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50" activeTab="0"/>
  </bookViews>
  <sheets>
    <sheet name="DRI_GI" sheetId="1" r:id="rId1"/>
  </sheets>
  <externalReferences>
    <externalReference r:id="rId4"/>
    <externalReference r:id="rId5"/>
    <externalReference r:id="rId6"/>
  </externalReferences>
  <definedNames>
    <definedName name="\0">'DRI_GI'!$II$10</definedName>
    <definedName name="\d">'DRI_GI'!$IM$1</definedName>
    <definedName name="\h">'DRI_GI'!$II$1</definedName>
    <definedName name="\l">'DRI_GI'!$II$10</definedName>
    <definedName name="\s">'DRI_GI'!$II$3</definedName>
    <definedName name="__123Graph_A" hidden="1">'DRI_GI'!$GY$26:$GY$64</definedName>
    <definedName name="__123Graph_X" hidden="1">'DRI_GI'!$AX$26:$AX$65</definedName>
    <definedName name="_Fill" hidden="1">'DRI_GI'!$AX$26:$AX$64</definedName>
    <definedName name="LOCATE">'DRI_GI'!$II$13</definedName>
    <definedName name="_xlnm.Print_Area" localSheetId="0">'DRI_GI'!$T$8:$AM$211</definedName>
    <definedName name="_xlnm.Print_Area">'DRI_GI'!$AQ$16:$AV$69</definedName>
    <definedName name="Print_Area_MI" localSheetId="0">'DRI_GI'!$AQ$16:$AV$69</definedName>
    <definedName name="PRINT_AREA_MI">'DRI_GI'!$AQ$16:$AV$69</definedName>
    <definedName name="_xlnm.Print_Titles" localSheetId="0">'DRI_GI'!$AX:$AY,'DRI_GI'!$1:$16</definedName>
    <definedName name="_xlnm.Print_Titles">'DRI_GI'!$AY:$AY</definedName>
    <definedName name="Print_Titles_MI" localSheetId="0">'DRI_GI'!$AY:$AY</definedName>
    <definedName name="PRINT_TITLES_MI">'DRI_GI'!$AY:$AY</definedName>
  </definedNames>
  <calcPr fullCalcOnLoad="1"/>
</workbook>
</file>

<file path=xl/sharedStrings.xml><?xml version="1.0" encoding="utf-8"?>
<sst xmlns="http://schemas.openxmlformats.org/spreadsheetml/2006/main" count="3980" uniqueCount="159">
  <si>
    <t>Computation of Average Compounded Inflation</t>
  </si>
  <si>
    <t>FOSSIL-FUELED GENERATING STATIONS</t>
  </si>
  <si>
    <t>/RFH~{END}{DOWN}{END}{DOWN}{END}{DOWN}</t>
  </si>
  <si>
    <t>{?}~{DOWN}{BRANCH \d}</t>
  </si>
  <si>
    <t>PROJECTED FUTURE DOLLAR DISMANTLEMENT COST BY PLANT</t>
  </si>
  <si>
    <t>From Year of Last Study to Year of Expenditure</t>
  </si>
  <si>
    <t>Computation of Annual</t>
  </si>
  <si>
    <t>ESTIMATED FUTURE DOLLAR DISMANTLEMENT COST</t>
  </si>
  <si>
    <t xml:space="preserve"> </t>
  </si>
  <si>
    <t>_</t>
  </si>
  <si>
    <t>Accrual</t>
  </si>
  <si>
    <t>/FS~R</t>
  </si>
  <si>
    <t xml:space="preserve">  </t>
  </si>
  <si>
    <t xml:space="preserve">  AVERAGE HOURLY</t>
  </si>
  <si>
    <t xml:space="preserve">INTERMEDIATE </t>
  </si>
  <si>
    <t>CAP.</t>
  </si>
  <si>
    <t xml:space="preserve">      COST</t>
  </si>
  <si>
    <t>|</t>
  </si>
  <si>
    <t>FIRST</t>
  </si>
  <si>
    <t xml:space="preserve"> |</t>
  </si>
  <si>
    <t>SECOND</t>
  </si>
  <si>
    <t>Compounded</t>
  </si>
  <si>
    <t>CAP</t>
  </si>
  <si>
    <t>DISMANT</t>
  </si>
  <si>
    <t xml:space="preserve">  COMPENSATION,</t>
  </si>
  <si>
    <t>MATERIALS, SUPPLIES</t>
  </si>
  <si>
    <t>METAL &amp;</t>
  </si>
  <si>
    <t>RECOV</t>
  </si>
  <si>
    <t>DISMANTLEMENT</t>
  </si>
  <si>
    <t>ESTIMATE</t>
  </si>
  <si>
    <t>INFLATION</t>
  </si>
  <si>
    <t>YR OF</t>
  </si>
  <si>
    <t>% OF</t>
  </si>
  <si>
    <t>FUTURE</t>
  </si>
  <si>
    <t xml:space="preserve">     FUTURE</t>
  </si>
  <si>
    <t>TOTAL</t>
  </si>
  <si>
    <t>Average</t>
  </si>
  <si>
    <t>Plant....................</t>
  </si>
  <si>
    <t>Labor</t>
  </si>
  <si>
    <t>Mat &amp; Eq</t>
  </si>
  <si>
    <t>Burial</t>
  </si>
  <si>
    <t>Salvage</t>
  </si>
  <si>
    <t>ALL</t>
  </si>
  <si>
    <t>RECOVERY</t>
  </si>
  <si>
    <t>STUDY</t>
  </si>
  <si>
    <t>COST AT</t>
  </si>
  <si>
    <t>RESERVE</t>
  </si>
  <si>
    <t xml:space="preserve">  ALL EMPLOYEES</t>
  </si>
  <si>
    <t>COMPONENTS</t>
  </si>
  <si>
    <t>GDP DEFLATOR</t>
  </si>
  <si>
    <t>METAL PRODUCTS</t>
  </si>
  <si>
    <t>DATE</t>
  </si>
  <si>
    <t>YEAR</t>
  </si>
  <si>
    <t xml:space="preserve">    COST</t>
  </si>
  <si>
    <t>PER STUDY</t>
  </si>
  <si>
    <t>COMPOUNDED</t>
  </si>
  <si>
    <t xml:space="preserve">   EXP</t>
  </si>
  <si>
    <t>DOLLAR</t>
  </si>
  <si>
    <t xml:space="preserve">     DOLLAR</t>
  </si>
  <si>
    <t>FUTURE $</t>
  </si>
  <si>
    <t>Year</t>
  </si>
  <si>
    <t>First</t>
  </si>
  <si>
    <t>Second</t>
  </si>
  <si>
    <t>Inflation</t>
  </si>
  <si>
    <t>Year of last Study........</t>
  </si>
  <si>
    <t>PLANT</t>
  </si>
  <si>
    <t>PERIOD</t>
  </si>
  <si>
    <t>STUDY DATE</t>
  </si>
  <si>
    <t xml:space="preserve">  (1)</t>
  </si>
  <si>
    <t xml:space="preserve">  (2)</t>
  </si>
  <si>
    <t xml:space="preserve"> COMPONENTS</t>
  </si>
  <si>
    <t>MULTIPLIER</t>
  </si>
  <si>
    <t>DOLLARS</t>
  </si>
  <si>
    <t xml:space="preserve">   (4)</t>
  </si>
  <si>
    <t>COST</t>
  </si>
  <si>
    <t>Of</t>
  </si>
  <si>
    <t>Years</t>
  </si>
  <si>
    <t>1st Year</t>
  </si>
  <si>
    <t>2nd Year</t>
  </si>
  <si>
    <t>Capital Recovery Year.....</t>
  </si>
  <si>
    <t>ANNUAL</t>
  </si>
  <si>
    <t>Last</t>
  </si>
  <si>
    <t>Dismt.</t>
  </si>
  <si>
    <t>of Dismt.</t>
  </si>
  <si>
    <t>Cost @ Study................</t>
  </si>
  <si>
    <t>RATE OF</t>
  </si>
  <si>
    <t>LABOR</t>
  </si>
  <si>
    <t>Plant</t>
  </si>
  <si>
    <t>Study</t>
  </si>
  <si>
    <t>Expenditure</t>
  </si>
  <si>
    <t>Future $ 1st Yr Exp........</t>
  </si>
  <si>
    <t>Go to the comutation of the compounded inflation multipliers</t>
  </si>
  <si>
    <t>Go to the computation of future dollar cost</t>
  </si>
  <si>
    <t>Go to the computation of annual compounded inflation rate</t>
  </si>
  <si>
    <t>Go to the computation of annual accruals using KMD Method</t>
  </si>
  <si>
    <t>Summary of expenditure by plant by years</t>
  </si>
  <si>
    <t>CHANGE</t>
  </si>
  <si>
    <t>MATERIAL &amp; EQ</t>
  </si>
  <si>
    <t>Future $ 2nd Yr Exp........</t>
  </si>
  <si>
    <t>{home}</t>
  </si>
  <si>
    <t>{goto}aa1~</t>
  </si>
  <si>
    <t>{goto}ar1~</t>
  </si>
  <si>
    <t>{goto}az1~</t>
  </si>
  <si>
    <t>{goto}gx1~</t>
  </si>
  <si>
    <t>____</t>
  </si>
  <si>
    <t>_________</t>
  </si>
  <si>
    <t>BURIAL</t>
  </si>
  <si>
    <t>Amount To Accrue.............</t>
  </si>
  <si>
    <t>SALVAGE</t>
  </si>
  <si>
    <t>PV of Amount to Accrue......</t>
  </si>
  <si>
    <t/>
  </si>
  <si>
    <t>------</t>
  </si>
  <si>
    <t>Capital Recovery Years.....</t>
  </si>
  <si>
    <t>Compounded Inflation.....</t>
  </si>
  <si>
    <t>First Years' Accrual.....</t>
  </si>
  <si>
    <t>-</t>
  </si>
  <si>
    <t>-|-</t>
  </si>
  <si>
    <t>|_</t>
  </si>
  <si>
    <t>Maximum</t>
  </si>
  <si>
    <t>Minimum</t>
  </si>
  <si>
    <t>_|_</t>
  </si>
  <si>
    <t>'</t>
  </si>
  <si>
    <t>12/31/02</t>
  </si>
  <si>
    <t>ACTUAL</t>
  </si>
  <si>
    <t>--------------------</t>
  </si>
  <si>
    <t>Escalation Factors</t>
  </si>
  <si>
    <t>Metals and Metal Products Prices from USMacro's 25 Year Trend</t>
  </si>
  <si>
    <t>TAMPA ELECTRIC COMPANY</t>
  </si>
  <si>
    <t>BIG BEND UNIT 1</t>
  </si>
  <si>
    <t>BIG BEND UNIT 2</t>
  </si>
  <si>
    <t>BIG BEND UNIT 3</t>
  </si>
  <si>
    <t>BIG BEND UNIT 4</t>
  </si>
  <si>
    <t>BIG BEND FGD AND COMMON</t>
  </si>
  <si>
    <t>BIG BEND COAL FIELD</t>
  </si>
  <si>
    <t>BIG BEND CT'S</t>
  </si>
  <si>
    <t>GANNON/BAYSIDE COMMON</t>
  </si>
  <si>
    <t>GANNON/BAYSIDE UNIT 3</t>
  </si>
  <si>
    <t>GANNON/BAYSIDE UNIT 4</t>
  </si>
  <si>
    <t>GANNON/BAYSIDE UNIT 5</t>
  </si>
  <si>
    <t>GANNON/BAYSIDE UNIT 6</t>
  </si>
  <si>
    <t>BAYSIDE COMMON</t>
  </si>
  <si>
    <t>BAYSIDE UNIT 1</t>
  </si>
  <si>
    <t>BAYSIDE UNIT 2</t>
  </si>
  <si>
    <t>POLK COMMON &amp; GASIFIER</t>
  </si>
  <si>
    <t>POLK UNIT 1 POWER BLOCK</t>
  </si>
  <si>
    <t>POLK UNIT 2</t>
  </si>
  <si>
    <t>POLK UNIT 3</t>
  </si>
  <si>
    <t>PHILLIPS</t>
  </si>
  <si>
    <t>CITY OF TAMPA</t>
  </si>
  <si>
    <t>HOOKERS POINT STATION</t>
  </si>
  <si>
    <t>DINNER LAKE</t>
  </si>
  <si>
    <t>GANNON CT</t>
  </si>
  <si>
    <t>Fossil Dismantlement Study as of 12/31/03</t>
  </si>
  <si>
    <t>Global Insight (formerly DRI) Winter 2004 Forecast of Long Term Prices</t>
  </si>
  <si>
    <t>IN 2004</t>
  </si>
  <si>
    <t>Dismantlement Reserve 12/31/03........</t>
  </si>
  <si>
    <t xml:space="preserve">  FROM 2003</t>
  </si>
  <si>
    <t>2003 Dollars</t>
  </si>
  <si>
    <t xml:space="preserve">  FROM 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</si>
</sst>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#,##0.000_);\(#,##0.000\)"/>
    <numFmt numFmtId="166" formatCode="0_)"/>
    <numFmt numFmtId="167" formatCode="0.0%"/>
    <numFmt numFmtId="168" formatCode=";;;"/>
    <numFmt numFmtId="169" formatCode="#,##0.0_);\(#,##0.0\)"/>
    <numFmt numFmtId="170" formatCode="#,##0.00000_);\(#,##0.00000\)"/>
    <numFmt numFmtId="171" formatCode="#,##0.0000_);\(#,##0.0000\)"/>
    <numFmt numFmtId="172" formatCode="#,##0.000000_);\(#,##0.000000\)"/>
    <numFmt numFmtId="173" formatCode="0.000000"/>
    <numFmt numFmtId="174" formatCode="0.0000000%"/>
    <numFmt numFmtId="175" formatCode="0.000000%"/>
    <numFmt numFmtId="176" formatCode="0.0000%"/>
    <numFmt numFmtId="177" formatCode="_(* #,##0.000_);_(* \(#,##0.000\);_(* &quot;-&quot;??_);_(@_)"/>
    <numFmt numFmtId="178" formatCode="_(* #,##0.0000_);_(* \(#,##0.0000\);_(* &quot;-&quot;??_);_(@_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3"/>
    </font>
    <font>
      <sz val="10"/>
      <color indexed="8"/>
      <name val="Courier"/>
      <family val="3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2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 horizontal="fill"/>
      <protection/>
    </xf>
    <xf numFmtId="1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5" fillId="0" borderId="0" xfId="0" applyNumberFormat="1" applyFont="1" applyAlignment="1" applyProtection="1" quotePrefix="1">
      <alignment horizontal="center"/>
      <protection locked="0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Font="1" applyAlignment="1">
      <alignment/>
    </xf>
    <xf numFmtId="37" fontId="7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/>
      <protection/>
    </xf>
    <xf numFmtId="37" fontId="0" fillId="0" borderId="0" xfId="0" applyBorder="1" applyAlignment="1">
      <alignment/>
    </xf>
    <xf numFmtId="37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fill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 quotePrefix="1">
      <alignment horizontal="center"/>
      <protection/>
    </xf>
    <xf numFmtId="16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 locked="0"/>
    </xf>
    <xf numFmtId="39" fontId="8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 quotePrefix="1">
      <alignment horizontal="center"/>
      <protection/>
    </xf>
    <xf numFmtId="37" fontId="8" fillId="0" borderId="1" xfId="0" applyNumberFormat="1" applyFont="1" applyBorder="1" applyAlignment="1" applyProtection="1" quotePrefix="1">
      <alignment horizontal="center"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37" fontId="9" fillId="0" borderId="0" xfId="0" applyNumberFormat="1" applyFont="1" applyAlignment="1" applyProtection="1" quotePrefix="1">
      <alignment horizontal="left"/>
      <protection locked="0"/>
    </xf>
    <xf numFmtId="165" fontId="8" fillId="0" borderId="0" xfId="0" applyNumberFormat="1" applyFont="1" applyAlignment="1" applyProtection="1">
      <alignment/>
      <protection/>
    </xf>
    <xf numFmtId="9" fontId="9" fillId="0" borderId="0" xfId="0" applyNumberFormat="1" applyFont="1" applyAlignment="1" applyProtection="1">
      <alignment/>
      <protection locked="0"/>
    </xf>
    <xf numFmtId="9" fontId="8" fillId="0" borderId="0" xfId="0" applyNumberFormat="1" applyFont="1" applyAlignment="1" applyProtection="1">
      <alignment/>
      <protection/>
    </xf>
    <xf numFmtId="37" fontId="8" fillId="0" borderId="0" xfId="0" applyFont="1" applyAlignment="1" quotePrefix="1">
      <alignment horizontal="left"/>
    </xf>
    <xf numFmtId="165" fontId="8" fillId="0" borderId="0" xfId="0" applyNumberFormat="1" applyFont="1" applyAlignment="1" quotePrefix="1">
      <alignment horizontal="left"/>
    </xf>
    <xf numFmtId="168" fontId="8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/>
      <protection locked="0"/>
    </xf>
    <xf numFmtId="37" fontId="11" fillId="0" borderId="0" xfId="0" applyFont="1" applyAlignment="1">
      <alignment/>
    </xf>
    <xf numFmtId="37" fontId="11" fillId="0" borderId="0" xfId="0" applyNumberFormat="1" applyFont="1" applyAlignment="1" applyProtection="1">
      <alignment horizontal="fill"/>
      <protection/>
    </xf>
    <xf numFmtId="165" fontId="8" fillId="0" borderId="0" xfId="0" applyNumberFormat="1" applyFont="1" applyAlignment="1" applyProtection="1">
      <alignment horizontal="fill"/>
      <protection/>
    </xf>
    <xf numFmtId="37" fontId="11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 locked="0"/>
    </xf>
    <xf numFmtId="165" fontId="8" fillId="0" borderId="0" xfId="0" applyNumberFormat="1" applyFont="1" applyAlignment="1" applyProtection="1" quotePrefix="1">
      <alignment horizontal="left"/>
      <protection/>
    </xf>
    <xf numFmtId="37" fontId="8" fillId="0" borderId="0" xfId="0" applyNumberFormat="1" applyFont="1" applyAlignment="1" applyProtection="1" quotePrefix="1">
      <alignment horizontal="left"/>
      <protection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 quotePrefix="1">
      <alignment horizontal="center"/>
      <protection locked="0"/>
    </xf>
    <xf numFmtId="37" fontId="12" fillId="0" borderId="0" xfId="0" applyNumberFormat="1" applyFont="1" applyAlignment="1" applyProtection="1" quotePrefix="1">
      <alignment horizontal="center"/>
      <protection/>
    </xf>
    <xf numFmtId="166" fontId="12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fill"/>
      <protection/>
    </xf>
    <xf numFmtId="166" fontId="12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 applyProtection="1" quotePrefix="1">
      <alignment horizontal="center"/>
      <protection locked="0"/>
    </xf>
    <xf numFmtId="37" fontId="14" fillId="0" borderId="0" xfId="0" applyNumberFormat="1" applyFont="1" applyAlignment="1" applyProtection="1">
      <alignment horizontal="center"/>
      <protection/>
    </xf>
    <xf numFmtId="164" fontId="14" fillId="0" borderId="0" xfId="0" applyNumberFormat="1" applyFont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37" fontId="8" fillId="2" borderId="0" xfId="0" applyNumberFormat="1" applyFont="1" applyFill="1" applyAlignment="1" applyProtection="1" quotePrefix="1">
      <alignment horizontal="left"/>
      <protection/>
    </xf>
    <xf numFmtId="164" fontId="12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164" fontId="12" fillId="0" borderId="0" xfId="0" applyNumberFormat="1" applyFont="1" applyAlignment="1" applyProtection="1">
      <alignment horizontal="center"/>
      <protection/>
    </xf>
    <xf numFmtId="37" fontId="8" fillId="0" borderId="2" xfId="0" applyFont="1" applyBorder="1" applyAlignment="1">
      <alignment/>
    </xf>
    <xf numFmtId="178" fontId="8" fillId="0" borderId="0" xfId="15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11" fillId="0" borderId="0" xfId="0" applyNumberFormat="1" applyFont="1" applyAlignment="1" applyProtection="1" quotePrefix="1">
      <alignment horizontal="right"/>
      <protection locked="0"/>
    </xf>
    <xf numFmtId="37" fontId="11" fillId="0" borderId="0" xfId="0" applyNumberFormat="1" applyFont="1" applyAlignment="1" applyProtection="1">
      <alignment horizontal="right"/>
      <protection locked="0"/>
    </xf>
    <xf numFmtId="37" fontId="11" fillId="0" borderId="0" xfId="0" applyNumberFormat="1" applyFont="1" applyAlignment="1" applyProtection="1">
      <alignment horizontal="right"/>
      <protection/>
    </xf>
    <xf numFmtId="37" fontId="8" fillId="0" borderId="0" xfId="0" applyFont="1" applyAlignment="1">
      <alignment horizontal="right"/>
    </xf>
    <xf numFmtId="37" fontId="8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ismsumm1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FWHW\My%20Documents\2003%20Depreciation%20Study\Dismantling%20Review%20Cases\Dismantling%20StudyBase%20Case%20Retiring%20Assets%20with%202004%20Estimates%20plus%206%20and%202003%20Actua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FWHW\My%20Documents\2003%20Depreciation%20Study\Dismantling%20Review%20Cases\Dismantling%20StudyBase%20Case%20Retiring%20Assets%20with%202004%20Estimates%20and%202003%20Actu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  <sheetDataSet>
      <sheetData sheetId="0">
        <row r="12">
          <cell r="B12">
            <v>4007492</v>
          </cell>
          <cell r="C12">
            <v>5187049.88</v>
          </cell>
          <cell r="D12">
            <v>5727806</v>
          </cell>
          <cell r="E12">
            <v>5726721</v>
          </cell>
          <cell r="F12">
            <v>7870289</v>
          </cell>
          <cell r="G12">
            <v>7656090</v>
          </cell>
          <cell r="H12">
            <v>8783870</v>
          </cell>
          <cell r="I12">
            <v>551904</v>
          </cell>
          <cell r="J12">
            <v>5030955.88</v>
          </cell>
          <cell r="K12">
            <v>4098241.88</v>
          </cell>
          <cell r="L12">
            <v>370526.88</v>
          </cell>
          <cell r="O12">
            <v>8604994</v>
          </cell>
          <cell r="Q12">
            <v>4226288</v>
          </cell>
          <cell r="R12">
            <v>2358391</v>
          </cell>
          <cell r="S12">
            <v>5314589</v>
          </cell>
          <cell r="T12">
            <v>4279429</v>
          </cell>
          <cell r="U12">
            <v>3522900</v>
          </cell>
          <cell r="AI12">
            <v>9304922</v>
          </cell>
          <cell r="AJ12">
            <v>9264956.88</v>
          </cell>
          <cell r="AK12">
            <v>3129376</v>
          </cell>
          <cell r="AL12">
            <v>2175364.62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I_GI"/>
    </sheetNames>
    <sheetDataSet>
      <sheetData sheetId="0">
        <row r="210">
          <cell r="Y210">
            <v>39442315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RI_GI"/>
    </sheetNames>
    <sheetDataSet>
      <sheetData sheetId="0">
        <row r="210">
          <cell r="Y210">
            <v>33232674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M227"/>
  <sheetViews>
    <sheetView showGridLines="0" tabSelected="1" workbookViewId="0" topLeftCell="CI70">
      <selection activeCell="HA26" sqref="HA26"/>
    </sheetView>
  </sheetViews>
  <sheetFormatPr defaultColWidth="9.625" defaultRowHeight="12.75"/>
  <cols>
    <col min="1" max="1" width="1.625" style="0" customWidth="1"/>
    <col min="2" max="2" width="6.625" style="0" customWidth="1"/>
    <col min="3" max="3" width="1.625" style="0" customWidth="1"/>
    <col min="4" max="4" width="9.625" style="0" customWidth="1"/>
    <col min="5" max="6" width="11.875" style="0" customWidth="1"/>
    <col min="7" max="7" width="1.625" style="0" customWidth="1"/>
    <col min="8" max="8" width="9.875" style="0" customWidth="1"/>
    <col min="9" max="10" width="11.875" style="0" customWidth="1"/>
    <col min="11" max="11" width="2.875" style="0" customWidth="1"/>
    <col min="12" max="12" width="9.875" style="0" customWidth="1"/>
    <col min="13" max="14" width="11.875" style="0" customWidth="1"/>
    <col min="15" max="15" width="1.625" style="0" customWidth="1"/>
    <col min="16" max="16" width="7.875" style="0" customWidth="1"/>
    <col min="17" max="18" width="11.875" style="0" customWidth="1"/>
    <col min="19" max="19" width="1.625" style="0" customWidth="1"/>
    <col min="20" max="20" width="19.00390625" style="0" customWidth="1"/>
    <col min="21" max="21" width="4.375" style="0" customWidth="1"/>
    <col min="22" max="22" width="5.375" style="0" customWidth="1"/>
    <col min="23" max="23" width="1.625" style="0" customWidth="1"/>
    <col min="24" max="24" width="12.625" style="0" customWidth="1"/>
    <col min="25" max="25" width="17.125" style="0" customWidth="1"/>
    <col min="26" max="26" width="9.75390625" style="0" customWidth="1"/>
    <col min="27" max="27" width="10.625" style="0" customWidth="1"/>
    <col min="28" max="28" width="1.875" style="0" customWidth="1"/>
    <col min="29" max="29" width="4.875" style="0" customWidth="1"/>
    <col min="30" max="30" width="5.125" style="0" customWidth="1"/>
    <col min="31" max="31" width="11.625" style="0" customWidth="1"/>
    <col min="32" max="32" width="10.625" style="0" customWidth="1"/>
    <col min="33" max="33" width="2.625" style="0" customWidth="1"/>
    <col min="34" max="34" width="6.125" style="0" customWidth="1"/>
    <col min="35" max="35" width="5.125" style="0" customWidth="1"/>
    <col min="36" max="36" width="11.625" style="0" customWidth="1"/>
    <col min="37" max="37" width="10.625" style="0" customWidth="1"/>
    <col min="38" max="38" width="1.25" style="0" customWidth="1"/>
    <col min="39" max="39" width="10.625" style="0" customWidth="1"/>
    <col min="40" max="40" width="1.625" style="0" customWidth="1"/>
    <col min="41" max="42" width="12.625" style="0" customWidth="1"/>
    <col min="43" max="43" width="22.625" style="0" customWidth="1"/>
    <col min="44" max="44" width="12.625" style="0" customWidth="1"/>
    <col min="45" max="48" width="14.625" style="0" customWidth="1"/>
    <col min="49" max="49" width="12.625" style="0" customWidth="1"/>
    <col min="50" max="50" width="4.625" style="0" customWidth="1"/>
    <col min="51" max="51" width="24.00390625" style="0" customWidth="1"/>
    <col min="52" max="52" width="14.50390625" style="0" hidden="1" customWidth="1"/>
    <col min="53" max="56" width="12.625" style="0" hidden="1" customWidth="1"/>
    <col min="57" max="57" width="1.625" style="0" hidden="1" customWidth="1"/>
    <col min="58" max="62" width="12.625" style="0" hidden="1" customWidth="1"/>
    <col min="63" max="63" width="1.625" style="0" hidden="1" customWidth="1"/>
    <col min="64" max="68" width="12.625" style="0" hidden="1" customWidth="1"/>
    <col min="69" max="69" width="1.625" style="0" hidden="1" customWidth="1"/>
    <col min="70" max="74" width="12.625" style="0" hidden="1" customWidth="1"/>
    <col min="75" max="75" width="1.625" style="0" hidden="1" customWidth="1"/>
    <col min="76" max="80" width="12.625" style="0" hidden="1" customWidth="1"/>
    <col min="81" max="81" width="1.625" style="0" hidden="1" customWidth="1"/>
    <col min="82" max="82" width="19.00390625" style="0" hidden="1" customWidth="1"/>
    <col min="83" max="86" width="12.625" style="0" hidden="1" customWidth="1"/>
    <col min="87" max="87" width="1.625" style="0" customWidth="1"/>
    <col min="88" max="92" width="12.625" style="0" customWidth="1"/>
    <col min="93" max="93" width="1.625" style="0" customWidth="1"/>
    <col min="94" max="94" width="18.625" style="0" hidden="1" customWidth="1"/>
    <col min="95" max="98" width="12.625" style="0" hidden="1" customWidth="1"/>
    <col min="99" max="99" width="1.625" style="0" hidden="1" customWidth="1"/>
    <col min="100" max="100" width="16.75390625" style="0" hidden="1" customWidth="1"/>
    <col min="101" max="104" width="12.625" style="0" hidden="1" customWidth="1"/>
    <col min="105" max="105" width="1.625" style="0" hidden="1" customWidth="1"/>
    <col min="106" max="106" width="16.75390625" style="0" hidden="1" customWidth="1"/>
    <col min="107" max="110" width="12.625" style="0" hidden="1" customWidth="1"/>
    <col min="111" max="111" width="1.625" style="0" hidden="1" customWidth="1"/>
    <col min="112" max="112" width="16.75390625" style="0" hidden="1" customWidth="1"/>
    <col min="113" max="116" width="12.625" style="0" hidden="1" customWidth="1"/>
    <col min="117" max="117" width="1.625" style="0" hidden="1" customWidth="1"/>
    <col min="118" max="118" width="16.75390625" style="0" hidden="1" customWidth="1"/>
    <col min="119" max="122" width="12.625" style="0" hidden="1" customWidth="1"/>
    <col min="123" max="123" width="1.625" style="0" hidden="1" customWidth="1"/>
    <col min="124" max="128" width="12.625" style="0" hidden="1" customWidth="1"/>
    <col min="129" max="129" width="1.625" style="0" hidden="1" customWidth="1"/>
    <col min="130" max="130" width="16.75390625" style="0" hidden="1" customWidth="1"/>
    <col min="131" max="134" width="12.625" style="0" hidden="1" customWidth="1"/>
    <col min="135" max="135" width="1.625" style="0" hidden="1" customWidth="1"/>
    <col min="136" max="140" width="12.625" style="0" hidden="1" customWidth="1"/>
    <col min="141" max="141" width="1.625" style="0" hidden="1" customWidth="1"/>
    <col min="142" max="146" width="12.625" style="0" hidden="1" customWidth="1"/>
    <col min="147" max="147" width="1.625" style="0" hidden="1" customWidth="1"/>
    <col min="148" max="152" width="12.625" style="0" hidden="1" customWidth="1"/>
    <col min="153" max="153" width="1.625" style="0" hidden="1" customWidth="1"/>
    <col min="154" max="158" width="12.625" style="0" hidden="1" customWidth="1"/>
    <col min="159" max="159" width="1.625" style="0" hidden="1" customWidth="1"/>
    <col min="160" max="160" width="17.75390625" style="0" hidden="1" customWidth="1"/>
    <col min="161" max="164" width="12.625" style="0" hidden="1" customWidth="1"/>
    <col min="165" max="165" width="1.625" style="0" hidden="1" customWidth="1"/>
    <col min="166" max="166" width="18.25390625" style="0" hidden="1" customWidth="1"/>
    <col min="167" max="170" width="12.625" style="0" hidden="1" customWidth="1"/>
    <col min="171" max="171" width="1.625" style="0" hidden="1" customWidth="1"/>
    <col min="172" max="176" width="12.625" style="0" hidden="1" customWidth="1"/>
    <col min="177" max="177" width="1.625" style="0" hidden="1" customWidth="1"/>
    <col min="178" max="182" width="12.625" style="0" hidden="1" customWidth="1"/>
    <col min="183" max="183" width="1.625" style="0" hidden="1" customWidth="1"/>
    <col min="184" max="188" width="12.625" style="0" hidden="1" customWidth="1"/>
    <col min="189" max="189" width="1.625" style="0" hidden="1" customWidth="1"/>
    <col min="190" max="194" width="12.625" style="0" hidden="1" customWidth="1"/>
    <col min="195" max="195" width="1.625" style="0" hidden="1" customWidth="1"/>
    <col min="196" max="196" width="17.00390625" style="0" hidden="1" customWidth="1"/>
    <col min="197" max="200" width="12.625" style="0" hidden="1" customWidth="1"/>
    <col min="201" max="201" width="1.625" style="0" hidden="1" customWidth="1"/>
    <col min="202" max="206" width="12.625" style="0" hidden="1" customWidth="1"/>
    <col min="207" max="207" width="13.625" style="0" hidden="1" customWidth="1"/>
    <col min="208" max="211" width="12.625" style="0" customWidth="1"/>
    <col min="213" max="213" width="21.625" style="0" customWidth="1"/>
    <col min="214" max="214" width="10.625" style="0" customWidth="1"/>
    <col min="215" max="216" width="8.625" style="0" customWidth="1"/>
    <col min="217" max="217" width="13.625" style="0" customWidth="1"/>
    <col min="218" max="218" width="15.625" style="0" customWidth="1"/>
    <col min="219" max="219" width="13.625" style="0" customWidth="1"/>
    <col min="220" max="16384" width="12.625" style="0" customWidth="1"/>
  </cols>
  <sheetData>
    <row r="1" spans="2:247" ht="12" customHeight="1">
      <c r="B1" s="72" t="s">
        <v>127</v>
      </c>
      <c r="C1" s="49"/>
      <c r="D1" s="49"/>
      <c r="E1" s="71"/>
      <c r="F1" s="67"/>
      <c r="G1" s="21"/>
      <c r="H1" s="21"/>
      <c r="I1" s="67"/>
      <c r="J1" s="67"/>
      <c r="K1" s="21"/>
      <c r="L1" s="21"/>
      <c r="M1" s="67"/>
      <c r="N1" s="67"/>
      <c r="O1" s="21"/>
      <c r="P1" s="21"/>
      <c r="Q1" s="67"/>
      <c r="R1" s="67"/>
      <c r="T1" s="1" t="s">
        <v>127</v>
      </c>
      <c r="Z1" s="2"/>
      <c r="AQ1" s="1" t="s">
        <v>0</v>
      </c>
      <c r="HE1" s="1" t="s">
        <v>1</v>
      </c>
      <c r="II1" s="1" t="s">
        <v>2</v>
      </c>
      <c r="IM1" s="1" t="s">
        <v>3</v>
      </c>
    </row>
    <row r="2" spans="2:213" ht="12" customHeight="1">
      <c r="B2" s="72" t="s">
        <v>152</v>
      </c>
      <c r="C2" s="49"/>
      <c r="D2" s="49"/>
      <c r="E2" s="71"/>
      <c r="F2" s="67"/>
      <c r="G2" s="21"/>
      <c r="J2" s="51" t="s">
        <v>153</v>
      </c>
      <c r="K2" s="21"/>
      <c r="L2" s="21"/>
      <c r="M2" s="67"/>
      <c r="N2" s="67"/>
      <c r="O2" s="21"/>
      <c r="P2" s="21"/>
      <c r="Q2" s="67"/>
      <c r="R2" s="67"/>
      <c r="T2" s="1" t="s">
        <v>4</v>
      </c>
      <c r="Z2" s="2"/>
      <c r="AQ2" s="1" t="s">
        <v>5</v>
      </c>
      <c r="AX2" s="21"/>
      <c r="AY2" s="22" t="s">
        <v>6</v>
      </c>
      <c r="AZ2" s="21">
        <v>0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HE2" s="1" t="s">
        <v>7</v>
      </c>
    </row>
    <row r="3" spans="2:243" ht="12" customHeight="1">
      <c r="B3" s="72" t="s">
        <v>125</v>
      </c>
      <c r="C3" s="49"/>
      <c r="D3" s="49"/>
      <c r="E3" s="71"/>
      <c r="F3" s="67"/>
      <c r="G3" s="21"/>
      <c r="H3" s="21"/>
      <c r="I3" s="67"/>
      <c r="J3" s="73" t="s">
        <v>126</v>
      </c>
      <c r="K3" s="21"/>
      <c r="L3" s="21"/>
      <c r="M3" s="67"/>
      <c r="N3" s="67"/>
      <c r="O3" s="21"/>
      <c r="P3" s="21"/>
      <c r="Q3" s="67"/>
      <c r="R3" s="67"/>
      <c r="T3" s="14"/>
      <c r="U3" s="5"/>
      <c r="V3" s="5"/>
      <c r="W3" s="5"/>
      <c r="X3" s="5"/>
      <c r="Y3" s="5"/>
      <c r="Z3" s="6" t="s">
        <v>8</v>
      </c>
      <c r="AA3" s="5" t="s">
        <v>8</v>
      </c>
      <c r="AB3" s="5" t="s">
        <v>8</v>
      </c>
      <c r="AC3" s="5" t="s">
        <v>8</v>
      </c>
      <c r="AD3" s="5" t="s">
        <v>8</v>
      </c>
      <c r="AE3" s="5" t="s">
        <v>8</v>
      </c>
      <c r="AF3" s="5" t="s">
        <v>8</v>
      </c>
      <c r="AG3" s="5" t="s">
        <v>8</v>
      </c>
      <c r="AH3" s="5" t="s">
        <v>8</v>
      </c>
      <c r="AI3" s="5" t="s">
        <v>8</v>
      </c>
      <c r="AJ3" s="5" t="s">
        <v>8</v>
      </c>
      <c r="AK3" s="5" t="s">
        <v>8</v>
      </c>
      <c r="AL3" s="5" t="s">
        <v>8</v>
      </c>
      <c r="AM3" s="5" t="s">
        <v>8</v>
      </c>
      <c r="AN3" s="5" t="s">
        <v>8</v>
      </c>
      <c r="AQ3" s="5" t="s">
        <v>9</v>
      </c>
      <c r="AR3" s="5" t="s">
        <v>9</v>
      </c>
      <c r="AS3" s="5" t="s">
        <v>9</v>
      </c>
      <c r="AT3" s="5" t="s">
        <v>9</v>
      </c>
      <c r="AU3" s="5" t="s">
        <v>9</v>
      </c>
      <c r="AV3" s="5" t="s">
        <v>9</v>
      </c>
      <c r="AX3" s="21"/>
      <c r="AY3" s="22" t="s">
        <v>10</v>
      </c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HE3" s="5" t="s">
        <v>9</v>
      </c>
      <c r="HF3" s="5" t="s">
        <v>9</v>
      </c>
      <c r="HG3" s="5" t="s">
        <v>9</v>
      </c>
      <c r="HH3" s="7" t="s">
        <v>9</v>
      </c>
      <c r="HI3" s="5" t="s">
        <v>9</v>
      </c>
      <c r="HJ3" s="5" t="s">
        <v>9</v>
      </c>
      <c r="II3" s="1" t="s">
        <v>11</v>
      </c>
    </row>
    <row r="4" spans="2:243" ht="10.5" customHeight="1">
      <c r="B4" s="49"/>
      <c r="C4" s="49"/>
      <c r="D4" s="49"/>
      <c r="E4" s="71"/>
      <c r="F4" s="67"/>
      <c r="G4" s="21"/>
      <c r="H4" s="21"/>
      <c r="I4" s="67"/>
      <c r="J4" s="61"/>
      <c r="K4" s="21"/>
      <c r="L4" s="21"/>
      <c r="M4" s="67"/>
      <c r="N4" s="67"/>
      <c r="O4" s="21"/>
      <c r="P4" s="21"/>
      <c r="Q4" s="67"/>
      <c r="R4" s="67"/>
      <c r="T4" s="14"/>
      <c r="U4" s="5"/>
      <c r="V4" s="5"/>
      <c r="W4" s="5"/>
      <c r="X4" s="5"/>
      <c r="Y4" s="5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Q4" s="5"/>
      <c r="AR4" s="5"/>
      <c r="AS4" s="5"/>
      <c r="AT4" s="5"/>
      <c r="AU4" s="5"/>
      <c r="AV4" s="5"/>
      <c r="AX4" s="21"/>
      <c r="AY4" s="22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HE4" s="5"/>
      <c r="HF4" s="5"/>
      <c r="HG4" s="5"/>
      <c r="HH4" s="7"/>
      <c r="HI4" s="5"/>
      <c r="HJ4" s="5"/>
      <c r="II4" s="1"/>
    </row>
    <row r="5" spans="2:243" ht="10.5" customHeight="1">
      <c r="B5" s="49"/>
      <c r="C5" s="49"/>
      <c r="D5" s="49"/>
      <c r="E5" s="71"/>
      <c r="F5" s="67"/>
      <c r="G5" s="21"/>
      <c r="H5" s="21"/>
      <c r="I5" s="67"/>
      <c r="J5" s="61"/>
      <c r="K5" s="21"/>
      <c r="L5" s="21"/>
      <c r="M5" s="67"/>
      <c r="N5" s="67"/>
      <c r="O5" s="21"/>
      <c r="P5" s="21"/>
      <c r="Q5" s="67"/>
      <c r="R5" s="67"/>
      <c r="T5" s="14"/>
      <c r="U5" s="5"/>
      <c r="V5" s="5"/>
      <c r="W5" s="5"/>
      <c r="X5" s="5"/>
      <c r="Y5" s="5"/>
      <c r="Z5" s="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Q5" s="5"/>
      <c r="AR5" s="5"/>
      <c r="AS5" s="5"/>
      <c r="AT5" s="5"/>
      <c r="AU5" s="5"/>
      <c r="AV5" s="5"/>
      <c r="AX5" s="21"/>
      <c r="AY5" s="22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HE5" s="5"/>
      <c r="HF5" s="5"/>
      <c r="HG5" s="5"/>
      <c r="HH5" s="7"/>
      <c r="HI5" s="5"/>
      <c r="HJ5" s="5"/>
      <c r="II5" s="1"/>
    </row>
    <row r="6" spans="2:243" ht="10.5" customHeight="1">
      <c r="B6" s="49"/>
      <c r="C6" s="49"/>
      <c r="D6" s="49"/>
      <c r="E6" s="71"/>
      <c r="F6" s="67"/>
      <c r="G6" s="21"/>
      <c r="H6" s="21"/>
      <c r="I6" s="67"/>
      <c r="J6" s="61"/>
      <c r="K6" s="21"/>
      <c r="L6" s="21"/>
      <c r="M6" s="67"/>
      <c r="N6" s="67"/>
      <c r="O6" s="21"/>
      <c r="P6" s="21"/>
      <c r="Q6" s="67"/>
      <c r="R6" s="67"/>
      <c r="T6" s="14"/>
      <c r="U6" s="5"/>
      <c r="V6" s="5"/>
      <c r="W6" s="5"/>
      <c r="X6" s="5"/>
      <c r="Y6" s="5"/>
      <c r="Z6" s="6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Q6" s="5"/>
      <c r="AR6" s="5"/>
      <c r="AS6" s="5"/>
      <c r="AT6" s="5"/>
      <c r="AU6" s="5"/>
      <c r="AV6" s="5"/>
      <c r="AX6" s="21"/>
      <c r="AY6" s="22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HE6" s="5"/>
      <c r="HF6" s="5"/>
      <c r="HG6" s="5"/>
      <c r="HH6" s="7"/>
      <c r="HI6" s="5"/>
      <c r="HJ6" s="5"/>
      <c r="II6" s="1"/>
    </row>
    <row r="7" spans="2:243" ht="10.5" customHeight="1">
      <c r="B7" s="21"/>
      <c r="C7" s="21"/>
      <c r="D7" s="21"/>
      <c r="E7" s="67"/>
      <c r="F7" s="67"/>
      <c r="G7" s="21"/>
      <c r="H7" s="21"/>
      <c r="I7" s="67"/>
      <c r="J7" s="67"/>
      <c r="K7" s="21"/>
      <c r="L7" s="21"/>
      <c r="M7" s="67"/>
      <c r="N7" s="67"/>
      <c r="O7" s="21"/>
      <c r="P7" s="21"/>
      <c r="Q7" s="67"/>
      <c r="R7" s="67"/>
      <c r="T7" s="14"/>
      <c r="U7" s="5"/>
      <c r="V7" s="5"/>
      <c r="W7" s="5"/>
      <c r="X7" s="5"/>
      <c r="Y7" s="5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Q7" s="5"/>
      <c r="AR7" s="5"/>
      <c r="AS7" s="5"/>
      <c r="AT7" s="5"/>
      <c r="AU7" s="5"/>
      <c r="AV7" s="5"/>
      <c r="AX7" s="21"/>
      <c r="AY7" s="22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HE7" s="5"/>
      <c r="HF7" s="5"/>
      <c r="HG7" s="5"/>
      <c r="HH7" s="7"/>
      <c r="HI7" s="5"/>
      <c r="HJ7" s="5"/>
      <c r="II7" s="1"/>
    </row>
    <row r="8" spans="2:243" ht="10.5" customHeight="1">
      <c r="B8" s="21"/>
      <c r="C8" s="21"/>
      <c r="D8" s="21"/>
      <c r="E8" s="67"/>
      <c r="F8" s="67"/>
      <c r="G8" s="21"/>
      <c r="H8" s="21"/>
      <c r="I8" s="67"/>
      <c r="J8" s="67"/>
      <c r="K8" s="21"/>
      <c r="L8" s="21"/>
      <c r="M8" s="67"/>
      <c r="N8" s="67"/>
      <c r="O8" s="21"/>
      <c r="P8" s="21"/>
      <c r="Q8" s="67"/>
      <c r="R8" s="67"/>
      <c r="T8" s="14"/>
      <c r="U8" s="5"/>
      <c r="V8" s="5"/>
      <c r="W8" s="5"/>
      <c r="X8" s="5"/>
      <c r="Y8" s="5"/>
      <c r="Z8" s="6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Q8" s="5"/>
      <c r="AR8" s="5"/>
      <c r="AS8" s="5"/>
      <c r="AT8" s="5"/>
      <c r="AU8" s="5"/>
      <c r="AV8" s="5"/>
      <c r="AX8" s="21"/>
      <c r="AY8" s="22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HE8" s="5"/>
      <c r="HF8" s="5"/>
      <c r="HG8" s="5"/>
      <c r="HH8" s="7"/>
      <c r="HI8" s="5"/>
      <c r="HJ8" s="5"/>
      <c r="II8" s="1"/>
    </row>
    <row r="9" spans="1:218" ht="10.5" customHeight="1">
      <c r="A9" s="5" t="s">
        <v>12</v>
      </c>
      <c r="B9" s="60" t="s">
        <v>8</v>
      </c>
      <c r="C9" s="23" t="s">
        <v>8</v>
      </c>
      <c r="D9" s="70" t="s">
        <v>13</v>
      </c>
      <c r="E9" s="61"/>
      <c r="F9" s="61"/>
      <c r="G9" s="23" t="s">
        <v>8</v>
      </c>
      <c r="H9" s="70" t="s">
        <v>14</v>
      </c>
      <c r="I9" s="61"/>
      <c r="J9" s="61"/>
      <c r="K9" s="23" t="s">
        <v>8</v>
      </c>
      <c r="L9" s="60" t="s">
        <v>8</v>
      </c>
      <c r="M9" s="61" t="s">
        <v>8</v>
      </c>
      <c r="N9" s="61"/>
      <c r="O9" s="23" t="s">
        <v>8</v>
      </c>
      <c r="P9" s="21"/>
      <c r="Q9" s="61"/>
      <c r="R9" s="61"/>
      <c r="T9" s="49"/>
      <c r="U9" s="50"/>
      <c r="V9" s="51" t="s">
        <v>15</v>
      </c>
      <c r="W9" s="50"/>
      <c r="X9" s="50"/>
      <c r="Y9" s="51" t="s">
        <v>16</v>
      </c>
      <c r="Z9" s="50"/>
      <c r="AA9" s="52" t="s">
        <v>16</v>
      </c>
      <c r="AB9" s="53" t="s">
        <v>17</v>
      </c>
      <c r="AC9" s="51" t="s">
        <v>18</v>
      </c>
      <c r="AD9" s="49"/>
      <c r="AE9" s="49"/>
      <c r="AF9" s="49"/>
      <c r="AG9" s="53" t="s">
        <v>19</v>
      </c>
      <c r="AH9" s="51" t="s">
        <v>20</v>
      </c>
      <c r="AI9" s="49"/>
      <c r="AJ9" s="49"/>
      <c r="AK9" s="49"/>
      <c r="AL9" s="53" t="s">
        <v>17</v>
      </c>
      <c r="AM9" s="49"/>
      <c r="AN9" s="22" t="s">
        <v>17</v>
      </c>
      <c r="AU9" s="3" t="s">
        <v>21</v>
      </c>
      <c r="AV9" s="3" t="s">
        <v>21</v>
      </c>
      <c r="AW9" s="8"/>
      <c r="AX9" s="21"/>
      <c r="AY9" s="23" t="s">
        <v>9</v>
      </c>
      <c r="AZ9" s="23" t="s">
        <v>9</v>
      </c>
      <c r="BA9" s="23" t="s">
        <v>9</v>
      </c>
      <c r="BB9" s="23" t="s">
        <v>9</v>
      </c>
      <c r="BC9" s="23" t="s">
        <v>9</v>
      </c>
      <c r="BD9" s="23" t="s">
        <v>9</v>
      </c>
      <c r="BE9" s="23" t="s">
        <v>9</v>
      </c>
      <c r="BF9" s="23" t="s">
        <v>9</v>
      </c>
      <c r="BG9" s="23" t="s">
        <v>9</v>
      </c>
      <c r="BH9" s="23" t="s">
        <v>9</v>
      </c>
      <c r="BI9" s="23" t="s">
        <v>9</v>
      </c>
      <c r="BJ9" s="23" t="s">
        <v>9</v>
      </c>
      <c r="BK9" s="23" t="s">
        <v>9</v>
      </c>
      <c r="BL9" s="23" t="s">
        <v>9</v>
      </c>
      <c r="BM9" s="23" t="s">
        <v>9</v>
      </c>
      <c r="BN9" s="23" t="s">
        <v>9</v>
      </c>
      <c r="BO9" s="23" t="s">
        <v>9</v>
      </c>
      <c r="BP9" s="23" t="s">
        <v>9</v>
      </c>
      <c r="BQ9" s="23" t="s">
        <v>9</v>
      </c>
      <c r="BR9" s="23" t="s">
        <v>9</v>
      </c>
      <c r="BS9" s="23" t="s">
        <v>9</v>
      </c>
      <c r="BT9" s="23" t="s">
        <v>9</v>
      </c>
      <c r="BU9" s="23" t="s">
        <v>9</v>
      </c>
      <c r="BV9" s="23" t="s">
        <v>9</v>
      </c>
      <c r="BW9" s="23" t="s">
        <v>9</v>
      </c>
      <c r="BX9" s="23" t="s">
        <v>9</v>
      </c>
      <c r="BY9" s="23" t="s">
        <v>9</v>
      </c>
      <c r="BZ9" s="23" t="s">
        <v>9</v>
      </c>
      <c r="CA9" s="23" t="s">
        <v>9</v>
      </c>
      <c r="CB9" s="23" t="s">
        <v>9</v>
      </c>
      <c r="CC9" s="23" t="s">
        <v>9</v>
      </c>
      <c r="CD9" s="23" t="s">
        <v>9</v>
      </c>
      <c r="CE9" s="23" t="s">
        <v>9</v>
      </c>
      <c r="CF9" s="23" t="s">
        <v>9</v>
      </c>
      <c r="CG9" s="23" t="s">
        <v>9</v>
      </c>
      <c r="CH9" s="23" t="s">
        <v>9</v>
      </c>
      <c r="CI9" s="23" t="s">
        <v>9</v>
      </c>
      <c r="CJ9" s="23" t="s">
        <v>9</v>
      </c>
      <c r="CK9" s="23" t="s">
        <v>9</v>
      </c>
      <c r="CL9" s="23" t="s">
        <v>9</v>
      </c>
      <c r="CM9" s="23" t="s">
        <v>9</v>
      </c>
      <c r="CN9" s="23" t="s">
        <v>9</v>
      </c>
      <c r="CO9" s="23" t="s">
        <v>9</v>
      </c>
      <c r="CP9" s="23" t="s">
        <v>9</v>
      </c>
      <c r="CQ9" s="23" t="s">
        <v>9</v>
      </c>
      <c r="CR9" s="23" t="s">
        <v>9</v>
      </c>
      <c r="CS9" s="23" t="s">
        <v>9</v>
      </c>
      <c r="CT9" s="23" t="s">
        <v>9</v>
      </c>
      <c r="CU9" s="23" t="s">
        <v>9</v>
      </c>
      <c r="CV9" s="23" t="s">
        <v>9</v>
      </c>
      <c r="CW9" s="23" t="s">
        <v>9</v>
      </c>
      <c r="CX9" s="23" t="s">
        <v>9</v>
      </c>
      <c r="CY9" s="23" t="s">
        <v>9</v>
      </c>
      <c r="CZ9" s="23" t="s">
        <v>9</v>
      </c>
      <c r="DA9" s="23" t="s">
        <v>9</v>
      </c>
      <c r="DB9" s="23" t="s">
        <v>9</v>
      </c>
      <c r="DC9" s="23" t="s">
        <v>9</v>
      </c>
      <c r="DD9" s="23" t="s">
        <v>9</v>
      </c>
      <c r="DE9" s="23" t="s">
        <v>9</v>
      </c>
      <c r="DF9" s="23" t="s">
        <v>9</v>
      </c>
      <c r="DG9" s="23" t="s">
        <v>9</v>
      </c>
      <c r="DH9" s="23" t="s">
        <v>9</v>
      </c>
      <c r="DI9" s="23" t="s">
        <v>9</v>
      </c>
      <c r="DJ9" s="23" t="s">
        <v>9</v>
      </c>
      <c r="DK9" s="23" t="s">
        <v>9</v>
      </c>
      <c r="DL9" s="23" t="s">
        <v>9</v>
      </c>
      <c r="DM9" s="23" t="s">
        <v>9</v>
      </c>
      <c r="DN9" s="23" t="s">
        <v>9</v>
      </c>
      <c r="DO9" s="23" t="s">
        <v>9</v>
      </c>
      <c r="DP9" s="23" t="s">
        <v>9</v>
      </c>
      <c r="DQ9" s="23" t="s">
        <v>9</v>
      </c>
      <c r="DR9" s="23" t="s">
        <v>9</v>
      </c>
      <c r="DS9" s="23" t="s">
        <v>9</v>
      </c>
      <c r="DT9" s="23" t="s">
        <v>9</v>
      </c>
      <c r="DU9" s="23" t="s">
        <v>9</v>
      </c>
      <c r="DV9" s="23" t="s">
        <v>9</v>
      </c>
      <c r="DW9" s="23" t="s">
        <v>9</v>
      </c>
      <c r="DX9" s="23" t="s">
        <v>9</v>
      </c>
      <c r="DY9" s="23" t="s">
        <v>9</v>
      </c>
      <c r="DZ9" s="23" t="s">
        <v>9</v>
      </c>
      <c r="EA9" s="23" t="s">
        <v>9</v>
      </c>
      <c r="EB9" s="23" t="s">
        <v>9</v>
      </c>
      <c r="EC9" s="23" t="s">
        <v>9</v>
      </c>
      <c r="ED9" s="23" t="s">
        <v>9</v>
      </c>
      <c r="EE9" s="23" t="s">
        <v>9</v>
      </c>
      <c r="EF9" s="23" t="s">
        <v>9</v>
      </c>
      <c r="EG9" s="23" t="s">
        <v>9</v>
      </c>
      <c r="EH9" s="23" t="s">
        <v>9</v>
      </c>
      <c r="EI9" s="23" t="s">
        <v>9</v>
      </c>
      <c r="EJ9" s="23" t="s">
        <v>9</v>
      </c>
      <c r="EK9" s="23" t="s">
        <v>9</v>
      </c>
      <c r="EL9" s="23" t="s">
        <v>9</v>
      </c>
      <c r="EM9" s="23" t="s">
        <v>9</v>
      </c>
      <c r="EN9" s="23" t="s">
        <v>9</v>
      </c>
      <c r="EO9" s="23" t="s">
        <v>9</v>
      </c>
      <c r="EP9" s="23" t="s">
        <v>9</v>
      </c>
      <c r="EQ9" s="23" t="s">
        <v>9</v>
      </c>
      <c r="ER9" s="23" t="s">
        <v>9</v>
      </c>
      <c r="ES9" s="23" t="s">
        <v>9</v>
      </c>
      <c r="ET9" s="23" t="s">
        <v>9</v>
      </c>
      <c r="EU9" s="23" t="s">
        <v>9</v>
      </c>
      <c r="EV9" s="23" t="s">
        <v>9</v>
      </c>
      <c r="EW9" s="23" t="s">
        <v>9</v>
      </c>
      <c r="EX9" s="23" t="s">
        <v>9</v>
      </c>
      <c r="EY9" s="23" t="s">
        <v>9</v>
      </c>
      <c r="EZ9" s="23" t="s">
        <v>9</v>
      </c>
      <c r="FA9" s="23" t="s">
        <v>9</v>
      </c>
      <c r="FB9" s="23" t="s">
        <v>9</v>
      </c>
      <c r="FC9" s="23" t="s">
        <v>9</v>
      </c>
      <c r="FD9" s="23" t="s">
        <v>9</v>
      </c>
      <c r="FE9" s="23" t="s">
        <v>9</v>
      </c>
      <c r="FF9" s="23" t="s">
        <v>9</v>
      </c>
      <c r="FG9" s="23" t="s">
        <v>9</v>
      </c>
      <c r="FH9" s="23" t="s">
        <v>9</v>
      </c>
      <c r="FI9" s="23" t="s">
        <v>9</v>
      </c>
      <c r="FJ9" s="23" t="s">
        <v>9</v>
      </c>
      <c r="FK9" s="23" t="s">
        <v>9</v>
      </c>
      <c r="FL9" s="23" t="s">
        <v>9</v>
      </c>
      <c r="FM9" s="23" t="s">
        <v>9</v>
      </c>
      <c r="FN9" s="23" t="s">
        <v>9</v>
      </c>
      <c r="FO9" s="23" t="s">
        <v>9</v>
      </c>
      <c r="FP9" s="23" t="s">
        <v>9</v>
      </c>
      <c r="FQ9" s="23" t="s">
        <v>9</v>
      </c>
      <c r="FR9" s="23" t="s">
        <v>9</v>
      </c>
      <c r="FS9" s="23" t="s">
        <v>9</v>
      </c>
      <c r="FT9" s="23" t="s">
        <v>9</v>
      </c>
      <c r="FU9" s="23" t="s">
        <v>9</v>
      </c>
      <c r="FV9" s="23" t="s">
        <v>9</v>
      </c>
      <c r="FW9" s="23" t="s">
        <v>9</v>
      </c>
      <c r="FX9" s="23" t="s">
        <v>9</v>
      </c>
      <c r="FY9" s="23" t="s">
        <v>9</v>
      </c>
      <c r="FZ9" s="23" t="s">
        <v>9</v>
      </c>
      <c r="GA9" s="23" t="s">
        <v>9</v>
      </c>
      <c r="GB9" s="23" t="s">
        <v>9</v>
      </c>
      <c r="GC9" s="23" t="s">
        <v>9</v>
      </c>
      <c r="GD9" s="23" t="s">
        <v>9</v>
      </c>
      <c r="GE9" s="23" t="s">
        <v>9</v>
      </c>
      <c r="GF9" s="23" t="s">
        <v>9</v>
      </c>
      <c r="GG9" s="23" t="s">
        <v>9</v>
      </c>
      <c r="GH9" s="23" t="s">
        <v>9</v>
      </c>
      <c r="GI9" s="23" t="s">
        <v>9</v>
      </c>
      <c r="GJ9" s="23" t="s">
        <v>9</v>
      </c>
      <c r="GK9" s="23" t="s">
        <v>9</v>
      </c>
      <c r="GL9" s="23" t="s">
        <v>9</v>
      </c>
      <c r="GM9" s="23" t="s">
        <v>9</v>
      </c>
      <c r="GN9" s="23" t="s">
        <v>9</v>
      </c>
      <c r="GO9" s="23" t="s">
        <v>9</v>
      </c>
      <c r="GP9" s="23" t="s">
        <v>9</v>
      </c>
      <c r="GQ9" s="23" t="s">
        <v>9</v>
      </c>
      <c r="GR9" s="23" t="s">
        <v>9</v>
      </c>
      <c r="GS9" s="23" t="s">
        <v>9</v>
      </c>
      <c r="GT9" s="23"/>
      <c r="GU9" s="23"/>
      <c r="GV9" s="23"/>
      <c r="GW9" s="23"/>
      <c r="GX9" s="23"/>
      <c r="GY9" s="23" t="s">
        <v>9</v>
      </c>
      <c r="HH9" s="3" t="s">
        <v>22</v>
      </c>
      <c r="HI9" s="4" t="s">
        <v>23</v>
      </c>
      <c r="HJ9" s="4" t="s">
        <v>123</v>
      </c>
    </row>
    <row r="10" spans="1:243" ht="10.5" customHeight="1">
      <c r="A10" s="1" t="s">
        <v>8</v>
      </c>
      <c r="B10" s="21"/>
      <c r="C10" s="22" t="s">
        <v>19</v>
      </c>
      <c r="D10" s="70" t="s">
        <v>24</v>
      </c>
      <c r="E10" s="67"/>
      <c r="F10" s="67"/>
      <c r="G10" s="22" t="s">
        <v>19</v>
      </c>
      <c r="H10" s="70" t="s">
        <v>25</v>
      </c>
      <c r="I10" s="67"/>
      <c r="J10" s="67"/>
      <c r="K10" s="22" t="s">
        <v>19</v>
      </c>
      <c r="L10" s="22" t="s">
        <v>8</v>
      </c>
      <c r="M10" s="67"/>
      <c r="N10" s="67"/>
      <c r="O10" s="22" t="s">
        <v>19</v>
      </c>
      <c r="P10" s="48" t="s">
        <v>26</v>
      </c>
      <c r="Q10" s="67"/>
      <c r="R10" s="67"/>
      <c r="T10" s="49"/>
      <c r="U10" s="51"/>
      <c r="V10" s="51" t="s">
        <v>27</v>
      </c>
      <c r="W10" s="50"/>
      <c r="X10" s="51" t="s">
        <v>28</v>
      </c>
      <c r="Y10" s="51" t="s">
        <v>29</v>
      </c>
      <c r="Z10" s="54" t="s">
        <v>30</v>
      </c>
      <c r="AA10" s="51" t="s">
        <v>29</v>
      </c>
      <c r="AB10" s="53" t="s">
        <v>17</v>
      </c>
      <c r="AC10" s="51" t="s">
        <v>31</v>
      </c>
      <c r="AD10" s="51" t="s">
        <v>32</v>
      </c>
      <c r="AE10" s="51" t="s">
        <v>30</v>
      </c>
      <c r="AF10" s="51" t="s">
        <v>33</v>
      </c>
      <c r="AG10" s="53" t="s">
        <v>19</v>
      </c>
      <c r="AH10" s="51" t="s">
        <v>31</v>
      </c>
      <c r="AI10" s="51" t="s">
        <v>32</v>
      </c>
      <c r="AJ10" s="51" t="s">
        <v>30</v>
      </c>
      <c r="AK10" s="51" t="s">
        <v>34</v>
      </c>
      <c r="AL10" s="53" t="s">
        <v>17</v>
      </c>
      <c r="AM10" s="51" t="s">
        <v>35</v>
      </c>
      <c r="AN10" s="22" t="s">
        <v>17</v>
      </c>
      <c r="AU10" s="3" t="s">
        <v>36</v>
      </c>
      <c r="AV10" s="3" t="s">
        <v>36</v>
      </c>
      <c r="AW10" s="8"/>
      <c r="AX10" s="21"/>
      <c r="AY10" s="22" t="s">
        <v>37</v>
      </c>
      <c r="AZ10" s="24" t="str">
        <f>AQ16</f>
        <v>BIG BEND COAL FIELD</v>
      </c>
      <c r="BA10" s="24" t="s">
        <v>38</v>
      </c>
      <c r="BB10" s="24" t="s">
        <v>39</v>
      </c>
      <c r="BC10" s="24" t="s">
        <v>40</v>
      </c>
      <c r="BD10" s="24" t="s">
        <v>41</v>
      </c>
      <c r="BE10" s="25" t="s">
        <v>17</v>
      </c>
      <c r="BF10" s="24" t="str">
        <f>AQ17</f>
        <v>BIG BEND UNIT 1</v>
      </c>
      <c r="BG10" s="24" t="s">
        <v>38</v>
      </c>
      <c r="BH10" s="24" t="s">
        <v>39</v>
      </c>
      <c r="BI10" s="24" t="s">
        <v>40</v>
      </c>
      <c r="BJ10" s="24" t="s">
        <v>41</v>
      </c>
      <c r="BK10" s="25" t="s">
        <v>17</v>
      </c>
      <c r="BL10" s="24" t="str">
        <f>AQ18</f>
        <v>BIG BEND UNIT 2</v>
      </c>
      <c r="BM10" s="24" t="s">
        <v>38</v>
      </c>
      <c r="BN10" s="24" t="s">
        <v>39</v>
      </c>
      <c r="BO10" s="24" t="s">
        <v>40</v>
      </c>
      <c r="BP10" s="24" t="s">
        <v>41</v>
      </c>
      <c r="BQ10" s="25" t="s">
        <v>17</v>
      </c>
      <c r="BR10" s="24" t="str">
        <f>AQ19</f>
        <v>BIG BEND UNIT 3</v>
      </c>
      <c r="BS10" s="24" t="s">
        <v>38</v>
      </c>
      <c r="BT10" s="24" t="s">
        <v>39</v>
      </c>
      <c r="BU10" s="24" t="s">
        <v>40</v>
      </c>
      <c r="BV10" s="24" t="s">
        <v>41</v>
      </c>
      <c r="BW10" s="25" t="s">
        <v>17</v>
      </c>
      <c r="BX10" s="24" t="str">
        <f>AQ20</f>
        <v>BIG BEND UNIT 4</v>
      </c>
      <c r="BY10" s="24" t="s">
        <v>38</v>
      </c>
      <c r="BZ10" s="24" t="s">
        <v>39</v>
      </c>
      <c r="CA10" s="24" t="s">
        <v>40</v>
      </c>
      <c r="CB10" s="24" t="s">
        <v>41</v>
      </c>
      <c r="CC10" s="25" t="s">
        <v>17</v>
      </c>
      <c r="CD10" s="22" t="str">
        <f>AQ21</f>
        <v>BIG BEND FGD AND COMMON</v>
      </c>
      <c r="CE10" s="24" t="s">
        <v>38</v>
      </c>
      <c r="CF10" s="24" t="s">
        <v>39</v>
      </c>
      <c r="CG10" s="24" t="s">
        <v>40</v>
      </c>
      <c r="CH10" s="24" t="s">
        <v>41</v>
      </c>
      <c r="CI10" s="25" t="s">
        <v>17</v>
      </c>
      <c r="CJ10" s="24" t="str">
        <f>AQ22</f>
        <v>BIG BEND CT'S</v>
      </c>
      <c r="CK10" s="24" t="s">
        <v>38</v>
      </c>
      <c r="CL10" s="24" t="s">
        <v>39</v>
      </c>
      <c r="CM10" s="24" t="s">
        <v>40</v>
      </c>
      <c r="CN10" s="24" t="s">
        <v>41</v>
      </c>
      <c r="CO10" s="25" t="s">
        <v>17</v>
      </c>
      <c r="CP10" s="24" t="str">
        <f>AQ24</f>
        <v>GANNON/BAYSIDE COMMON</v>
      </c>
      <c r="CQ10" s="24" t="s">
        <v>38</v>
      </c>
      <c r="CR10" s="24" t="s">
        <v>39</v>
      </c>
      <c r="CS10" s="24" t="s">
        <v>40</v>
      </c>
      <c r="CT10" s="24" t="s">
        <v>41</v>
      </c>
      <c r="CU10" s="25" t="s">
        <v>17</v>
      </c>
      <c r="CV10" s="24" t="str">
        <f>AQ25</f>
        <v>GANNON/BAYSIDE UNIT 3</v>
      </c>
      <c r="CW10" s="24" t="s">
        <v>38</v>
      </c>
      <c r="CX10" s="24" t="s">
        <v>39</v>
      </c>
      <c r="CY10" s="24" t="s">
        <v>40</v>
      </c>
      <c r="CZ10" s="24" t="s">
        <v>41</v>
      </c>
      <c r="DA10" s="25" t="s">
        <v>17</v>
      </c>
      <c r="DB10" s="24" t="str">
        <f>AQ26</f>
        <v>GANNON/BAYSIDE UNIT 4</v>
      </c>
      <c r="DC10" s="24" t="s">
        <v>38</v>
      </c>
      <c r="DD10" s="24" t="s">
        <v>39</v>
      </c>
      <c r="DE10" s="24" t="s">
        <v>40</v>
      </c>
      <c r="DF10" s="24" t="s">
        <v>41</v>
      </c>
      <c r="DG10" s="25" t="s">
        <v>17</v>
      </c>
      <c r="DH10" s="24" t="str">
        <f>AQ27</f>
        <v>GANNON/BAYSIDE UNIT 5</v>
      </c>
      <c r="DI10" s="24" t="s">
        <v>38</v>
      </c>
      <c r="DJ10" s="24" t="s">
        <v>39</v>
      </c>
      <c r="DK10" s="24" t="s">
        <v>40</v>
      </c>
      <c r="DL10" s="24" t="s">
        <v>41</v>
      </c>
      <c r="DM10" s="25" t="s">
        <v>17</v>
      </c>
      <c r="DN10" s="24"/>
      <c r="DO10" s="24" t="s">
        <v>38</v>
      </c>
      <c r="DP10" s="24" t="s">
        <v>39</v>
      </c>
      <c r="DQ10" s="24" t="s">
        <v>40</v>
      </c>
      <c r="DR10" s="24" t="s">
        <v>41</v>
      </c>
      <c r="DS10" s="25" t="s">
        <v>17</v>
      </c>
      <c r="DT10" s="24"/>
      <c r="DU10" s="24" t="s">
        <v>38</v>
      </c>
      <c r="DV10" s="24" t="s">
        <v>39</v>
      </c>
      <c r="DW10" s="24" t="s">
        <v>40</v>
      </c>
      <c r="DX10" s="24" t="s">
        <v>41</v>
      </c>
      <c r="DY10" s="25" t="s">
        <v>17</v>
      </c>
      <c r="DZ10" s="24" t="str">
        <f>AQ28</f>
        <v>GANNON/BAYSIDE UNIT 6</v>
      </c>
      <c r="EA10" s="24" t="s">
        <v>38</v>
      </c>
      <c r="EB10" s="24" t="s">
        <v>39</v>
      </c>
      <c r="EC10" s="24" t="s">
        <v>40</v>
      </c>
      <c r="ED10" s="24" t="s">
        <v>41</v>
      </c>
      <c r="EE10" s="25" t="s">
        <v>17</v>
      </c>
      <c r="EF10" s="24" t="str">
        <f>T97</f>
        <v>GANNON CT</v>
      </c>
      <c r="EG10" s="24" t="s">
        <v>38</v>
      </c>
      <c r="EH10" s="24" t="s">
        <v>39</v>
      </c>
      <c r="EI10" s="24" t="s">
        <v>40</v>
      </c>
      <c r="EJ10" s="24" t="s">
        <v>41</v>
      </c>
      <c r="EK10" s="25" t="s">
        <v>17</v>
      </c>
      <c r="EL10" s="24" t="str">
        <f>AQ30</f>
        <v>BAYSIDE COMMON</v>
      </c>
      <c r="EM10" s="24" t="s">
        <v>38</v>
      </c>
      <c r="EN10" s="24" t="s">
        <v>39</v>
      </c>
      <c r="EO10" s="24" t="s">
        <v>40</v>
      </c>
      <c r="EP10" s="24" t="s">
        <v>41</v>
      </c>
      <c r="EQ10" s="25" t="s">
        <v>17</v>
      </c>
      <c r="ER10" s="24" t="str">
        <f>AQ31</f>
        <v>BAYSIDE UNIT 1</v>
      </c>
      <c r="ES10" s="24" t="s">
        <v>38</v>
      </c>
      <c r="ET10" s="24" t="s">
        <v>39</v>
      </c>
      <c r="EU10" s="24" t="s">
        <v>40</v>
      </c>
      <c r="EV10" s="24" t="s">
        <v>41</v>
      </c>
      <c r="EW10" s="25" t="s">
        <v>17</v>
      </c>
      <c r="EX10" s="24" t="str">
        <f>AQ32</f>
        <v>BAYSIDE UNIT 2</v>
      </c>
      <c r="EY10" s="24" t="s">
        <v>38</v>
      </c>
      <c r="EZ10" s="24" t="s">
        <v>39</v>
      </c>
      <c r="FA10" s="24" t="s">
        <v>40</v>
      </c>
      <c r="FB10" s="24" t="s">
        <v>41</v>
      </c>
      <c r="FC10" s="25" t="s">
        <v>17</v>
      </c>
      <c r="FD10" s="24" t="str">
        <f>AQ34</f>
        <v>POLK COMMON &amp; GASIFIER</v>
      </c>
      <c r="FE10" s="24" t="s">
        <v>38</v>
      </c>
      <c r="FF10" s="24" t="s">
        <v>39</v>
      </c>
      <c r="FG10" s="24" t="s">
        <v>40</v>
      </c>
      <c r="FH10" s="24" t="s">
        <v>41</v>
      </c>
      <c r="FI10" s="25" t="s">
        <v>17</v>
      </c>
      <c r="FJ10" s="24" t="str">
        <f>AQ35</f>
        <v>POLK UNIT 1 POWER BLOCK</v>
      </c>
      <c r="FK10" s="24" t="s">
        <v>38</v>
      </c>
      <c r="FL10" s="24" t="s">
        <v>39</v>
      </c>
      <c r="FM10" s="24" t="s">
        <v>40</v>
      </c>
      <c r="FN10" s="24" t="s">
        <v>41</v>
      </c>
      <c r="FO10" s="25" t="s">
        <v>17</v>
      </c>
      <c r="FP10" s="22" t="str">
        <f>AQ36</f>
        <v>POLK UNIT 2</v>
      </c>
      <c r="FQ10" s="24" t="s">
        <v>38</v>
      </c>
      <c r="FR10" s="24" t="s">
        <v>39</v>
      </c>
      <c r="FS10" s="24" t="s">
        <v>40</v>
      </c>
      <c r="FT10" s="24" t="s">
        <v>41</v>
      </c>
      <c r="FU10" s="25" t="s">
        <v>17</v>
      </c>
      <c r="FV10" s="22" t="str">
        <f>AQ37</f>
        <v>POLK UNIT 3</v>
      </c>
      <c r="FW10" s="24" t="s">
        <v>38</v>
      </c>
      <c r="FX10" s="24" t="s">
        <v>39</v>
      </c>
      <c r="FY10" s="24" t="s">
        <v>40</v>
      </c>
      <c r="FZ10" s="24" t="s">
        <v>41</v>
      </c>
      <c r="GA10" s="25" t="s">
        <v>17</v>
      </c>
      <c r="GB10" s="24" t="str">
        <f>AQ39</f>
        <v>PHILLIPS</v>
      </c>
      <c r="GC10" s="24" t="s">
        <v>38</v>
      </c>
      <c r="GD10" s="24" t="s">
        <v>39</v>
      </c>
      <c r="GE10" s="24" t="s">
        <v>40</v>
      </c>
      <c r="GF10" s="24" t="s">
        <v>41</v>
      </c>
      <c r="GG10" s="25" t="s">
        <v>17</v>
      </c>
      <c r="GH10" s="24" t="str">
        <f>AQ41</f>
        <v>CITY OF TAMPA</v>
      </c>
      <c r="GI10" s="24" t="s">
        <v>38</v>
      </c>
      <c r="GJ10" s="24" t="s">
        <v>39</v>
      </c>
      <c r="GK10" s="24" t="s">
        <v>40</v>
      </c>
      <c r="GL10" s="24" t="s">
        <v>41</v>
      </c>
      <c r="GM10" s="25" t="s">
        <v>17</v>
      </c>
      <c r="GN10" s="22" t="str">
        <f>AQ43</f>
        <v>HOOKERS POINT STATION</v>
      </c>
      <c r="GO10" s="24" t="s">
        <v>38</v>
      </c>
      <c r="GP10" s="24" t="s">
        <v>39</v>
      </c>
      <c r="GQ10" s="24" t="s">
        <v>40</v>
      </c>
      <c r="GR10" s="24" t="s">
        <v>41</v>
      </c>
      <c r="GS10" s="25" t="s">
        <v>17</v>
      </c>
      <c r="GT10" s="22" t="str">
        <f>AQ45</f>
        <v>DINNER LAKE</v>
      </c>
      <c r="GU10" s="24" t="s">
        <v>38</v>
      </c>
      <c r="GV10" s="24" t="s">
        <v>39</v>
      </c>
      <c r="GW10" s="24" t="s">
        <v>40</v>
      </c>
      <c r="GX10" s="24" t="s">
        <v>41</v>
      </c>
      <c r="GY10" s="24" t="s">
        <v>42</v>
      </c>
      <c r="HF10" s="3" t="s">
        <v>43</v>
      </c>
      <c r="HG10" s="3" t="s">
        <v>44</v>
      </c>
      <c r="HH10" s="3" t="s">
        <v>27</v>
      </c>
      <c r="HI10" s="4" t="s">
        <v>45</v>
      </c>
      <c r="HJ10" s="4" t="s">
        <v>46</v>
      </c>
      <c r="II10" s="1"/>
    </row>
    <row r="11" spans="1:218" ht="10.5" customHeight="1">
      <c r="A11" s="1" t="s">
        <v>8</v>
      </c>
      <c r="B11" s="21"/>
      <c r="C11" s="22" t="s">
        <v>19</v>
      </c>
      <c r="D11" s="70" t="s">
        <v>47</v>
      </c>
      <c r="E11" s="67"/>
      <c r="F11" s="67"/>
      <c r="G11" s="22" t="s">
        <v>19</v>
      </c>
      <c r="H11" s="70" t="s">
        <v>48</v>
      </c>
      <c r="I11" s="67"/>
      <c r="J11" s="67"/>
      <c r="K11" s="22" t="s">
        <v>19</v>
      </c>
      <c r="L11" s="70" t="s">
        <v>49</v>
      </c>
      <c r="M11" s="67"/>
      <c r="N11" s="67"/>
      <c r="O11" s="22" t="s">
        <v>19</v>
      </c>
      <c r="P11" s="48" t="s">
        <v>50</v>
      </c>
      <c r="Q11" s="21"/>
      <c r="R11" s="21"/>
      <c r="T11" s="49"/>
      <c r="U11" s="51" t="s">
        <v>51</v>
      </c>
      <c r="V11" s="51" t="s">
        <v>52</v>
      </c>
      <c r="W11" s="50"/>
      <c r="X11" s="51" t="s">
        <v>53</v>
      </c>
      <c r="Y11" s="51" t="s">
        <v>54</v>
      </c>
      <c r="Z11" s="54" t="s">
        <v>55</v>
      </c>
      <c r="AA11" s="55" t="s">
        <v>154</v>
      </c>
      <c r="AB11" s="53" t="s">
        <v>17</v>
      </c>
      <c r="AC11" s="51" t="s">
        <v>56</v>
      </c>
      <c r="AD11" s="51" t="s">
        <v>35</v>
      </c>
      <c r="AE11" s="51" t="s">
        <v>55</v>
      </c>
      <c r="AF11" s="51" t="s">
        <v>57</v>
      </c>
      <c r="AG11" s="53" t="s">
        <v>19</v>
      </c>
      <c r="AH11" s="51" t="s">
        <v>56</v>
      </c>
      <c r="AI11" s="51" t="s">
        <v>35</v>
      </c>
      <c r="AJ11" s="51" t="s">
        <v>55</v>
      </c>
      <c r="AK11" s="51" t="s">
        <v>58</v>
      </c>
      <c r="AL11" s="53" t="s">
        <v>17</v>
      </c>
      <c r="AM11" s="51" t="s">
        <v>59</v>
      </c>
      <c r="AN11" s="22" t="s">
        <v>17</v>
      </c>
      <c r="AR11" s="3" t="s">
        <v>60</v>
      </c>
      <c r="AS11" s="3" t="s">
        <v>61</v>
      </c>
      <c r="AT11" s="3" t="s">
        <v>62</v>
      </c>
      <c r="AU11" s="3" t="s">
        <v>63</v>
      </c>
      <c r="AV11" s="3" t="s">
        <v>63</v>
      </c>
      <c r="AW11" s="8"/>
      <c r="AX11" s="21"/>
      <c r="AY11" s="22" t="s">
        <v>64</v>
      </c>
      <c r="AZ11" s="26">
        <f>$U$14</f>
        <v>2003</v>
      </c>
      <c r="BA11" s="21"/>
      <c r="BB11" s="21"/>
      <c r="BC11" s="21"/>
      <c r="BD11" s="21"/>
      <c r="BE11" s="25" t="s">
        <v>17</v>
      </c>
      <c r="BF11" s="26">
        <f>$U$14</f>
        <v>2003</v>
      </c>
      <c r="BG11" s="21"/>
      <c r="BH11" s="21"/>
      <c r="BI11" s="21"/>
      <c r="BJ11" s="21"/>
      <c r="BK11" s="25" t="s">
        <v>17</v>
      </c>
      <c r="BL11" s="26">
        <f>$U$14</f>
        <v>2003</v>
      </c>
      <c r="BM11" s="21"/>
      <c r="BN11" s="21"/>
      <c r="BO11" s="21"/>
      <c r="BP11" s="21"/>
      <c r="BQ11" s="25" t="s">
        <v>17</v>
      </c>
      <c r="BR11" s="26">
        <f>$U$14</f>
        <v>2003</v>
      </c>
      <c r="BS11" s="21"/>
      <c r="BT11" s="21"/>
      <c r="BU11" s="21"/>
      <c r="BV11" s="21"/>
      <c r="BW11" s="25" t="s">
        <v>17</v>
      </c>
      <c r="BX11" s="26">
        <f>$U$14</f>
        <v>2003</v>
      </c>
      <c r="BY11" s="21"/>
      <c r="BZ11" s="21"/>
      <c r="CA11" s="21"/>
      <c r="CB11" s="21"/>
      <c r="CC11" s="25" t="s">
        <v>17</v>
      </c>
      <c r="CD11" s="26">
        <f>$U$14</f>
        <v>2003</v>
      </c>
      <c r="CE11" s="21"/>
      <c r="CF11" s="21"/>
      <c r="CG11" s="21"/>
      <c r="CH11" s="21"/>
      <c r="CI11" s="25" t="s">
        <v>17</v>
      </c>
      <c r="CJ11" s="26">
        <f>$U$14</f>
        <v>2003</v>
      </c>
      <c r="CK11" s="21"/>
      <c r="CL11" s="21"/>
      <c r="CM11" s="21"/>
      <c r="CN11" s="21"/>
      <c r="CO11" s="25" t="s">
        <v>17</v>
      </c>
      <c r="CP11" s="26">
        <f>$U$14</f>
        <v>2003</v>
      </c>
      <c r="CQ11" s="21"/>
      <c r="CR11" s="21"/>
      <c r="CS11" s="21"/>
      <c r="CT11" s="21"/>
      <c r="CU11" s="25" t="s">
        <v>17</v>
      </c>
      <c r="CV11" s="26">
        <f>$U$14</f>
        <v>2003</v>
      </c>
      <c r="CW11" s="21"/>
      <c r="CX11" s="21"/>
      <c r="CY11" s="21"/>
      <c r="CZ11" s="21"/>
      <c r="DA11" s="25" t="s">
        <v>17</v>
      </c>
      <c r="DB11" s="26">
        <f>HG29</f>
        <v>2003</v>
      </c>
      <c r="DC11" s="21"/>
      <c r="DD11" s="21"/>
      <c r="DE11" s="21"/>
      <c r="DF11" s="21"/>
      <c r="DG11" s="25" t="s">
        <v>17</v>
      </c>
      <c r="DH11" s="26">
        <f>$U$14</f>
        <v>2003</v>
      </c>
      <c r="DI11" s="21"/>
      <c r="DJ11" s="21"/>
      <c r="DK11" s="21"/>
      <c r="DL11" s="21"/>
      <c r="DM11" s="25" t="s">
        <v>17</v>
      </c>
      <c r="DN11" s="26">
        <f>$U$14</f>
        <v>2003</v>
      </c>
      <c r="DO11" s="21"/>
      <c r="DP11" s="21"/>
      <c r="DQ11" s="21"/>
      <c r="DR11" s="21"/>
      <c r="DS11" s="25" t="s">
        <v>17</v>
      </c>
      <c r="DT11" s="26">
        <f>$U$14</f>
        <v>2003</v>
      </c>
      <c r="DU11" s="21"/>
      <c r="DV11" s="21"/>
      <c r="DW11" s="21"/>
      <c r="DX11" s="21"/>
      <c r="DY11" s="25" t="s">
        <v>17</v>
      </c>
      <c r="DZ11" s="26">
        <f>$U$14</f>
        <v>2003</v>
      </c>
      <c r="EA11" s="21"/>
      <c r="EB11" s="21"/>
      <c r="EC11" s="21"/>
      <c r="ED11" s="21"/>
      <c r="EE11" s="25" t="s">
        <v>17</v>
      </c>
      <c r="EF11" s="26">
        <f>$U$14</f>
        <v>2003</v>
      </c>
      <c r="EG11" s="21"/>
      <c r="EH11" s="21"/>
      <c r="EI11" s="21"/>
      <c r="EJ11" s="21"/>
      <c r="EK11" s="25" t="s">
        <v>17</v>
      </c>
      <c r="EL11" s="26">
        <f>$U$14</f>
        <v>2003</v>
      </c>
      <c r="EM11" s="21"/>
      <c r="EN11" s="21"/>
      <c r="EO11" s="21"/>
      <c r="EP11" s="21"/>
      <c r="EQ11" s="25" t="s">
        <v>17</v>
      </c>
      <c r="ER11" s="26">
        <f>$U$14</f>
        <v>2003</v>
      </c>
      <c r="ES11" s="21"/>
      <c r="ET11" s="21"/>
      <c r="EU11" s="21"/>
      <c r="EV11" s="21"/>
      <c r="EW11" s="25" t="s">
        <v>17</v>
      </c>
      <c r="EX11" s="26">
        <f>$U$14</f>
        <v>2003</v>
      </c>
      <c r="EY11" s="21"/>
      <c r="EZ11" s="21"/>
      <c r="FA11" s="21"/>
      <c r="FB11" s="21"/>
      <c r="FC11" s="25" t="s">
        <v>17</v>
      </c>
      <c r="FD11" s="26">
        <f>$U$14</f>
        <v>2003</v>
      </c>
      <c r="FE11" s="21"/>
      <c r="FF11" s="21"/>
      <c r="FG11" s="21"/>
      <c r="FH11" s="21"/>
      <c r="FI11" s="25" t="s">
        <v>17</v>
      </c>
      <c r="FJ11" s="26">
        <f>$U$14</f>
        <v>2003</v>
      </c>
      <c r="FK11" s="21"/>
      <c r="FL11" s="21"/>
      <c r="FM11" s="21"/>
      <c r="FN11" s="21"/>
      <c r="FO11" s="25" t="s">
        <v>17</v>
      </c>
      <c r="FP11" s="26">
        <f>$U$14</f>
        <v>2003</v>
      </c>
      <c r="FQ11" s="21"/>
      <c r="FR11" s="21"/>
      <c r="FS11" s="21"/>
      <c r="FT11" s="21"/>
      <c r="FU11" s="25" t="s">
        <v>17</v>
      </c>
      <c r="FV11" s="26">
        <f>$U$14</f>
        <v>2003</v>
      </c>
      <c r="FW11" s="21"/>
      <c r="FX11" s="21"/>
      <c r="FY11" s="21"/>
      <c r="FZ11" s="21"/>
      <c r="GA11" s="25" t="s">
        <v>17</v>
      </c>
      <c r="GB11" s="26">
        <f>$U$14</f>
        <v>2003</v>
      </c>
      <c r="GC11" s="21"/>
      <c r="GD11" s="21"/>
      <c r="GE11" s="21"/>
      <c r="GF11" s="21"/>
      <c r="GG11" s="25" t="s">
        <v>17</v>
      </c>
      <c r="GH11" s="26">
        <f>$U$14</f>
        <v>2003</v>
      </c>
      <c r="GI11" s="21"/>
      <c r="GJ11" s="21"/>
      <c r="GK11" s="21"/>
      <c r="GL11" s="21"/>
      <c r="GM11" s="25" t="s">
        <v>17</v>
      </c>
      <c r="GN11" s="26">
        <f>$U$14</f>
        <v>2003</v>
      </c>
      <c r="GO11" s="21"/>
      <c r="GP11" s="21"/>
      <c r="GQ11" s="21"/>
      <c r="GR11" s="21"/>
      <c r="GS11" s="25" t="s">
        <v>17</v>
      </c>
      <c r="GT11" s="26">
        <f>$U$14</f>
        <v>2003</v>
      </c>
      <c r="GU11" s="21"/>
      <c r="GV11" s="21"/>
      <c r="GW11" s="21"/>
      <c r="GX11" s="21"/>
      <c r="GY11" s="26" t="e">
        <f>NA()</f>
        <v>#N/A</v>
      </c>
      <c r="HE11" s="1" t="s">
        <v>65</v>
      </c>
      <c r="HF11" s="3" t="s">
        <v>66</v>
      </c>
      <c r="HG11" s="3" t="s">
        <v>51</v>
      </c>
      <c r="HH11" s="3" t="s">
        <v>52</v>
      </c>
      <c r="HI11" s="4" t="s">
        <v>67</v>
      </c>
      <c r="HJ11" s="15" t="s">
        <v>122</v>
      </c>
    </row>
    <row r="12" spans="1:218" ht="10.5" customHeight="1">
      <c r="A12" s="1" t="s">
        <v>8</v>
      </c>
      <c r="B12" s="21"/>
      <c r="C12" s="22" t="s">
        <v>19</v>
      </c>
      <c r="D12" s="22" t="s">
        <v>8</v>
      </c>
      <c r="E12" s="67"/>
      <c r="F12" s="67"/>
      <c r="G12" s="22" t="s">
        <v>19</v>
      </c>
      <c r="H12" s="22" t="s">
        <v>8</v>
      </c>
      <c r="I12" s="67"/>
      <c r="J12" s="67"/>
      <c r="K12" s="22" t="s">
        <v>19</v>
      </c>
      <c r="L12" s="22" t="s">
        <v>8</v>
      </c>
      <c r="M12" s="67"/>
      <c r="N12" s="67"/>
      <c r="O12" s="22" t="s">
        <v>19</v>
      </c>
      <c r="P12" s="22" t="s">
        <v>8</v>
      </c>
      <c r="Q12" s="67"/>
      <c r="R12" s="67"/>
      <c r="T12" s="53" t="s">
        <v>65</v>
      </c>
      <c r="U12" s="51" t="s">
        <v>68</v>
      </c>
      <c r="V12" s="51" t="s">
        <v>69</v>
      </c>
      <c r="W12" s="50"/>
      <c r="X12" s="51" t="s">
        <v>70</v>
      </c>
      <c r="Y12" s="56" t="s">
        <v>157</v>
      </c>
      <c r="Z12" s="54" t="s">
        <v>71</v>
      </c>
      <c r="AA12" s="51" t="s">
        <v>72</v>
      </c>
      <c r="AB12" s="53" t="s">
        <v>17</v>
      </c>
      <c r="AC12" s="51" t="s">
        <v>73</v>
      </c>
      <c r="AD12" s="51" t="s">
        <v>74</v>
      </c>
      <c r="AE12" s="51" t="s">
        <v>71</v>
      </c>
      <c r="AF12" s="51" t="s">
        <v>74</v>
      </c>
      <c r="AG12" s="53" t="s">
        <v>19</v>
      </c>
      <c r="AH12" s="51" t="s">
        <v>73</v>
      </c>
      <c r="AI12" s="51" t="s">
        <v>74</v>
      </c>
      <c r="AJ12" s="51" t="s">
        <v>71</v>
      </c>
      <c r="AK12" s="51" t="s">
        <v>16</v>
      </c>
      <c r="AL12" s="53" t="s">
        <v>17</v>
      </c>
      <c r="AM12" s="51" t="s">
        <v>74</v>
      </c>
      <c r="AN12" s="22" t="s">
        <v>17</v>
      </c>
      <c r="AR12" s="3" t="s">
        <v>75</v>
      </c>
      <c r="AS12" s="3" t="s">
        <v>76</v>
      </c>
      <c r="AT12" s="3" t="s">
        <v>76</v>
      </c>
      <c r="AU12" s="3" t="s">
        <v>77</v>
      </c>
      <c r="AV12" s="3" t="s">
        <v>78</v>
      </c>
      <c r="AW12" s="8"/>
      <c r="AX12" s="21"/>
      <c r="AY12" s="22" t="s">
        <v>79</v>
      </c>
      <c r="AZ12" s="26">
        <f>IF($AZ$2=1,+AS16,+V14)</f>
        <v>2035</v>
      </c>
      <c r="BA12" s="21"/>
      <c r="BB12" s="21"/>
      <c r="BC12" s="21"/>
      <c r="BD12" s="21"/>
      <c r="BE12" s="25" t="s">
        <v>17</v>
      </c>
      <c r="BF12" s="26">
        <f>IF($AZ$2=1,+$AS17,+V22)</f>
        <v>2020</v>
      </c>
      <c r="BG12" s="21"/>
      <c r="BH12" s="21"/>
      <c r="BI12" s="21"/>
      <c r="BJ12" s="21"/>
      <c r="BK12" s="25" t="s">
        <v>17</v>
      </c>
      <c r="BL12" s="26">
        <f>IF($AZ$2=1,+$AS18,+V29)</f>
        <v>2023</v>
      </c>
      <c r="BM12" s="21"/>
      <c r="BN12" s="21"/>
      <c r="BO12" s="21"/>
      <c r="BP12" s="21"/>
      <c r="BQ12" s="25" t="s">
        <v>17</v>
      </c>
      <c r="BR12" s="26">
        <f>IF($AZ$2=1,+$AS19,+V36)</f>
        <v>2026</v>
      </c>
      <c r="BS12" s="21"/>
      <c r="BT12" s="21"/>
      <c r="BU12" s="21"/>
      <c r="BV12" s="21"/>
      <c r="BW12" s="25" t="s">
        <v>17</v>
      </c>
      <c r="BX12" s="26">
        <f>IF($AZ$2=1,+$AS20,+V43)</f>
        <v>2035</v>
      </c>
      <c r="BY12" s="21"/>
      <c r="BZ12" s="21"/>
      <c r="CA12" s="21"/>
      <c r="CB12" s="21"/>
      <c r="CC12" s="25" t="s">
        <v>17</v>
      </c>
      <c r="CD12" s="26">
        <f>IF($AZ$2=1,+$AS21,+V51)</f>
        <v>2035</v>
      </c>
      <c r="CE12" s="21"/>
      <c r="CF12" s="21"/>
      <c r="CG12" s="21"/>
      <c r="CH12" s="21"/>
      <c r="CI12" s="25" t="s">
        <v>17</v>
      </c>
      <c r="CJ12" s="26">
        <f>IF($AZ$2=1,+$AS22,+V58)</f>
        <v>2014</v>
      </c>
      <c r="CK12" s="21"/>
      <c r="CL12" s="21"/>
      <c r="CM12" s="21"/>
      <c r="CN12" s="21"/>
      <c r="CO12" s="25" t="s">
        <v>17</v>
      </c>
      <c r="CP12" s="26">
        <f>+V67</f>
        <v>2044</v>
      </c>
      <c r="CQ12" s="21"/>
      <c r="CR12" s="21"/>
      <c r="CS12" s="21"/>
      <c r="CT12" s="21"/>
      <c r="CU12" s="25" t="s">
        <v>17</v>
      </c>
      <c r="CV12" s="26">
        <f>HH28</f>
        <v>2010</v>
      </c>
      <c r="CW12" s="21"/>
      <c r="CX12" s="21"/>
      <c r="CY12" s="21"/>
      <c r="CZ12" s="21"/>
      <c r="DA12" s="25" t="s">
        <v>17</v>
      </c>
      <c r="DB12" s="26">
        <f>HH29</f>
        <v>2013</v>
      </c>
      <c r="DC12" s="21"/>
      <c r="DD12" s="21"/>
      <c r="DE12" s="21"/>
      <c r="DF12" s="21"/>
      <c r="DG12" s="25" t="s">
        <v>17</v>
      </c>
      <c r="DH12" s="26">
        <f>HH30</f>
        <v>2043</v>
      </c>
      <c r="DI12" s="21"/>
      <c r="DJ12" s="21"/>
      <c r="DK12" s="21"/>
      <c r="DL12" s="21"/>
      <c r="DM12" s="25" t="s">
        <v>17</v>
      </c>
      <c r="DN12" s="26">
        <f>HH33</f>
        <v>0</v>
      </c>
      <c r="DO12" s="21"/>
      <c r="DP12" s="21"/>
      <c r="DQ12" s="21"/>
      <c r="DR12" s="21"/>
      <c r="DS12" s="25" t="s">
        <v>17</v>
      </c>
      <c r="DT12" s="26">
        <f>HH34</f>
        <v>0</v>
      </c>
      <c r="DU12" s="21"/>
      <c r="DV12" s="21"/>
      <c r="DW12" s="21"/>
      <c r="DX12" s="21"/>
      <c r="DY12" s="25" t="s">
        <v>17</v>
      </c>
      <c r="DZ12" s="26">
        <f>HH35</f>
        <v>2044</v>
      </c>
      <c r="EA12" s="21"/>
      <c r="EB12" s="21"/>
      <c r="EC12" s="21"/>
      <c r="ED12" s="21"/>
      <c r="EE12" s="25" t="s">
        <v>17</v>
      </c>
      <c r="EF12" s="26">
        <v>2007</v>
      </c>
      <c r="EG12" s="21"/>
      <c r="EH12" s="21"/>
      <c r="EI12" s="21"/>
      <c r="EJ12" s="21"/>
      <c r="EK12" s="25" t="s">
        <v>17</v>
      </c>
      <c r="EL12" s="26">
        <f>HH39</f>
        <v>2044</v>
      </c>
      <c r="EM12" s="21"/>
      <c r="EN12" s="21"/>
      <c r="EO12" s="21"/>
      <c r="EP12" s="21"/>
      <c r="EQ12" s="25" t="s">
        <v>17</v>
      </c>
      <c r="ER12" s="26">
        <f>HH42</f>
        <v>2043</v>
      </c>
      <c r="ES12" s="21"/>
      <c r="ET12" s="21"/>
      <c r="EU12" s="21"/>
      <c r="EV12" s="21"/>
      <c r="EW12" s="25" t="s">
        <v>17</v>
      </c>
      <c r="EX12" s="26">
        <f>HH45</f>
        <v>2044</v>
      </c>
      <c r="EY12" s="21"/>
      <c r="EZ12" s="21"/>
      <c r="FA12" s="21"/>
      <c r="FB12" s="21"/>
      <c r="FC12" s="25" t="s">
        <v>17</v>
      </c>
      <c r="FD12" s="26">
        <f>HH46</f>
        <v>2036</v>
      </c>
      <c r="FE12" s="21"/>
      <c r="FF12" s="21"/>
      <c r="FG12" s="21"/>
      <c r="FH12" s="21"/>
      <c r="FI12" s="25" t="s">
        <v>17</v>
      </c>
      <c r="FJ12" s="26">
        <f>HH49</f>
        <v>2036</v>
      </c>
      <c r="FK12" s="21"/>
      <c r="FL12" s="21"/>
      <c r="FM12" s="21"/>
      <c r="FN12" s="21"/>
      <c r="FO12" s="25" t="s">
        <v>17</v>
      </c>
      <c r="FP12" s="26">
        <f>HH50</f>
        <v>2040</v>
      </c>
      <c r="FQ12" s="21"/>
      <c r="FR12" s="21"/>
      <c r="FS12" s="21"/>
      <c r="FT12" s="21"/>
      <c r="FU12" s="25" t="s">
        <v>17</v>
      </c>
      <c r="FV12" s="26">
        <f>HH53</f>
        <v>2042</v>
      </c>
      <c r="FW12" s="21"/>
      <c r="FX12" s="21"/>
      <c r="FY12" s="21"/>
      <c r="FZ12" s="21"/>
      <c r="GA12" s="25" t="s">
        <v>17</v>
      </c>
      <c r="GB12" s="26">
        <f>HH55</f>
        <v>2013</v>
      </c>
      <c r="GC12" s="21"/>
      <c r="GD12" s="21"/>
      <c r="GE12" s="21"/>
      <c r="GF12" s="21"/>
      <c r="GG12" s="25" t="s">
        <v>17</v>
      </c>
      <c r="GH12" s="26">
        <f>HH58</f>
        <v>2030</v>
      </c>
      <c r="GI12" s="21"/>
      <c r="GJ12" s="21"/>
      <c r="GK12" s="21"/>
      <c r="GL12" s="21"/>
      <c r="GM12" s="25" t="s">
        <v>17</v>
      </c>
      <c r="GN12" s="26">
        <f>HH59</f>
        <v>2003</v>
      </c>
      <c r="GO12" s="21"/>
      <c r="GP12" s="21"/>
      <c r="GQ12" s="21"/>
      <c r="GR12" s="21"/>
      <c r="GS12" s="25" t="s">
        <v>17</v>
      </c>
      <c r="GT12" s="26">
        <v>2028</v>
      </c>
      <c r="GU12" s="21"/>
      <c r="GV12" s="21"/>
      <c r="GW12" s="21"/>
      <c r="GX12" s="21"/>
      <c r="GY12" s="26" t="e">
        <f>NA()</f>
        <v>#N/A</v>
      </c>
      <c r="HE12" s="5" t="s">
        <v>9</v>
      </c>
      <c r="HF12" s="5" t="s">
        <v>9</v>
      </c>
      <c r="HG12" s="5" t="s">
        <v>9</v>
      </c>
      <c r="HH12" s="5" t="s">
        <v>9</v>
      </c>
      <c r="HI12" s="5" t="s">
        <v>9</v>
      </c>
      <c r="HJ12" s="5" t="s">
        <v>9</v>
      </c>
    </row>
    <row r="13" spans="1:247" ht="10.5" customHeight="1">
      <c r="A13" s="1" t="s">
        <v>8</v>
      </c>
      <c r="B13" s="60" t="s">
        <v>8</v>
      </c>
      <c r="C13" s="22" t="s">
        <v>19</v>
      </c>
      <c r="D13" s="60" t="s">
        <v>80</v>
      </c>
      <c r="E13" s="61" t="s">
        <v>55</v>
      </c>
      <c r="F13" s="61" t="s">
        <v>55</v>
      </c>
      <c r="G13" s="22" t="s">
        <v>19</v>
      </c>
      <c r="H13" s="60" t="s">
        <v>80</v>
      </c>
      <c r="I13" s="61" t="s">
        <v>55</v>
      </c>
      <c r="J13" s="61" t="s">
        <v>55</v>
      </c>
      <c r="K13" s="22" t="s">
        <v>19</v>
      </c>
      <c r="L13" s="60" t="s">
        <v>80</v>
      </c>
      <c r="M13" s="61" t="s">
        <v>55</v>
      </c>
      <c r="N13" s="61" t="s">
        <v>55</v>
      </c>
      <c r="O13" s="22" t="s">
        <v>19</v>
      </c>
      <c r="P13" s="60" t="s">
        <v>80</v>
      </c>
      <c r="Q13" s="61" t="s">
        <v>55</v>
      </c>
      <c r="R13" s="61" t="s">
        <v>55</v>
      </c>
      <c r="T13" s="53" t="s">
        <v>8</v>
      </c>
      <c r="U13" s="51" t="s">
        <v>8</v>
      </c>
      <c r="V13" s="57" t="s">
        <v>8</v>
      </c>
      <c r="W13" s="58" t="s">
        <v>8</v>
      </c>
      <c r="X13" s="57" t="s">
        <v>8</v>
      </c>
      <c r="Y13" s="57"/>
      <c r="Z13" s="54" t="s">
        <v>8</v>
      </c>
      <c r="AA13" s="51" t="s">
        <v>8</v>
      </c>
      <c r="AB13" s="59" t="s">
        <v>8</v>
      </c>
      <c r="AC13" s="57" t="s">
        <v>8</v>
      </c>
      <c r="AD13" s="57" t="s">
        <v>8</v>
      </c>
      <c r="AE13" s="57" t="s">
        <v>8</v>
      </c>
      <c r="AF13" s="57" t="s">
        <v>8</v>
      </c>
      <c r="AG13" s="59" t="s">
        <v>8</v>
      </c>
      <c r="AH13" s="57" t="s">
        <v>8</v>
      </c>
      <c r="AI13" s="57" t="s">
        <v>8</v>
      </c>
      <c r="AJ13" s="57" t="s">
        <v>8</v>
      </c>
      <c r="AK13" s="57" t="s">
        <v>8</v>
      </c>
      <c r="AL13" s="53" t="s">
        <v>8</v>
      </c>
      <c r="AM13" s="51" t="s">
        <v>8</v>
      </c>
      <c r="AN13" s="22" t="s">
        <v>8</v>
      </c>
      <c r="AO13" s="1" t="s">
        <v>8</v>
      </c>
      <c r="AR13" s="3" t="s">
        <v>81</v>
      </c>
      <c r="AS13" s="3" t="s">
        <v>82</v>
      </c>
      <c r="AT13" s="3" t="s">
        <v>82</v>
      </c>
      <c r="AU13" s="3" t="s">
        <v>83</v>
      </c>
      <c r="AV13" s="3" t="s">
        <v>83</v>
      </c>
      <c r="AW13" s="8"/>
      <c r="AX13" s="21"/>
      <c r="AY13" s="22" t="s">
        <v>84</v>
      </c>
      <c r="AZ13" s="27">
        <f>SUM(BA13:BC13)-BD13</f>
        <v>0</v>
      </c>
      <c r="BA13" s="27">
        <f>AA14</f>
        <v>0</v>
      </c>
      <c r="BB13" s="27">
        <f>AA15</f>
        <v>0</v>
      </c>
      <c r="BC13" s="27">
        <f>AA16</f>
        <v>0</v>
      </c>
      <c r="BD13" s="27">
        <f>AA17</f>
        <v>0</v>
      </c>
      <c r="BE13" s="25" t="s">
        <v>17</v>
      </c>
      <c r="BF13" s="27">
        <f>SUM(BG13:BI13)-BJ13</f>
        <v>0</v>
      </c>
      <c r="BG13" s="27">
        <f>AA22</f>
        <v>0</v>
      </c>
      <c r="BH13" s="27">
        <f>AA23</f>
        <v>0</v>
      </c>
      <c r="BI13" s="27">
        <f>AA24</f>
        <v>0</v>
      </c>
      <c r="BJ13" s="27">
        <f>AA25</f>
        <v>0</v>
      </c>
      <c r="BK13" s="25" t="s">
        <v>17</v>
      </c>
      <c r="BL13" s="27">
        <f>SUM(BM13:BO13)-BP13</f>
        <v>0</v>
      </c>
      <c r="BM13" s="27">
        <f>$AA29</f>
        <v>0</v>
      </c>
      <c r="BN13" s="27">
        <f>$AA30</f>
        <v>0</v>
      </c>
      <c r="BO13" s="27">
        <f>$AA31</f>
        <v>0</v>
      </c>
      <c r="BP13" s="27">
        <f>$AA32</f>
        <v>0</v>
      </c>
      <c r="BQ13" s="25" t="s">
        <v>17</v>
      </c>
      <c r="BR13" s="27">
        <f>SUM(BS13:BU13)-BV13</f>
        <v>0</v>
      </c>
      <c r="BS13" s="27">
        <f>AA36</f>
        <v>0</v>
      </c>
      <c r="BT13" s="27">
        <f>AA37</f>
        <v>0</v>
      </c>
      <c r="BU13" s="27">
        <f>AA38</f>
        <v>0</v>
      </c>
      <c r="BV13" s="27">
        <f>AA39</f>
        <v>0</v>
      </c>
      <c r="BW13" s="25" t="s">
        <v>17</v>
      </c>
      <c r="BX13" s="27">
        <f>SUM(BY13:CA13)-CB13</f>
        <v>0</v>
      </c>
      <c r="BY13" s="27">
        <f>AA43</f>
        <v>0</v>
      </c>
      <c r="BZ13" s="27">
        <f>AA44</f>
        <v>0</v>
      </c>
      <c r="CA13" s="27">
        <f>AA45</f>
        <v>0</v>
      </c>
      <c r="CB13" s="27">
        <f>AA46</f>
        <v>0</v>
      </c>
      <c r="CC13" s="25" t="s">
        <v>17</v>
      </c>
      <c r="CD13" s="27">
        <f>SUM(CE13:CG13)-CH13</f>
        <v>0</v>
      </c>
      <c r="CE13" s="27">
        <f>AA51</f>
        <v>0</v>
      </c>
      <c r="CF13" s="27">
        <f>AA52</f>
        <v>0</v>
      </c>
      <c r="CG13" s="27">
        <f>AA53</f>
        <v>0</v>
      </c>
      <c r="CH13" s="27">
        <f>AA54</f>
        <v>0</v>
      </c>
      <c r="CI13" s="25" t="s">
        <v>17</v>
      </c>
      <c r="CJ13" s="27">
        <f>SUM(CK13:CM13)-CN13</f>
        <v>651036.366</v>
      </c>
      <c r="CK13" s="27">
        <f>AA58</f>
        <v>340833.096</v>
      </c>
      <c r="CL13" s="27">
        <f>AA59</f>
        <v>324892.365</v>
      </c>
      <c r="CM13" s="27">
        <f>AA60</f>
        <v>1306.3049999999998</v>
      </c>
      <c r="CN13" s="27">
        <f>AA61</f>
        <v>15995.400000000001</v>
      </c>
      <c r="CO13" s="25" t="s">
        <v>17</v>
      </c>
      <c r="CP13" s="27">
        <f>SUM(CQ13:CS13)-CT13</f>
        <v>0</v>
      </c>
      <c r="CQ13" s="27">
        <f>AA67</f>
        <v>0</v>
      </c>
      <c r="CR13" s="27">
        <f>AA68</f>
        <v>0</v>
      </c>
      <c r="CS13" s="27">
        <f>AA69</f>
        <v>0</v>
      </c>
      <c r="CT13" s="27">
        <f>AA70</f>
        <v>0</v>
      </c>
      <c r="CU13" s="25" t="s">
        <v>17</v>
      </c>
      <c r="CV13" s="27">
        <f>SUM(CW13:CY13)-CZ13</f>
        <v>0</v>
      </c>
      <c r="CW13" s="27">
        <f>AA75</f>
        <v>0</v>
      </c>
      <c r="CX13" s="27">
        <f>AA76</f>
        <v>0</v>
      </c>
      <c r="CY13" s="27">
        <f>AA77</f>
        <v>0</v>
      </c>
      <c r="CZ13" s="27">
        <f>AA78</f>
        <v>0</v>
      </c>
      <c r="DA13" s="25" t="s">
        <v>17</v>
      </c>
      <c r="DB13" s="27">
        <f>SUM(DC13:DE13)-DF13</f>
        <v>0</v>
      </c>
      <c r="DC13" s="27">
        <f>AA82</f>
        <v>0</v>
      </c>
      <c r="DD13" s="27">
        <f>AA83</f>
        <v>0</v>
      </c>
      <c r="DE13" s="27">
        <f>AA84</f>
        <v>0</v>
      </c>
      <c r="DF13" s="27">
        <f>AA85</f>
        <v>0</v>
      </c>
      <c r="DG13" s="25" t="s">
        <v>17</v>
      </c>
      <c r="DH13" s="27">
        <f>SUM(DI13:DK13)-DL13</f>
        <v>0</v>
      </c>
      <c r="DI13" s="27">
        <f>AA89</f>
        <v>0</v>
      </c>
      <c r="DJ13" s="27">
        <f>AA90</f>
        <v>0</v>
      </c>
      <c r="DK13" s="27">
        <f>AA91</f>
        <v>0</v>
      </c>
      <c r="DL13" s="27">
        <f>AA92</f>
        <v>0</v>
      </c>
      <c r="DM13" s="25" t="s">
        <v>17</v>
      </c>
      <c r="DN13" s="27">
        <f aca="true" t="shared" si="0" ref="DN13:DN18">SUM(DO13:DQ13)-DR13</f>
        <v>0</v>
      </c>
      <c r="DO13" s="27">
        <f>AA97</f>
        <v>0</v>
      </c>
      <c r="DP13" s="27">
        <f>AA98</f>
        <v>0</v>
      </c>
      <c r="DQ13" s="27">
        <f>AA99</f>
        <v>0</v>
      </c>
      <c r="DR13" s="27">
        <f>AA100</f>
        <v>0</v>
      </c>
      <c r="DS13" s="25" t="s">
        <v>17</v>
      </c>
      <c r="DT13" s="27">
        <f>SUM(DU13:DW13)-DX13</f>
        <v>0</v>
      </c>
      <c r="DU13" s="27">
        <f>AA104</f>
        <v>0</v>
      </c>
      <c r="DV13" s="27">
        <f>AA105</f>
        <v>0</v>
      </c>
      <c r="DW13" s="27">
        <f>AA106</f>
        <v>0</v>
      </c>
      <c r="DX13" s="27">
        <f>AA107</f>
        <v>0</v>
      </c>
      <c r="DY13" s="25" t="s">
        <v>17</v>
      </c>
      <c r="DZ13" s="27">
        <f>SUM(EA13:EC13)-ED13</f>
        <v>0</v>
      </c>
      <c r="EA13" s="27">
        <f>AA111</f>
        <v>0</v>
      </c>
      <c r="EB13" s="27">
        <f>AA112</f>
        <v>0</v>
      </c>
      <c r="EC13" s="27">
        <f>AA113</f>
        <v>0</v>
      </c>
      <c r="ED13" s="27">
        <f>AA114</f>
        <v>0</v>
      </c>
      <c r="EE13" s="25" t="s">
        <v>17</v>
      </c>
      <c r="EF13" s="27">
        <f>SUM(EG13:EI13)-EJ13</f>
        <v>0</v>
      </c>
      <c r="EG13" s="27">
        <f>AA119</f>
        <v>0</v>
      </c>
      <c r="EH13" s="27">
        <f>AA120</f>
        <v>0</v>
      </c>
      <c r="EI13" s="27">
        <f>AA121</f>
        <v>0</v>
      </c>
      <c r="EJ13" s="27">
        <f>AA122</f>
        <v>0</v>
      </c>
      <c r="EK13" s="25" t="s">
        <v>17</v>
      </c>
      <c r="EL13" s="27">
        <f>SUM(EM13:EO13)-EP13</f>
        <v>0</v>
      </c>
      <c r="EM13" s="27">
        <f>AA126</f>
        <v>0</v>
      </c>
      <c r="EN13" s="27">
        <f>AA127</f>
        <v>0</v>
      </c>
      <c r="EO13" s="27">
        <f>AA128</f>
        <v>0</v>
      </c>
      <c r="EP13" s="27">
        <f>AA129</f>
        <v>0</v>
      </c>
      <c r="EQ13" s="25" t="s">
        <v>17</v>
      </c>
      <c r="ER13" s="27">
        <f>SUM(ES13:EU13)-EV13</f>
        <v>0</v>
      </c>
      <c r="ES13" s="27">
        <f>AA134</f>
        <v>0</v>
      </c>
      <c r="ET13" s="27">
        <f>AA135</f>
        <v>0</v>
      </c>
      <c r="EU13" s="27">
        <f>AA136</f>
        <v>0</v>
      </c>
      <c r="EV13" s="27">
        <f>AA137</f>
        <v>0</v>
      </c>
      <c r="EW13" s="25" t="s">
        <v>17</v>
      </c>
      <c r="EX13" s="27">
        <f>SUM(EY13:FA13)-FB13</f>
        <v>0</v>
      </c>
      <c r="EY13" s="27">
        <f>AA142</f>
        <v>0</v>
      </c>
      <c r="EZ13" s="27">
        <f>AA143</f>
        <v>0</v>
      </c>
      <c r="FA13" s="27">
        <f>AA144</f>
        <v>0</v>
      </c>
      <c r="FB13" s="27">
        <f>AA145</f>
        <v>0</v>
      </c>
      <c r="FC13" s="25" t="s">
        <v>17</v>
      </c>
      <c r="FD13" s="27">
        <f>SUM(FE13:FG13)-FH13</f>
        <v>0</v>
      </c>
      <c r="FE13" s="27">
        <f>AA149</f>
        <v>0</v>
      </c>
      <c r="FF13" s="27">
        <f>AA150</f>
        <v>0</v>
      </c>
      <c r="FG13" s="27">
        <f>AA151</f>
        <v>0</v>
      </c>
      <c r="FH13" s="27">
        <f>AA152</f>
        <v>0</v>
      </c>
      <c r="FI13" s="25" t="s">
        <v>17</v>
      </c>
      <c r="FJ13" s="27">
        <f>SUM(FK13:FM13)-FN13</f>
        <v>0</v>
      </c>
      <c r="FK13" s="27">
        <f>AA157</f>
        <v>0</v>
      </c>
      <c r="FL13" s="27">
        <f>AA158</f>
        <v>0</v>
      </c>
      <c r="FM13" s="27">
        <f>AA159</f>
        <v>0</v>
      </c>
      <c r="FN13" s="27">
        <f>AA160</f>
        <v>0</v>
      </c>
      <c r="FO13" s="25" t="s">
        <v>17</v>
      </c>
      <c r="FP13" s="27">
        <f>SUM(FQ13:FS13)-FT13</f>
        <v>0</v>
      </c>
      <c r="FQ13" s="27">
        <f>AA164</f>
        <v>0</v>
      </c>
      <c r="FR13" s="27">
        <f>AA165</f>
        <v>0</v>
      </c>
      <c r="FS13" s="27">
        <f>AA166</f>
        <v>0</v>
      </c>
      <c r="FT13" s="27">
        <f>AA167</f>
        <v>0</v>
      </c>
      <c r="FU13" s="25" t="s">
        <v>17</v>
      </c>
      <c r="FV13" s="27">
        <f>SUM(FW13:FY13)-FZ13</f>
        <v>0</v>
      </c>
      <c r="FW13" s="27">
        <f>AA172</f>
        <v>0</v>
      </c>
      <c r="FX13" s="27">
        <f>AA173</f>
        <v>0</v>
      </c>
      <c r="FY13" s="27">
        <f>AA174</f>
        <v>0</v>
      </c>
      <c r="FZ13" s="27">
        <f>AA175</f>
        <v>0</v>
      </c>
      <c r="GA13" s="25" t="s">
        <v>17</v>
      </c>
      <c r="GB13" s="27">
        <f>SUM(GC13:GE13)-GF13</f>
        <v>0</v>
      </c>
      <c r="GC13" s="27">
        <f>AA180</f>
        <v>0</v>
      </c>
      <c r="GD13" s="27">
        <f>AA181</f>
        <v>0</v>
      </c>
      <c r="GE13" s="27">
        <f>AA182</f>
        <v>0</v>
      </c>
      <c r="GF13" s="27">
        <f>AA183</f>
        <v>0</v>
      </c>
      <c r="GG13" s="25" t="s">
        <v>17</v>
      </c>
      <c r="GH13" s="27">
        <f>SUM(GI13:GK13)-GL13</f>
        <v>0</v>
      </c>
      <c r="GI13" s="27">
        <f>AA188</f>
        <v>0</v>
      </c>
      <c r="GJ13" s="27">
        <f>AA189</f>
        <v>0</v>
      </c>
      <c r="GK13" s="27">
        <f>AA190</f>
        <v>0</v>
      </c>
      <c r="GL13" s="27">
        <f>AA191</f>
        <v>0</v>
      </c>
      <c r="GM13" s="25" t="s">
        <v>17</v>
      </c>
      <c r="GN13" s="27">
        <f>SUM(GO13:GQ13)-GR13</f>
        <v>0</v>
      </c>
      <c r="GO13" s="27">
        <f>AA195</f>
        <v>0</v>
      </c>
      <c r="GP13" s="27">
        <f>AA196</f>
        <v>0</v>
      </c>
      <c r="GQ13" s="27">
        <f>AA197</f>
        <v>0</v>
      </c>
      <c r="GR13" s="27">
        <f>AA198</f>
        <v>0</v>
      </c>
      <c r="GS13" s="25" t="s">
        <v>17</v>
      </c>
      <c r="GT13" s="27">
        <f>SUM(GU13:GW13)-GX13</f>
        <v>0</v>
      </c>
      <c r="GU13" s="27">
        <f>AA203</f>
        <v>0</v>
      </c>
      <c r="GV13" s="27">
        <f>AA204</f>
        <v>0</v>
      </c>
      <c r="GW13" s="27">
        <f>AA205</f>
        <v>0</v>
      </c>
      <c r="GX13" s="27">
        <f>AA206</f>
        <v>0</v>
      </c>
      <c r="GY13" s="27">
        <f>AZ13+BF13+BL13+BR13+BX13+CD13+CJ13+CP13+CV13+DB13+DH13+DN13+DT13+DZ13+EF13+EL13+ER13+EX13+FD13+FJ13+FP13+FV13+GB13+GH13+GN13+GT13</f>
        <v>651036.366</v>
      </c>
      <c r="HE13" s="10" t="str">
        <f>T14</f>
        <v>BIG BEND COAL FIELD</v>
      </c>
      <c r="HF13" s="10">
        <f>HH13-HG13</f>
        <v>32</v>
      </c>
      <c r="HG13" s="9">
        <f>U14</f>
        <v>2003</v>
      </c>
      <c r="HH13" s="9">
        <f>V14</f>
        <v>2035</v>
      </c>
      <c r="HI13" s="10">
        <f>AA19</f>
        <v>0</v>
      </c>
      <c r="HJ13" s="16">
        <f>+'[1]SUMMARY'!$B$12</f>
        <v>4007492</v>
      </c>
      <c r="II13" s="10">
        <v>1</v>
      </c>
      <c r="IJ13" s="10">
        <v>2</v>
      </c>
      <c r="IK13" s="10">
        <v>3</v>
      </c>
      <c r="IL13" s="10">
        <v>4</v>
      </c>
      <c r="IM13" s="10">
        <v>5</v>
      </c>
    </row>
    <row r="14" spans="1:247" ht="10.5" customHeight="1">
      <c r="A14" s="1" t="s">
        <v>8</v>
      </c>
      <c r="B14" s="21"/>
      <c r="C14" s="22" t="s">
        <v>19</v>
      </c>
      <c r="D14" s="60" t="s">
        <v>85</v>
      </c>
      <c r="E14" s="61" t="s">
        <v>71</v>
      </c>
      <c r="F14" s="61" t="s">
        <v>71</v>
      </c>
      <c r="G14" s="22" t="s">
        <v>19</v>
      </c>
      <c r="H14" s="60" t="s">
        <v>85</v>
      </c>
      <c r="I14" s="61" t="s">
        <v>71</v>
      </c>
      <c r="J14" s="61" t="s">
        <v>71</v>
      </c>
      <c r="K14" s="22" t="s">
        <v>19</v>
      </c>
      <c r="L14" s="60" t="s">
        <v>85</v>
      </c>
      <c r="M14" s="61" t="s">
        <v>71</v>
      </c>
      <c r="N14" s="61" t="s">
        <v>71</v>
      </c>
      <c r="O14" s="22" t="s">
        <v>19</v>
      </c>
      <c r="P14" s="60" t="s">
        <v>85</v>
      </c>
      <c r="Q14" s="61" t="s">
        <v>71</v>
      </c>
      <c r="R14" s="61" t="s">
        <v>71</v>
      </c>
      <c r="T14" s="22" t="s">
        <v>133</v>
      </c>
      <c r="U14" s="28">
        <v>2003</v>
      </c>
      <c r="V14" s="28">
        <v>2035</v>
      </c>
      <c r="W14" s="21"/>
      <c r="X14" s="22" t="s">
        <v>86</v>
      </c>
      <c r="Y14" s="78">
        <v>0</v>
      </c>
      <c r="Z14" s="35">
        <f>$E$24</f>
        <v>1.026</v>
      </c>
      <c r="AA14" s="27">
        <f>Y14*Z14</f>
        <v>0</v>
      </c>
      <c r="AB14" s="22" t="s">
        <v>17</v>
      </c>
      <c r="AC14" s="26">
        <v>2036</v>
      </c>
      <c r="AD14" s="36">
        <v>0.3</v>
      </c>
      <c r="AE14" s="35">
        <f>F55</f>
        <v>4.698928522963869</v>
      </c>
      <c r="AF14" s="27">
        <f>AA14*AD14*AE14</f>
        <v>0</v>
      </c>
      <c r="AG14" s="22" t="s">
        <v>19</v>
      </c>
      <c r="AH14" s="26">
        <f>AC14+1</f>
        <v>2037</v>
      </c>
      <c r="AI14" s="37">
        <f>1-AD14</f>
        <v>0.7</v>
      </c>
      <c r="AJ14" s="35">
        <f>AE14</f>
        <v>4.698928522963869</v>
      </c>
      <c r="AK14" s="27">
        <f>AA14*AI14*AJ14</f>
        <v>0</v>
      </c>
      <c r="AL14" s="22" t="s">
        <v>17</v>
      </c>
      <c r="AM14" s="27">
        <f>AF14+AK14</f>
        <v>0</v>
      </c>
      <c r="AN14" s="22" t="s">
        <v>17</v>
      </c>
      <c r="AQ14" s="1" t="s">
        <v>87</v>
      </c>
      <c r="AR14" s="3" t="s">
        <v>88</v>
      </c>
      <c r="AS14" s="3" t="s">
        <v>89</v>
      </c>
      <c r="AT14" s="3" t="s">
        <v>89</v>
      </c>
      <c r="AU14" s="3" t="s">
        <v>89</v>
      </c>
      <c r="AV14" s="3" t="s">
        <v>89</v>
      </c>
      <c r="AW14" s="8"/>
      <c r="AX14" s="21"/>
      <c r="AY14" s="22" t="s">
        <v>90</v>
      </c>
      <c r="AZ14" s="27">
        <f>SUM(BA14:BC14)-BD14</f>
        <v>0</v>
      </c>
      <c r="BA14" s="27">
        <f>$AF14</f>
        <v>0</v>
      </c>
      <c r="BB14" s="27">
        <f>$AF15</f>
        <v>0</v>
      </c>
      <c r="BC14" s="27">
        <f>$AF16</f>
        <v>0</v>
      </c>
      <c r="BD14" s="27">
        <f>$AF17</f>
        <v>0</v>
      </c>
      <c r="BE14" s="25" t="s">
        <v>17</v>
      </c>
      <c r="BF14" s="27">
        <f>SUM(BG14:BI14)-BJ14</f>
        <v>0</v>
      </c>
      <c r="BG14" s="27">
        <f>$AF22</f>
        <v>0</v>
      </c>
      <c r="BH14" s="27">
        <f>$AF23</f>
        <v>0</v>
      </c>
      <c r="BI14" s="27">
        <f>$AF24</f>
        <v>0</v>
      </c>
      <c r="BJ14" s="27">
        <f>$AF25</f>
        <v>0</v>
      </c>
      <c r="BK14" s="25" t="s">
        <v>17</v>
      </c>
      <c r="BL14" s="27">
        <f>SUM(BM14:BO14)-BP14</f>
        <v>0</v>
      </c>
      <c r="BM14" s="27">
        <f>$AF29</f>
        <v>0</v>
      </c>
      <c r="BN14" s="27">
        <f>$AF30</f>
        <v>0</v>
      </c>
      <c r="BO14" s="27">
        <f>$AF31</f>
        <v>0</v>
      </c>
      <c r="BP14" s="27">
        <f>$AF32</f>
        <v>0</v>
      </c>
      <c r="BQ14" s="25" t="s">
        <v>17</v>
      </c>
      <c r="BR14" s="27">
        <f>SUM(BS14:BU14)-BV14</f>
        <v>0</v>
      </c>
      <c r="BS14" s="27">
        <f>$AF36</f>
        <v>0</v>
      </c>
      <c r="BT14" s="27">
        <f>$AF37</f>
        <v>0</v>
      </c>
      <c r="BU14" s="27">
        <f>$AF38</f>
        <v>0</v>
      </c>
      <c r="BV14" s="27">
        <f>$AF39</f>
        <v>0</v>
      </c>
      <c r="BW14" s="25" t="s">
        <v>17</v>
      </c>
      <c r="BX14" s="27">
        <f>SUM(BY14:CA14)-CB14</f>
        <v>0</v>
      </c>
      <c r="BY14" s="27">
        <f>$AF43</f>
        <v>0</v>
      </c>
      <c r="BZ14" s="27">
        <f>$AF44</f>
        <v>0</v>
      </c>
      <c r="CA14" s="27">
        <f>$AF45</f>
        <v>0</v>
      </c>
      <c r="CB14" s="27">
        <f>$AF46</f>
        <v>0</v>
      </c>
      <c r="CC14" s="25" t="s">
        <v>17</v>
      </c>
      <c r="CD14" s="27">
        <f>SUM(CE14:CG14)-CH14</f>
        <v>0</v>
      </c>
      <c r="CE14" s="27">
        <f>$AF51</f>
        <v>0</v>
      </c>
      <c r="CF14" s="27">
        <f>$AF52</f>
        <v>0</v>
      </c>
      <c r="CG14" s="27">
        <f>$AF53</f>
        <v>0</v>
      </c>
      <c r="CH14" s="27">
        <f>$AF54</f>
        <v>0</v>
      </c>
      <c r="CI14" s="25" t="s">
        <v>17</v>
      </c>
      <c r="CJ14" s="27">
        <f>SUM(CK14:CM14)-CN14</f>
        <v>229983.8733111161</v>
      </c>
      <c r="CK14" s="27">
        <f>$AF58</f>
        <v>131759.8400488693</v>
      </c>
      <c r="CL14" s="27">
        <f>$AF59</f>
        <v>103148.42052918635</v>
      </c>
      <c r="CM14" s="27">
        <f>$AF60</f>
        <v>440.8829821064542</v>
      </c>
      <c r="CN14" s="27">
        <f>$AF61</f>
        <v>5365.27024904599</v>
      </c>
      <c r="CO14" s="25" t="s">
        <v>17</v>
      </c>
      <c r="CP14" s="27">
        <f>SUM(CQ14:CS14)-CT14</f>
        <v>0</v>
      </c>
      <c r="CQ14" s="27">
        <f>$AF67</f>
        <v>0</v>
      </c>
      <c r="CR14" s="27">
        <f>$AF68</f>
        <v>0</v>
      </c>
      <c r="CS14" s="27">
        <f>$AF69</f>
        <v>0</v>
      </c>
      <c r="CT14" s="27">
        <f>$AF70</f>
        <v>0</v>
      </c>
      <c r="CU14" s="25" t="s">
        <v>17</v>
      </c>
      <c r="CV14" s="27">
        <f>SUM(CW14:CY14)-CZ14</f>
        <v>0</v>
      </c>
      <c r="CW14" s="27">
        <f>$AF75</f>
        <v>0</v>
      </c>
      <c r="CX14" s="27">
        <f>$AF76</f>
        <v>0</v>
      </c>
      <c r="CY14" s="27">
        <f>$AF77</f>
        <v>0</v>
      </c>
      <c r="CZ14" s="27">
        <f>$AF78</f>
        <v>0</v>
      </c>
      <c r="DA14" s="25" t="s">
        <v>17</v>
      </c>
      <c r="DB14" s="27">
        <f>SUM(DC14:DE14)-DF14</f>
        <v>0</v>
      </c>
      <c r="DC14" s="27">
        <f>$AF82</f>
        <v>0</v>
      </c>
      <c r="DD14" s="27">
        <f>$AF83</f>
        <v>0</v>
      </c>
      <c r="DE14" s="27">
        <f>$AF84</f>
        <v>0</v>
      </c>
      <c r="DF14" s="27">
        <f>$AF85</f>
        <v>0</v>
      </c>
      <c r="DG14" s="25" t="s">
        <v>17</v>
      </c>
      <c r="DH14" s="27">
        <f>SUM(DI14:DK14)-DL14</f>
        <v>0</v>
      </c>
      <c r="DI14" s="27">
        <f>$AF89</f>
        <v>0</v>
      </c>
      <c r="DJ14" s="27">
        <f>$AF90</f>
        <v>0</v>
      </c>
      <c r="DK14" s="27">
        <f>$AF91</f>
        <v>0</v>
      </c>
      <c r="DL14" s="27">
        <f>$AF92</f>
        <v>0</v>
      </c>
      <c r="DM14" s="25" t="s">
        <v>17</v>
      </c>
      <c r="DN14" s="27">
        <f t="shared" si="0"/>
        <v>0</v>
      </c>
      <c r="DO14" s="27">
        <f>$AF97</f>
        <v>0</v>
      </c>
      <c r="DP14" s="27">
        <f>$AF98</f>
        <v>0</v>
      </c>
      <c r="DQ14" s="27">
        <f>$AF99</f>
        <v>0</v>
      </c>
      <c r="DR14" s="27">
        <f>$AF100</f>
        <v>0</v>
      </c>
      <c r="DS14" s="25" t="s">
        <v>17</v>
      </c>
      <c r="DT14" s="27">
        <f>SUM(DU14:DW14)-DX14</f>
        <v>0</v>
      </c>
      <c r="DU14" s="27">
        <f>$AF104</f>
        <v>0</v>
      </c>
      <c r="DV14" s="27">
        <f>$AF105</f>
        <v>0</v>
      </c>
      <c r="DW14" s="27">
        <f>$AF106</f>
        <v>0</v>
      </c>
      <c r="DX14" s="27">
        <f>$AF107</f>
        <v>0</v>
      </c>
      <c r="DY14" s="25" t="s">
        <v>17</v>
      </c>
      <c r="DZ14" s="27">
        <f>SUM(EA14:EC14)-ED14</f>
        <v>0</v>
      </c>
      <c r="EA14" s="27">
        <f>$AF111</f>
        <v>0</v>
      </c>
      <c r="EB14" s="27">
        <f>$AF112</f>
        <v>0</v>
      </c>
      <c r="EC14" s="27">
        <f>$AF113</f>
        <v>0</v>
      </c>
      <c r="ED14" s="27">
        <f>$AF114</f>
        <v>0</v>
      </c>
      <c r="EE14" s="25" t="s">
        <v>17</v>
      </c>
      <c r="EF14" s="27">
        <f>SUM(EG14:EI14)-EJ14</f>
        <v>0</v>
      </c>
      <c r="EG14" s="27">
        <f>$AF119</f>
        <v>0</v>
      </c>
      <c r="EH14" s="27">
        <f>$AF120</f>
        <v>0</v>
      </c>
      <c r="EI14" s="27">
        <f>$AF121</f>
        <v>0</v>
      </c>
      <c r="EJ14" s="27">
        <f>$AF122</f>
        <v>0</v>
      </c>
      <c r="EK14" s="25" t="s">
        <v>17</v>
      </c>
      <c r="EL14" s="27">
        <f>SUM(EM14:EO14)-EP14</f>
        <v>0</v>
      </c>
      <c r="EM14" s="27">
        <f>$AF126</f>
        <v>0</v>
      </c>
      <c r="EN14" s="27">
        <f>$AF127</f>
        <v>0</v>
      </c>
      <c r="EO14" s="27">
        <f>$AF128</f>
        <v>0</v>
      </c>
      <c r="EP14" s="27">
        <f>$AF129</f>
        <v>0</v>
      </c>
      <c r="EQ14" s="25" t="s">
        <v>17</v>
      </c>
      <c r="ER14" s="27">
        <f>SUM(ES14:EU14)-EV14</f>
        <v>0</v>
      </c>
      <c r="ES14" s="27">
        <f>$AF134</f>
        <v>0</v>
      </c>
      <c r="ET14" s="27">
        <f>$AF135</f>
        <v>0</v>
      </c>
      <c r="EU14" s="27">
        <f>$AF136</f>
        <v>0</v>
      </c>
      <c r="EV14" s="27">
        <f>$AF137</f>
        <v>0</v>
      </c>
      <c r="EW14" s="25" t="s">
        <v>17</v>
      </c>
      <c r="EX14" s="27">
        <f>SUM(EY14:FA14)-FB14</f>
        <v>0</v>
      </c>
      <c r="EY14" s="27">
        <f>$AF142</f>
        <v>0</v>
      </c>
      <c r="EZ14" s="27">
        <f>$AF143</f>
        <v>0</v>
      </c>
      <c r="FA14" s="27">
        <f>$AF144</f>
        <v>0</v>
      </c>
      <c r="FB14" s="27">
        <f>$AF145</f>
        <v>0</v>
      </c>
      <c r="FC14" s="25" t="s">
        <v>17</v>
      </c>
      <c r="FD14" s="27">
        <f>SUM(FE14:FG14)-FH14</f>
        <v>0</v>
      </c>
      <c r="FE14" s="27">
        <f>$AF149</f>
        <v>0</v>
      </c>
      <c r="FF14" s="27">
        <f>$AF150</f>
        <v>0</v>
      </c>
      <c r="FG14" s="27">
        <f>$AF151</f>
        <v>0</v>
      </c>
      <c r="FH14" s="27">
        <f>$AF152</f>
        <v>0</v>
      </c>
      <c r="FI14" s="25" t="s">
        <v>17</v>
      </c>
      <c r="FJ14" s="27">
        <f>SUM(FK14:FM14)-FN14</f>
        <v>0</v>
      </c>
      <c r="FK14" s="27">
        <f>$AF157</f>
        <v>0</v>
      </c>
      <c r="FL14" s="27">
        <f>$AF158</f>
        <v>0</v>
      </c>
      <c r="FM14" s="27">
        <f>$AF159</f>
        <v>0</v>
      </c>
      <c r="FN14" s="27">
        <f>$AF160</f>
        <v>0</v>
      </c>
      <c r="FO14" s="25" t="s">
        <v>17</v>
      </c>
      <c r="FP14" s="27">
        <f>SUM(FQ14:FS14)-FT14</f>
        <v>0</v>
      </c>
      <c r="FQ14" s="27">
        <f>$AF164</f>
        <v>0</v>
      </c>
      <c r="FR14" s="27">
        <f>$AF165</f>
        <v>0</v>
      </c>
      <c r="FS14" s="27">
        <f>$AF166</f>
        <v>0</v>
      </c>
      <c r="FT14" s="27">
        <f>$AF167</f>
        <v>0</v>
      </c>
      <c r="FU14" s="25" t="s">
        <v>17</v>
      </c>
      <c r="FV14" s="27">
        <f>SUM(FW14:FY14)-FZ14</f>
        <v>0</v>
      </c>
      <c r="FW14" s="27">
        <f>$AF172</f>
        <v>0</v>
      </c>
      <c r="FX14" s="27">
        <f>$AF173</f>
        <v>0</v>
      </c>
      <c r="FY14" s="27">
        <f>$AF174</f>
        <v>0</v>
      </c>
      <c r="FZ14" s="27">
        <f>$AF175</f>
        <v>0</v>
      </c>
      <c r="GA14" s="25" t="s">
        <v>17</v>
      </c>
      <c r="GB14" s="27">
        <f>SUM(GC14:GE14)-GF14</f>
        <v>0</v>
      </c>
      <c r="GC14" s="27">
        <f>$AF180</f>
        <v>0</v>
      </c>
      <c r="GD14" s="27">
        <f>$AF181</f>
        <v>0</v>
      </c>
      <c r="GE14" s="27">
        <f>$AF182</f>
        <v>0</v>
      </c>
      <c r="GF14" s="27">
        <f>$AF183</f>
        <v>0</v>
      </c>
      <c r="GG14" s="25" t="s">
        <v>17</v>
      </c>
      <c r="GH14" s="27">
        <f>SUM(GI14:GK14)-GL14</f>
        <v>0</v>
      </c>
      <c r="GI14" s="27">
        <f>$AF188</f>
        <v>0</v>
      </c>
      <c r="GJ14" s="27">
        <f>$AF189</f>
        <v>0</v>
      </c>
      <c r="GK14" s="27">
        <f>$AF190</f>
        <v>0</v>
      </c>
      <c r="GL14" s="27">
        <f>$AF191</f>
        <v>0</v>
      </c>
      <c r="GM14" s="25" t="s">
        <v>17</v>
      </c>
      <c r="GN14" s="27">
        <f>SUM(GO14:GQ14)-GR14</f>
        <v>0</v>
      </c>
      <c r="GO14" s="27">
        <f>$AF195</f>
        <v>0</v>
      </c>
      <c r="GP14" s="27">
        <f>$AF196</f>
        <v>0</v>
      </c>
      <c r="GQ14" s="27">
        <f>$AF197</f>
        <v>0</v>
      </c>
      <c r="GR14" s="27">
        <f>$AF198</f>
        <v>0</v>
      </c>
      <c r="GS14" s="25" t="s">
        <v>17</v>
      </c>
      <c r="GT14" s="27">
        <f>SUM(GU14:GW14)-GX14</f>
        <v>0</v>
      </c>
      <c r="GU14" s="27">
        <f>$AF203</f>
        <v>0</v>
      </c>
      <c r="GV14" s="27">
        <f>$AF204</f>
        <v>0</v>
      </c>
      <c r="GW14" s="27">
        <f>$AF205</f>
        <v>0</v>
      </c>
      <c r="GX14" s="27">
        <f>$AF206</f>
        <v>0</v>
      </c>
      <c r="GY14" s="27">
        <f>AZ14+BF14+BL14+BR14+BX14+CD14+CJ14+CP14+CV14+DB14+DH14+DN14+DT14+DZ14+EF14+EL14+ER14+EX14+FD14+FJ14+FP14+FV14+GB14+GH14+GN14+GT14</f>
        <v>229983.8733111161</v>
      </c>
      <c r="HE14" s="1" t="s">
        <v>8</v>
      </c>
      <c r="HG14" s="9"/>
      <c r="HH14" s="9"/>
      <c r="HJ14" s="16"/>
      <c r="II14" s="1" t="s">
        <v>91</v>
      </c>
      <c r="IJ14" s="1" t="s">
        <v>92</v>
      </c>
      <c r="IK14" s="1" t="s">
        <v>93</v>
      </c>
      <c r="IL14" s="1" t="s">
        <v>94</v>
      </c>
      <c r="IM14" s="1" t="s">
        <v>95</v>
      </c>
    </row>
    <row r="15" spans="1:247" ht="10.5" customHeight="1">
      <c r="A15" s="1" t="s">
        <v>8</v>
      </c>
      <c r="B15" s="60" t="s">
        <v>52</v>
      </c>
      <c r="C15" s="22" t="s">
        <v>19</v>
      </c>
      <c r="D15" s="60" t="s">
        <v>96</v>
      </c>
      <c r="E15" s="62" t="s">
        <v>156</v>
      </c>
      <c r="F15" s="62" t="s">
        <v>158</v>
      </c>
      <c r="G15" s="22" t="s">
        <v>19</v>
      </c>
      <c r="H15" s="60" t="s">
        <v>96</v>
      </c>
      <c r="I15" s="62" t="s">
        <v>156</v>
      </c>
      <c r="J15" s="62" t="s">
        <v>158</v>
      </c>
      <c r="K15" s="22" t="s">
        <v>19</v>
      </c>
      <c r="L15" s="60" t="s">
        <v>96</v>
      </c>
      <c r="M15" s="62" t="s">
        <v>156</v>
      </c>
      <c r="N15" s="62" t="s">
        <v>158</v>
      </c>
      <c r="O15" s="22" t="s">
        <v>19</v>
      </c>
      <c r="P15" s="60" t="s">
        <v>96</v>
      </c>
      <c r="Q15" s="62" t="s">
        <v>156</v>
      </c>
      <c r="R15" s="62" t="s">
        <v>158</v>
      </c>
      <c r="T15" s="21"/>
      <c r="U15" s="21"/>
      <c r="V15" s="21"/>
      <c r="W15" s="21"/>
      <c r="X15" s="22" t="s">
        <v>97</v>
      </c>
      <c r="Y15" s="78">
        <v>0</v>
      </c>
      <c r="Z15" s="35">
        <f>$I$24</f>
        <v>1.015</v>
      </c>
      <c r="AA15" s="27">
        <f>Y15*Z15</f>
        <v>0</v>
      </c>
      <c r="AB15" s="22" t="s">
        <v>17</v>
      </c>
      <c r="AC15" s="21"/>
      <c r="AD15" s="36">
        <v>0.3</v>
      </c>
      <c r="AE15" s="35">
        <f>J55</f>
        <v>1.7395343320162802</v>
      </c>
      <c r="AF15" s="27">
        <f>AA15*AD15*AE15</f>
        <v>0</v>
      </c>
      <c r="AG15" s="22" t="s">
        <v>19</v>
      </c>
      <c r="AH15" s="21"/>
      <c r="AI15" s="37">
        <f>1-AD15</f>
        <v>0.7</v>
      </c>
      <c r="AJ15" s="35">
        <f>AE15</f>
        <v>1.7395343320162802</v>
      </c>
      <c r="AK15" s="27">
        <f>AA15*AI15*AJ15</f>
        <v>0</v>
      </c>
      <c r="AL15" s="22" t="s">
        <v>17</v>
      </c>
      <c r="AM15" s="27">
        <f>AF15+AK15</f>
        <v>0</v>
      </c>
      <c r="AN15" s="22" t="s">
        <v>17</v>
      </c>
      <c r="AQ15" s="5" t="s">
        <v>9</v>
      </c>
      <c r="AR15" s="5" t="s">
        <v>9</v>
      </c>
      <c r="AS15" s="5" t="s">
        <v>9</v>
      </c>
      <c r="AT15" s="5" t="s">
        <v>9</v>
      </c>
      <c r="AU15" s="5" t="s">
        <v>9</v>
      </c>
      <c r="AV15" s="5" t="s">
        <v>9</v>
      </c>
      <c r="AW15" s="8"/>
      <c r="AX15" s="21"/>
      <c r="AY15" s="22" t="s">
        <v>98</v>
      </c>
      <c r="AZ15" s="27">
        <f>SUM(BA15:BC15)-BD15</f>
        <v>0</v>
      </c>
      <c r="BA15" s="27">
        <f>$AK14</f>
        <v>0</v>
      </c>
      <c r="BB15" s="27">
        <f>$AK15</f>
        <v>0</v>
      </c>
      <c r="BC15" s="27">
        <f>$AK16</f>
        <v>0</v>
      </c>
      <c r="BD15" s="27">
        <f>$AK17</f>
        <v>0</v>
      </c>
      <c r="BE15" s="25" t="s">
        <v>17</v>
      </c>
      <c r="BF15" s="27">
        <f>SUM(BG15:BI15)-BJ15</f>
        <v>0</v>
      </c>
      <c r="BG15" s="27">
        <f>$AK22</f>
        <v>0</v>
      </c>
      <c r="BH15" s="27">
        <f>$AK23</f>
        <v>0</v>
      </c>
      <c r="BI15" s="27">
        <f>$AK24</f>
        <v>0</v>
      </c>
      <c r="BJ15" s="27">
        <f>$AK25</f>
        <v>0</v>
      </c>
      <c r="BK15" s="25" t="s">
        <v>17</v>
      </c>
      <c r="BL15" s="27">
        <f>SUM(BM15:BO15)-BP15</f>
        <v>0</v>
      </c>
      <c r="BM15" s="27">
        <f>$AK29</f>
        <v>0</v>
      </c>
      <c r="BN15" s="27">
        <f>$AK30</f>
        <v>0</v>
      </c>
      <c r="BO15" s="27">
        <f>$AK31</f>
        <v>0</v>
      </c>
      <c r="BP15" s="27">
        <f>$AK32</f>
        <v>0</v>
      </c>
      <c r="BQ15" s="25" t="s">
        <v>17</v>
      </c>
      <c r="BR15" s="27">
        <f>SUM(BS15:BU15)-BV15</f>
        <v>0</v>
      </c>
      <c r="BS15" s="27">
        <f>$AK36</f>
        <v>0</v>
      </c>
      <c r="BT15" s="27">
        <f>$AK37</f>
        <v>0</v>
      </c>
      <c r="BU15" s="27">
        <f>$AK38</f>
        <v>0</v>
      </c>
      <c r="BV15" s="27">
        <f>$AK39</f>
        <v>0</v>
      </c>
      <c r="BW15" s="25" t="s">
        <v>17</v>
      </c>
      <c r="BX15" s="27">
        <f>SUM(BY15:CA15)-CB15</f>
        <v>0</v>
      </c>
      <c r="BY15" s="27">
        <f>$AK43</f>
        <v>0</v>
      </c>
      <c r="BZ15" s="27">
        <f>$AK44</f>
        <v>0</v>
      </c>
      <c r="CA15" s="27">
        <f>$AK45</f>
        <v>0</v>
      </c>
      <c r="CB15" s="27">
        <f>$AK46</f>
        <v>0</v>
      </c>
      <c r="CC15" s="25" t="s">
        <v>17</v>
      </c>
      <c r="CD15" s="27">
        <f>SUM(CE15:CG15)-CH15</f>
        <v>0</v>
      </c>
      <c r="CE15" s="27">
        <f>$AK51</f>
        <v>0</v>
      </c>
      <c r="CF15" s="27">
        <f>$AK52</f>
        <v>0</v>
      </c>
      <c r="CG15" s="27">
        <f>$AK53</f>
        <v>0</v>
      </c>
      <c r="CH15" s="27">
        <f>$AK54</f>
        <v>0</v>
      </c>
      <c r="CI15" s="25" t="s">
        <v>17</v>
      </c>
      <c r="CJ15" s="27">
        <f>SUM(CK15:CM15)-CN15</f>
        <v>536629.0377259377</v>
      </c>
      <c r="CK15" s="27">
        <f>$AK58</f>
        <v>307439.626780695</v>
      </c>
      <c r="CL15" s="27">
        <f>$AK59</f>
        <v>240679.64790143483</v>
      </c>
      <c r="CM15" s="27">
        <f>$AK60</f>
        <v>1028.726958248393</v>
      </c>
      <c r="CN15" s="27">
        <f>$AK61</f>
        <v>12518.963914440643</v>
      </c>
      <c r="CO15" s="25" t="s">
        <v>17</v>
      </c>
      <c r="CP15" s="27">
        <f>SUM(CQ15:CS15)-CT15</f>
        <v>0</v>
      </c>
      <c r="CQ15" s="27">
        <f>$AK67</f>
        <v>0</v>
      </c>
      <c r="CR15" s="27">
        <f>$AK68</f>
        <v>0</v>
      </c>
      <c r="CS15" s="27">
        <f>$AK69</f>
        <v>0</v>
      </c>
      <c r="CT15" s="27">
        <f>$AK70</f>
        <v>0</v>
      </c>
      <c r="CU15" s="25" t="s">
        <v>17</v>
      </c>
      <c r="CV15" s="27">
        <f>SUM(CW15:CY15)-CZ15</f>
        <v>0</v>
      </c>
      <c r="CW15" s="27">
        <f>$AK75</f>
        <v>0</v>
      </c>
      <c r="CX15" s="27">
        <f>$AK76</f>
        <v>0</v>
      </c>
      <c r="CY15" s="27">
        <f>$AK77</f>
        <v>0</v>
      </c>
      <c r="CZ15" s="27">
        <f>$AK78</f>
        <v>0</v>
      </c>
      <c r="DA15" s="25" t="s">
        <v>17</v>
      </c>
      <c r="DB15" s="27">
        <f>SUM(DC15:DE15)-DF15</f>
        <v>0</v>
      </c>
      <c r="DC15" s="27">
        <f>$AK82</f>
        <v>0</v>
      </c>
      <c r="DD15" s="27">
        <f>$AK83</f>
        <v>0</v>
      </c>
      <c r="DE15" s="27">
        <f>$AK84</f>
        <v>0</v>
      </c>
      <c r="DF15" s="27">
        <f>$AK85</f>
        <v>0</v>
      </c>
      <c r="DG15" s="25" t="s">
        <v>17</v>
      </c>
      <c r="DH15" s="27">
        <f>SUM(DI15:DK15)-DL15</f>
        <v>0</v>
      </c>
      <c r="DI15" s="27">
        <f>$AK89</f>
        <v>0</v>
      </c>
      <c r="DJ15" s="27">
        <f>$AK90</f>
        <v>0</v>
      </c>
      <c r="DK15" s="27">
        <f>$AK91</f>
        <v>0</v>
      </c>
      <c r="DL15" s="27">
        <f>$AK92</f>
        <v>0</v>
      </c>
      <c r="DM15" s="25" t="s">
        <v>17</v>
      </c>
      <c r="DN15" s="27">
        <f t="shared" si="0"/>
        <v>0</v>
      </c>
      <c r="DO15" s="27">
        <f>$AK97</f>
        <v>0</v>
      </c>
      <c r="DP15" s="27">
        <f>$AK98</f>
        <v>0</v>
      </c>
      <c r="DQ15" s="27">
        <f>$AK99</f>
        <v>0</v>
      </c>
      <c r="DR15" s="27">
        <f>$AK100</f>
        <v>0</v>
      </c>
      <c r="DS15" s="25" t="s">
        <v>17</v>
      </c>
      <c r="DT15" s="27">
        <f>SUM(DU15:DW15)-DX15</f>
        <v>0</v>
      </c>
      <c r="DU15" s="27">
        <f>$AK104</f>
        <v>0</v>
      </c>
      <c r="DV15" s="27">
        <f>$AK105</f>
        <v>0</v>
      </c>
      <c r="DW15" s="27">
        <f>$AK106</f>
        <v>0</v>
      </c>
      <c r="DX15" s="27">
        <f>$AK107</f>
        <v>0</v>
      </c>
      <c r="DY15" s="25" t="s">
        <v>17</v>
      </c>
      <c r="DZ15" s="27">
        <f>SUM(EA15:EC15)-ED15</f>
        <v>0</v>
      </c>
      <c r="EA15" s="27">
        <f>$AK111</f>
        <v>0</v>
      </c>
      <c r="EB15" s="27">
        <f>$AK112</f>
        <v>0</v>
      </c>
      <c r="EC15" s="27">
        <f>$AK113</f>
        <v>0</v>
      </c>
      <c r="ED15" s="27">
        <f>$AK114</f>
        <v>0</v>
      </c>
      <c r="EE15" s="25" t="s">
        <v>17</v>
      </c>
      <c r="EF15" s="27">
        <f>SUM(EG15:EI15)-EJ15</f>
        <v>0</v>
      </c>
      <c r="EG15" s="27">
        <f>$AK119</f>
        <v>0</v>
      </c>
      <c r="EH15" s="27">
        <f>$AK120</f>
        <v>0</v>
      </c>
      <c r="EI15" s="27">
        <f>$AK121</f>
        <v>0</v>
      </c>
      <c r="EJ15" s="27">
        <f>$AK122</f>
        <v>0</v>
      </c>
      <c r="EK15" s="25" t="s">
        <v>17</v>
      </c>
      <c r="EL15" s="27">
        <f>SUM(EM15:EO15)-EP15</f>
        <v>0</v>
      </c>
      <c r="EM15" s="27">
        <f>$AK126</f>
        <v>0</v>
      </c>
      <c r="EN15" s="27">
        <f>$AK127</f>
        <v>0</v>
      </c>
      <c r="EO15" s="27">
        <f>$AK128</f>
        <v>0</v>
      </c>
      <c r="EP15" s="27">
        <f>$AK129</f>
        <v>0</v>
      </c>
      <c r="EQ15" s="25" t="s">
        <v>17</v>
      </c>
      <c r="ER15" s="27">
        <f>SUM(ES15:EU15)-EV15</f>
        <v>0</v>
      </c>
      <c r="ES15" s="27">
        <f>$AK134</f>
        <v>0</v>
      </c>
      <c r="ET15" s="27">
        <f>$AK135</f>
        <v>0</v>
      </c>
      <c r="EU15" s="27">
        <f>$AK136</f>
        <v>0</v>
      </c>
      <c r="EV15" s="27">
        <f>$AK137</f>
        <v>0</v>
      </c>
      <c r="EW15" s="25" t="s">
        <v>17</v>
      </c>
      <c r="EX15" s="27">
        <f>SUM(EY15:FA15)-FB15</f>
        <v>0</v>
      </c>
      <c r="EY15" s="27">
        <f>$AK142</f>
        <v>0</v>
      </c>
      <c r="EZ15" s="27">
        <f>$AK143</f>
        <v>0</v>
      </c>
      <c r="FA15" s="27">
        <f>$AK144</f>
        <v>0</v>
      </c>
      <c r="FB15" s="27">
        <f>$AK145</f>
        <v>0</v>
      </c>
      <c r="FC15" s="25" t="s">
        <v>17</v>
      </c>
      <c r="FD15" s="27">
        <f>SUM(FE15:FG15)-FH15</f>
        <v>0</v>
      </c>
      <c r="FE15" s="27">
        <f>$AK149</f>
        <v>0</v>
      </c>
      <c r="FF15" s="27">
        <f>$AK150</f>
        <v>0</v>
      </c>
      <c r="FG15" s="27">
        <f>$AK151</f>
        <v>0</v>
      </c>
      <c r="FH15" s="27">
        <f>$AK152</f>
        <v>0</v>
      </c>
      <c r="FI15" s="25" t="s">
        <v>17</v>
      </c>
      <c r="FJ15" s="27">
        <f>SUM(FK15:FM15)-FN15</f>
        <v>0</v>
      </c>
      <c r="FK15" s="27">
        <f>$AK157</f>
        <v>0</v>
      </c>
      <c r="FL15" s="27">
        <f>$AK158</f>
        <v>0</v>
      </c>
      <c r="FM15" s="27">
        <f>$AK159</f>
        <v>0</v>
      </c>
      <c r="FN15" s="27">
        <f>$AK160</f>
        <v>0</v>
      </c>
      <c r="FO15" s="25" t="s">
        <v>17</v>
      </c>
      <c r="FP15" s="27">
        <f>SUM(FQ15:FS15)-FT15</f>
        <v>0</v>
      </c>
      <c r="FQ15" s="27">
        <f>$AK164</f>
        <v>0</v>
      </c>
      <c r="FR15" s="27">
        <f>$AK165</f>
        <v>0</v>
      </c>
      <c r="FS15" s="27">
        <f>$AK166</f>
        <v>0</v>
      </c>
      <c r="FT15" s="27">
        <f>$AK167</f>
        <v>0</v>
      </c>
      <c r="FU15" s="25" t="s">
        <v>17</v>
      </c>
      <c r="FV15" s="27">
        <f>SUM(FW15:FY15)-FZ15</f>
        <v>0</v>
      </c>
      <c r="FW15" s="27">
        <f>$AK172</f>
        <v>0</v>
      </c>
      <c r="FX15" s="27">
        <f>$AK173</f>
        <v>0</v>
      </c>
      <c r="FY15" s="27">
        <f>$AK174</f>
        <v>0</v>
      </c>
      <c r="FZ15" s="27">
        <f>$AK175</f>
        <v>0</v>
      </c>
      <c r="GA15" s="25" t="s">
        <v>17</v>
      </c>
      <c r="GB15" s="27">
        <f>SUM(GC15:GE15)-GF15</f>
        <v>0</v>
      </c>
      <c r="GC15" s="27">
        <f>$AK180</f>
        <v>0</v>
      </c>
      <c r="GD15" s="27">
        <f>$AK181</f>
        <v>0</v>
      </c>
      <c r="GE15" s="27">
        <f>$AK182</f>
        <v>0</v>
      </c>
      <c r="GF15" s="27">
        <f>$AK183</f>
        <v>0</v>
      </c>
      <c r="GG15" s="25" t="s">
        <v>17</v>
      </c>
      <c r="GH15" s="27">
        <f>SUM(GI15:GK15)-GL15</f>
        <v>0</v>
      </c>
      <c r="GI15" s="27">
        <f>$AK188</f>
        <v>0</v>
      </c>
      <c r="GJ15" s="27">
        <f>$AK189</f>
        <v>0</v>
      </c>
      <c r="GK15" s="27">
        <f>$AK190</f>
        <v>0</v>
      </c>
      <c r="GL15" s="27">
        <f>$AK191</f>
        <v>0</v>
      </c>
      <c r="GM15" s="25" t="s">
        <v>17</v>
      </c>
      <c r="GN15" s="27">
        <f>SUM(GO15:GQ15)-GR15</f>
        <v>0</v>
      </c>
      <c r="GO15" s="27">
        <f>$AK195</f>
        <v>0</v>
      </c>
      <c r="GP15" s="27">
        <f>$AK196</f>
        <v>0</v>
      </c>
      <c r="GQ15" s="27">
        <f>$AK197</f>
        <v>0</v>
      </c>
      <c r="GR15" s="27">
        <f>$AK198</f>
        <v>0</v>
      </c>
      <c r="GS15" s="25" t="s">
        <v>17</v>
      </c>
      <c r="GT15" s="27">
        <f>SUM(GU15:GW15)-GX15</f>
        <v>0</v>
      </c>
      <c r="GU15" s="27">
        <f>$AK203</f>
        <v>0</v>
      </c>
      <c r="GV15" s="27">
        <f>$AK204</f>
        <v>0</v>
      </c>
      <c r="GW15" s="27">
        <f>$AK205</f>
        <v>0</v>
      </c>
      <c r="GX15" s="27">
        <f>$AK206</f>
        <v>0</v>
      </c>
      <c r="GY15" s="27">
        <f>AZ15+BF15+BL15+BR15+BX15+CD15+CJ15+CP15+CV15+DB15+DH15+DN15+DT15+DZ15+EF15+EL15+ER15+EX15+FD15+FJ15+FP15+FV15+GB15+GH15+GN15+GT15</f>
        <v>536629.0377259377</v>
      </c>
      <c r="HE15" s="1" t="s">
        <v>8</v>
      </c>
      <c r="HJ15" s="17"/>
      <c r="II15" s="1" t="s">
        <v>99</v>
      </c>
      <c r="IJ15" s="1" t="s">
        <v>100</v>
      </c>
      <c r="IK15" s="1" t="s">
        <v>101</v>
      </c>
      <c r="IL15" s="1" t="s">
        <v>102</v>
      </c>
      <c r="IM15" s="1" t="s">
        <v>103</v>
      </c>
    </row>
    <row r="16" spans="1:218" ht="9.75" customHeight="1">
      <c r="A16" s="1" t="s">
        <v>8</v>
      </c>
      <c r="B16" s="63" t="s">
        <v>104</v>
      </c>
      <c r="C16" s="65" t="s">
        <v>19</v>
      </c>
      <c r="D16" s="63" t="s">
        <v>105</v>
      </c>
      <c r="E16" s="64" t="s">
        <v>105</v>
      </c>
      <c r="F16" s="64" t="s">
        <v>105</v>
      </c>
      <c r="G16" s="65" t="s">
        <v>19</v>
      </c>
      <c r="H16" s="63" t="s">
        <v>105</v>
      </c>
      <c r="I16" s="64" t="s">
        <v>105</v>
      </c>
      <c r="J16" s="64" t="s">
        <v>105</v>
      </c>
      <c r="K16" s="65" t="s">
        <v>19</v>
      </c>
      <c r="L16" s="63" t="s">
        <v>105</v>
      </c>
      <c r="M16" s="64" t="s">
        <v>105</v>
      </c>
      <c r="N16" s="64" t="s">
        <v>105</v>
      </c>
      <c r="O16" s="65" t="s">
        <v>19</v>
      </c>
      <c r="P16" s="63" t="s">
        <v>105</v>
      </c>
      <c r="Q16" s="64" t="s">
        <v>105</v>
      </c>
      <c r="R16" s="64" t="s">
        <v>105</v>
      </c>
      <c r="T16" s="21"/>
      <c r="U16" s="21"/>
      <c r="V16" s="21"/>
      <c r="W16" s="21"/>
      <c r="X16" s="22" t="s">
        <v>106</v>
      </c>
      <c r="Y16" s="78">
        <v>0</v>
      </c>
      <c r="Z16" s="35">
        <f>$M$24</f>
        <v>1.015</v>
      </c>
      <c r="AA16" s="27">
        <f>Y16*Z16</f>
        <v>0</v>
      </c>
      <c r="AB16" s="22" t="s">
        <v>17</v>
      </c>
      <c r="AC16" s="21"/>
      <c r="AD16" s="36">
        <v>0.3</v>
      </c>
      <c r="AE16" s="35">
        <f>N55</f>
        <v>2.555068938783121</v>
      </c>
      <c r="AF16" s="27">
        <f>AA16*AD16*AE16</f>
        <v>0</v>
      </c>
      <c r="AG16" s="22" t="s">
        <v>19</v>
      </c>
      <c r="AH16" s="21"/>
      <c r="AI16" s="37">
        <f>1-AD16</f>
        <v>0.7</v>
      </c>
      <c r="AJ16" s="35">
        <f>AE16</f>
        <v>2.555068938783121</v>
      </c>
      <c r="AK16" s="27">
        <f>AA16*AI16*AJ16</f>
        <v>0</v>
      </c>
      <c r="AL16" s="22" t="s">
        <v>17</v>
      </c>
      <c r="AM16" s="27">
        <f>AF16+AK16</f>
        <v>0</v>
      </c>
      <c r="AN16" s="22" t="s">
        <v>17</v>
      </c>
      <c r="AQ16" s="10" t="str">
        <f>T14</f>
        <v>BIG BEND COAL FIELD</v>
      </c>
      <c r="AR16" s="9">
        <f>U14</f>
        <v>2003</v>
      </c>
      <c r="AS16" s="9">
        <f>AC14</f>
        <v>2036</v>
      </c>
      <c r="AT16" s="9">
        <f>AH14</f>
        <v>2037</v>
      </c>
      <c r="AU16" s="8" t="e">
        <f>AD19</f>
        <v>#NUM!</v>
      </c>
      <c r="AV16" s="8" t="e">
        <f>AI19</f>
        <v>#NUM!</v>
      </c>
      <c r="AW16" s="8"/>
      <c r="AX16" s="21"/>
      <c r="AY16" s="22" t="s">
        <v>107</v>
      </c>
      <c r="AZ16" s="27">
        <f>SUM(BA16:BC16)-BD16</f>
        <v>-5905163</v>
      </c>
      <c r="BA16" s="27">
        <f>BA15+BA14-BA25</f>
        <v>-6730846.27</v>
      </c>
      <c r="BB16" s="27">
        <f>BB15+BB14-BB25</f>
        <v>-90537.29</v>
      </c>
      <c r="BC16" s="27">
        <f>BC15+BC14-BC25</f>
        <v>-107473.61</v>
      </c>
      <c r="BD16" s="27">
        <f>BD15+BD14-BD25</f>
        <v>-1023694.17</v>
      </c>
      <c r="BE16" s="25" t="s">
        <v>17</v>
      </c>
      <c r="BF16" s="27">
        <f>SUM(BG16:BI16)-BJ16</f>
        <v>-10205433.01</v>
      </c>
      <c r="BG16" s="27">
        <f>BG15+BG14-BG25</f>
        <v>-11004301.49</v>
      </c>
      <c r="BH16" s="27">
        <f>BH15+BH14-BH25</f>
        <v>-189244.87</v>
      </c>
      <c r="BI16" s="27">
        <f>BI15+BI14-BI25</f>
        <v>-1239790.51</v>
      </c>
      <c r="BJ16" s="27">
        <f>BJ15+BJ14-BJ25</f>
        <v>-2227903.86</v>
      </c>
      <c r="BK16" s="25" t="s">
        <v>17</v>
      </c>
      <c r="BL16" s="27">
        <f>SUM(BM16:BO16)-BP16</f>
        <v>-7097610.01</v>
      </c>
      <c r="BM16" s="27">
        <f>BM15+BM14-BM25</f>
        <v>-8358206.32</v>
      </c>
      <c r="BN16" s="27">
        <f>BN15+BN14-BN25</f>
        <v>-173561.48</v>
      </c>
      <c r="BO16" s="27">
        <f>BO15+BO14-BO25</f>
        <v>-639329.69</v>
      </c>
      <c r="BP16" s="27">
        <f>BP15+BP14-BP25</f>
        <v>-2073487.48</v>
      </c>
      <c r="BQ16" s="25" t="s">
        <v>17</v>
      </c>
      <c r="BR16" s="27">
        <f>SUM(BS16:BU16)-BV16</f>
        <v>-6424766</v>
      </c>
      <c r="BS16" s="27">
        <f>BS15+BS14-BS25</f>
        <v>-7711871.8</v>
      </c>
      <c r="BT16" s="27">
        <f>BT15+BT14-BT25</f>
        <v>-157603.91</v>
      </c>
      <c r="BU16" s="27">
        <f>BU15+BU14-BU25</f>
        <v>-438190.63</v>
      </c>
      <c r="BV16" s="27">
        <f>BV15+BV14-BV25</f>
        <v>-1882900.34</v>
      </c>
      <c r="BW16" s="25" t="s">
        <v>17</v>
      </c>
      <c r="BX16" s="27">
        <f>SUM(BY16:CA16)-CB16</f>
        <v>-15585793.000000002</v>
      </c>
      <c r="BY16" s="27">
        <f>BY15+BY14-BY25</f>
        <v>-18752710.59</v>
      </c>
      <c r="BZ16" s="27">
        <f>BZ15+BZ14-BZ25</f>
        <v>-321198.8</v>
      </c>
      <c r="CA16" s="27">
        <f>CA15+CA14-CA25</f>
        <v>-133591.62</v>
      </c>
      <c r="CB16" s="27">
        <f>CB15+CB14-CB25</f>
        <v>-3621708.01</v>
      </c>
      <c r="CC16" s="25" t="s">
        <v>17</v>
      </c>
      <c r="CD16" s="27">
        <f>SUM(CE16:CG16)-CH16</f>
        <v>-7194786</v>
      </c>
      <c r="CE16" s="27">
        <f>CE15+CE14-CE25</f>
        <v>-8150782.67</v>
      </c>
      <c r="CF16" s="27">
        <f>CF15+CF14-CF25</f>
        <v>-88365.58</v>
      </c>
      <c r="CG16" s="27">
        <f>CG15+CG14-CG25</f>
        <v>-93427.89</v>
      </c>
      <c r="CH16" s="27">
        <f>CH15+CH14-CH25</f>
        <v>-1137790.14</v>
      </c>
      <c r="CI16" s="25" t="s">
        <v>17</v>
      </c>
      <c r="CJ16" s="27">
        <f>SUM(CK16:CM16)-CN16</f>
        <v>22023.91103705368</v>
      </c>
      <c r="CK16" s="27">
        <f>CK15+CK14-CK25</f>
        <v>-1503065.5531704356</v>
      </c>
      <c r="CL16" s="27">
        <f>CL15+CL14-CL25</f>
        <v>291462.73843062116</v>
      </c>
      <c r="CM16" s="27">
        <f>CM15+CM14-CM25</f>
        <v>-215473.48005964514</v>
      </c>
      <c r="CN16" s="27">
        <f>CN15+CN14-CN25</f>
        <v>-1449100.2058365133</v>
      </c>
      <c r="CO16" s="25" t="s">
        <v>17</v>
      </c>
      <c r="CP16" s="27">
        <f>SUM(CQ16:CS16)-CT16</f>
        <v>-1275723.2699999998</v>
      </c>
      <c r="CQ16" s="27">
        <f>CQ15+CQ14-CQ25</f>
        <v>-1527678.65</v>
      </c>
      <c r="CR16" s="27">
        <f>CR15+CR14-CR25</f>
        <v>-25729.99</v>
      </c>
      <c r="CS16" s="27">
        <f>CS15+CS14-CS25</f>
        <v>-13129.88</v>
      </c>
      <c r="CT16" s="27">
        <f>CT15+CT14-CT25</f>
        <v>-290815.25</v>
      </c>
      <c r="CU16" s="25" t="s">
        <v>17</v>
      </c>
      <c r="CV16" s="27">
        <f>SUM(CW16:CY16)-CZ16</f>
        <v>-1435726.92</v>
      </c>
      <c r="CW16" s="27">
        <f>CW15+CW14-CW25</f>
        <v>-1552500.05</v>
      </c>
      <c r="CX16" s="27">
        <f>CX15+CX14-CX25</f>
        <v>-28163.05</v>
      </c>
      <c r="CY16" s="27">
        <f>CY15+CY14-CY25</f>
        <v>-190909.65</v>
      </c>
      <c r="CZ16" s="27">
        <f>CZ15+CZ14-CZ25</f>
        <v>-335845.83</v>
      </c>
      <c r="DA16" s="25" t="s">
        <v>17</v>
      </c>
      <c r="DB16" s="27">
        <f>SUM(DC16:DE16)-DF16</f>
        <v>-1115378.2999999998</v>
      </c>
      <c r="DC16" s="27">
        <f>DC15+DC14-DC25</f>
        <v>-1206605.28</v>
      </c>
      <c r="DD16" s="27">
        <f>DD15+DD14-DD25</f>
        <v>-22069.68</v>
      </c>
      <c r="DE16" s="27">
        <f>DE15+DE14-DE25</f>
        <v>-149768.19</v>
      </c>
      <c r="DF16" s="27">
        <f>DF15+DF14-DF25</f>
        <v>-263064.85</v>
      </c>
      <c r="DG16" s="25" t="s">
        <v>17</v>
      </c>
      <c r="DH16" s="27">
        <f>SUM(DI16:DK16)-DL16</f>
        <v>-2826834.35</v>
      </c>
      <c r="DI16" s="27">
        <f>DI15+DI14-DI25</f>
        <v>-3057760.26</v>
      </c>
      <c r="DJ16" s="27">
        <f>DJ15+DJ14-DJ25</f>
        <v>-56078.42</v>
      </c>
      <c r="DK16" s="27">
        <f>DK15+DK14-DK25</f>
        <v>-380448.74</v>
      </c>
      <c r="DL16" s="27">
        <f>DL15+DL14-DL25</f>
        <v>-667453.07</v>
      </c>
      <c r="DM16" s="25" t="s">
        <v>17</v>
      </c>
      <c r="DN16" s="27">
        <v>0</v>
      </c>
      <c r="DO16" s="27">
        <v>0</v>
      </c>
      <c r="DP16" s="27">
        <v>0</v>
      </c>
      <c r="DQ16" s="27">
        <v>0</v>
      </c>
      <c r="DR16" s="27">
        <v>0</v>
      </c>
      <c r="DS16" s="25" t="s">
        <v>17</v>
      </c>
      <c r="DT16" s="27">
        <v>0</v>
      </c>
      <c r="DU16" s="27">
        <v>0</v>
      </c>
      <c r="DV16" s="27">
        <v>0</v>
      </c>
      <c r="DW16" s="27">
        <v>0</v>
      </c>
      <c r="DX16" s="27">
        <v>0</v>
      </c>
      <c r="DY16" s="25" t="s">
        <v>17</v>
      </c>
      <c r="DZ16" s="27">
        <f>SUM(EA16:EC16)-ED16</f>
        <v>-1987499.6199999999</v>
      </c>
      <c r="EA16" s="27">
        <f>EA15+EA14-EA25</f>
        <v>-2141062.61</v>
      </c>
      <c r="EB16" s="27">
        <f>EB15+EB14-EB25</f>
        <v>-37563.94</v>
      </c>
      <c r="EC16" s="27">
        <f>EC15+EC14-EC25</f>
        <v>-254689.5</v>
      </c>
      <c r="ED16" s="27">
        <f>ED15+ED14-ED25</f>
        <v>-445816.43</v>
      </c>
      <c r="EE16" s="25" t="s">
        <v>17</v>
      </c>
      <c r="EF16" s="27">
        <f>SUM(EG16:EI16)-EJ16</f>
        <v>-238196.2</v>
      </c>
      <c r="EG16" s="27">
        <f>EG15+EG14-EG25</f>
        <v>-304206.22</v>
      </c>
      <c r="EH16" s="27">
        <f>EH15+EH14-EH25</f>
        <v>-8317.94</v>
      </c>
      <c r="EI16" s="27">
        <f>EI15+EI14-EI25</f>
        <v>-11856.96</v>
      </c>
      <c r="EJ16" s="27">
        <f>EJ15+EJ14-EJ25</f>
        <v>-86184.92</v>
      </c>
      <c r="EK16" s="25" t="s">
        <v>17</v>
      </c>
      <c r="EL16" s="27">
        <f>SUM(EM16:EO16)-EP16</f>
        <v>-39542.09</v>
      </c>
      <c r="EM16" s="27">
        <f>EM15+EM14-EM25</f>
        <v>-38567.21</v>
      </c>
      <c r="EN16" s="27">
        <f>EN15+EN14-EN25</f>
        <v>-15174.21</v>
      </c>
      <c r="EO16" s="27">
        <f>EO15+EO14-EO25</f>
        <v>-316.09</v>
      </c>
      <c r="EP16" s="27">
        <f>EP15+EP14-EP25</f>
        <v>-14515.42</v>
      </c>
      <c r="EQ16" s="25" t="s">
        <v>17</v>
      </c>
      <c r="ER16" s="27">
        <f>SUM(ES16:EU16)-EV16</f>
        <v>-78889.99</v>
      </c>
      <c r="ES16" s="27">
        <f>ES15+ES14-ES25</f>
        <v>-76945.21</v>
      </c>
      <c r="ET16" s="27">
        <f>ET15+ET14-ET25</f>
        <v>-30273.78</v>
      </c>
      <c r="EU16" s="27">
        <f>EU15+EU14-EU25</f>
        <v>-630.62</v>
      </c>
      <c r="EV16" s="27">
        <f>EV15+EV14-EV25</f>
        <v>-28959.62</v>
      </c>
      <c r="EW16" s="25" t="s">
        <v>17</v>
      </c>
      <c r="EX16" s="27">
        <f>SUM(EY16:FA16)-FB16</f>
        <v>-104124</v>
      </c>
      <c r="EY16" s="27">
        <f>EY15+EY14-EY25</f>
        <v>-101557.13</v>
      </c>
      <c r="EZ16" s="27">
        <f>EZ15+EZ14-EZ25</f>
        <v>-39957.26</v>
      </c>
      <c r="FA16" s="27">
        <f>FA15+FA14-FA25</f>
        <v>-832.33</v>
      </c>
      <c r="FB16" s="27">
        <f>FB15+FB14-FB25</f>
        <v>-38222.72</v>
      </c>
      <c r="FC16" s="25" t="s">
        <v>17</v>
      </c>
      <c r="FD16" s="27">
        <f>SUM(FE16:FG16)-FH16</f>
        <v>-4859456.260000001</v>
      </c>
      <c r="FE16" s="27">
        <f>FE15+FE14-FE25</f>
        <v>-6566657.92</v>
      </c>
      <c r="FF16" s="27">
        <f>FF15+FF14-FF25</f>
        <v>-86289.45</v>
      </c>
      <c r="FG16" s="27">
        <f>FG15+FG14-FG25</f>
        <v>-16562.53</v>
      </c>
      <c r="FH16" s="27">
        <f>FH15+FH14-FH25</f>
        <v>-1810053.64</v>
      </c>
      <c r="FI16" s="25" t="s">
        <v>17</v>
      </c>
      <c r="FJ16" s="27">
        <f>SUM(FK16:FM16)-FN16</f>
        <v>-2616630.2899999996</v>
      </c>
      <c r="FK16" s="27">
        <f>FK15+FK14-FK25</f>
        <v>-3535892.73</v>
      </c>
      <c r="FL16" s="27">
        <f>FL15+FL14-FL25</f>
        <v>-46463.55</v>
      </c>
      <c r="FM16" s="27">
        <f>FM15+FM14-FM25</f>
        <v>-8918.28</v>
      </c>
      <c r="FN16" s="27">
        <f>FN15+FN14-FN25</f>
        <v>-974644.27</v>
      </c>
      <c r="FO16" s="25" t="s">
        <v>17</v>
      </c>
      <c r="FP16" s="27">
        <f>SUM(FQ16:FS16)-FT16</f>
        <v>-218098.96000000002</v>
      </c>
      <c r="FQ16" s="27">
        <f>FQ15+FQ14-FQ25</f>
        <v>-294719.68</v>
      </c>
      <c r="FR16" s="27">
        <f>FR15+FR14-FR25</f>
        <v>-3872.75</v>
      </c>
      <c r="FS16" s="27">
        <f>FS15+FS14-FS25</f>
        <v>-743.34</v>
      </c>
      <c r="FT16" s="27">
        <f>FT15+FT14-FT25</f>
        <v>-81236.81</v>
      </c>
      <c r="FU16" s="25" t="s">
        <v>17</v>
      </c>
      <c r="FV16" s="27">
        <f>SUM(FW16:FY16)-FZ16</f>
        <v>-66694.70000000001</v>
      </c>
      <c r="FW16" s="27">
        <f>FW15+FW14-FW25</f>
        <v>-90125.53</v>
      </c>
      <c r="FX16" s="27">
        <f>FX15+FX14-FX25</f>
        <v>-1184.3</v>
      </c>
      <c r="FY16" s="27">
        <f>FY15+FY14-FY25</f>
        <v>-227.32</v>
      </c>
      <c r="FZ16" s="27">
        <f>FZ15+FZ14-FZ25</f>
        <v>-24842.45</v>
      </c>
      <c r="GA16" s="25" t="s">
        <v>17</v>
      </c>
      <c r="GB16" s="27">
        <f>SUM(GC16:GE16)-GF16</f>
        <v>-1429547.0000000002</v>
      </c>
      <c r="GC16" s="27">
        <f>GC15+GC14-GC25</f>
        <v>-1809556.12</v>
      </c>
      <c r="GD16" s="27">
        <f>GD15+GD14-GD25</f>
        <v>-18082.08</v>
      </c>
      <c r="GE16" s="27">
        <f>GE15+GE14-GE25</f>
        <v>-244465.74</v>
      </c>
      <c r="GF16" s="27">
        <f>GF15+GF14-GF25</f>
        <v>-642556.94</v>
      </c>
      <c r="GG16" s="25" t="s">
        <v>17</v>
      </c>
      <c r="GH16" s="27">
        <f>SUM(GI16:GK16)-GL16</f>
        <v>-8678.009999999998</v>
      </c>
      <c r="GI16" s="27">
        <f>GI15+GI14-GI25</f>
        <v>-11726.71</v>
      </c>
      <c r="GJ16" s="27">
        <f>GJ15+GJ14-GJ25</f>
        <v>-154.1</v>
      </c>
      <c r="GK16" s="27">
        <f>GK15+GK14-GK25</f>
        <v>-29.58</v>
      </c>
      <c r="GL16" s="27">
        <f>GL15+GL14-GL25</f>
        <v>-3232.38</v>
      </c>
      <c r="GM16" s="25" t="s">
        <v>17</v>
      </c>
      <c r="GN16" s="27">
        <f>SUM(GO16:GQ16)-GR16</f>
        <v>-10520694</v>
      </c>
      <c r="GO16" s="27">
        <f>GO15+GO14-GO25</f>
        <v>-10239004.42</v>
      </c>
      <c r="GP16" s="27">
        <f>GP15+GP14-GP25</f>
        <v>-106162.76</v>
      </c>
      <c r="GQ16" s="27">
        <f>GQ15+GQ14-GQ25</f>
        <v>-1437339.18</v>
      </c>
      <c r="GR16" s="27">
        <f>GR15+GR14-GR25</f>
        <v>-1261812.36</v>
      </c>
      <c r="GS16" s="25" t="s">
        <v>17</v>
      </c>
      <c r="GT16" s="27">
        <f>SUM(GU16:GW16)-GX16</f>
        <v>-775118.0000000001</v>
      </c>
      <c r="GU16" s="27">
        <f>GU15+GU14-GU25</f>
        <v>-1356254.56</v>
      </c>
      <c r="GV16" s="27">
        <f>GV15+GV14-GV25</f>
        <v>-14161.12</v>
      </c>
      <c r="GW16" s="27">
        <f>GW15+GW14-GW25</f>
        <v>-189365.69</v>
      </c>
      <c r="GX16" s="27">
        <f>GX15+GX14-GX25</f>
        <v>-784663.37</v>
      </c>
      <c r="GY16" s="27">
        <f>AZ16+BF16+BL16+BR16+BX16+CD16+CJ16+CP16+CV16+DB16+DH16+DN16+DT16+DZ16+EF16+EL16+ER16+EX16+FD16+FJ16+FP16+FV16+GB16+GH16+GN16+GT16</f>
        <v>-81988359.06896296</v>
      </c>
      <c r="HE16" s="10" t="str">
        <f>T22</f>
        <v>BIG BEND UNIT 1</v>
      </c>
      <c r="HF16" s="10">
        <f>HH16-HG16</f>
        <v>17</v>
      </c>
      <c r="HG16" s="9">
        <f>U22</f>
        <v>2003</v>
      </c>
      <c r="HH16" s="9">
        <f>V22</f>
        <v>2020</v>
      </c>
      <c r="HI16" s="10">
        <f>AA27</f>
        <v>0</v>
      </c>
      <c r="HJ16" s="16">
        <f>+'[1]SUMMARY'!$C$12</f>
        <v>5187049.88</v>
      </c>
    </row>
    <row r="17" spans="1:218" ht="9.75" customHeight="1">
      <c r="A17" s="1" t="s">
        <v>8</v>
      </c>
      <c r="B17" s="26">
        <v>1997</v>
      </c>
      <c r="C17" s="22" t="s">
        <v>19</v>
      </c>
      <c r="D17" s="66">
        <v>0.03</v>
      </c>
      <c r="E17" s="67">
        <v>1</v>
      </c>
      <c r="F17" s="67"/>
      <c r="G17" s="22" t="s">
        <v>19</v>
      </c>
      <c r="H17" s="66">
        <v>-0.001</v>
      </c>
      <c r="I17" s="67">
        <v>1</v>
      </c>
      <c r="J17" s="67"/>
      <c r="K17" s="22" t="s">
        <v>19</v>
      </c>
      <c r="L17" s="66">
        <v>0.019</v>
      </c>
      <c r="M17" s="67">
        <v>1</v>
      </c>
      <c r="N17" s="67"/>
      <c r="O17" s="22" t="s">
        <v>19</v>
      </c>
      <c r="P17" s="66">
        <v>0.006</v>
      </c>
      <c r="Q17" s="67">
        <v>1</v>
      </c>
      <c r="R17" s="67"/>
      <c r="S17" s="2"/>
      <c r="T17" s="21"/>
      <c r="U17" s="21"/>
      <c r="V17" s="21"/>
      <c r="W17" s="21"/>
      <c r="X17" s="22" t="s">
        <v>108</v>
      </c>
      <c r="Y17" s="78">
        <v>0</v>
      </c>
      <c r="Z17" s="35">
        <f>$Q$24</f>
        <v>1.06</v>
      </c>
      <c r="AA17" s="27">
        <f>Y17*Z17</f>
        <v>0</v>
      </c>
      <c r="AB17" s="22" t="s">
        <v>17</v>
      </c>
      <c r="AC17" s="21"/>
      <c r="AD17" s="36">
        <v>0.3</v>
      </c>
      <c r="AE17" s="35">
        <f>R55</f>
        <v>1.4886188214716898</v>
      </c>
      <c r="AF17" s="27">
        <f>AA17*AD17*AE17</f>
        <v>0</v>
      </c>
      <c r="AG17" s="22" t="s">
        <v>19</v>
      </c>
      <c r="AH17" s="21"/>
      <c r="AI17" s="37">
        <f>1-AD17</f>
        <v>0.7</v>
      </c>
      <c r="AJ17" s="35">
        <f>AE17</f>
        <v>1.4886188214716898</v>
      </c>
      <c r="AK17" s="27">
        <f>AA17*AI17*AJ17</f>
        <v>0</v>
      </c>
      <c r="AL17" s="22" t="s">
        <v>17</v>
      </c>
      <c r="AM17" s="27">
        <f>AF17+AK17</f>
        <v>0</v>
      </c>
      <c r="AN17" s="22" t="s">
        <v>17</v>
      </c>
      <c r="AQ17" s="10" t="str">
        <f>T22</f>
        <v>BIG BEND UNIT 1</v>
      </c>
      <c r="AR17" s="9">
        <f>U22</f>
        <v>2003</v>
      </c>
      <c r="AS17" s="9">
        <f>AC22</f>
        <v>2021</v>
      </c>
      <c r="AT17" s="9">
        <f>AH22</f>
        <v>2022</v>
      </c>
      <c r="AU17" s="8" t="e">
        <f>AD27</f>
        <v>#NUM!</v>
      </c>
      <c r="AV17" s="8" t="e">
        <f>AI27</f>
        <v>#NUM!</v>
      </c>
      <c r="AX17" s="21"/>
      <c r="AY17" s="22" t="s">
        <v>109</v>
      </c>
      <c r="AZ17" s="27" t="e">
        <f>SUM(BA17:BC17)-BD17</f>
        <v>#NUM!</v>
      </c>
      <c r="BA17" s="27" t="e">
        <f>BA16/((1+BA19)^(AZ18))</f>
        <v>#NUM!</v>
      </c>
      <c r="BB17" s="27" t="e">
        <f>BB16/((1+BB19)^(AZ18))</f>
        <v>#NUM!</v>
      </c>
      <c r="BC17" s="27" t="e">
        <f>BC16/((1+BC19)^(AZ18))</f>
        <v>#NUM!</v>
      </c>
      <c r="BD17" s="27" t="e">
        <f>BD16/((1+BD19)^(AZ18))</f>
        <v>#NUM!</v>
      </c>
      <c r="BE17" s="25" t="s">
        <v>17</v>
      </c>
      <c r="BF17" s="27" t="e">
        <f>SUM(BG17:BI17)-BJ17</f>
        <v>#NUM!</v>
      </c>
      <c r="BG17" s="27" t="e">
        <f>BG16/((1+BG19)^(BF18))</f>
        <v>#NUM!</v>
      </c>
      <c r="BH17" s="27" t="e">
        <f>BH16/((1+BH19)^(BF18))</f>
        <v>#NUM!</v>
      </c>
      <c r="BI17" s="27" t="e">
        <f>BI16/((1+BI19)^(BF18))</f>
        <v>#NUM!</v>
      </c>
      <c r="BJ17" s="27" t="e">
        <f>BJ16/((1+BJ19)^(BF18))</f>
        <v>#NUM!</v>
      </c>
      <c r="BK17" s="25" t="s">
        <v>17</v>
      </c>
      <c r="BL17" s="27" t="e">
        <f>SUM(BM17:BO17)-BP17</f>
        <v>#NUM!</v>
      </c>
      <c r="BM17" s="27" t="e">
        <f>BM16/((1+BM19)^(BL18))</f>
        <v>#NUM!</v>
      </c>
      <c r="BN17" s="27" t="e">
        <f>BN16/((1+BN19)^(BL18))</f>
        <v>#NUM!</v>
      </c>
      <c r="BO17" s="27" t="e">
        <f>BO16/((1+BO19)^(BL18))</f>
        <v>#NUM!</v>
      </c>
      <c r="BP17" s="27" t="e">
        <f>BP16/((1+BP19)^(BL18))</f>
        <v>#NUM!</v>
      </c>
      <c r="BQ17" s="25" t="s">
        <v>17</v>
      </c>
      <c r="BR17" s="27" t="e">
        <f>SUM(BS17:BU17)-BV17</f>
        <v>#NUM!</v>
      </c>
      <c r="BS17" s="27" t="e">
        <f>BS16/((1+BS19)^(BR18))</f>
        <v>#NUM!</v>
      </c>
      <c r="BT17" s="27" t="e">
        <f>BT16/((1+BT19)^(BR18))</f>
        <v>#NUM!</v>
      </c>
      <c r="BU17" s="27" t="e">
        <f>BU16/((1+BU19)^(BR18))</f>
        <v>#NUM!</v>
      </c>
      <c r="BV17" s="27" t="e">
        <f>BV16/((1+BV19)^(BR18))</f>
        <v>#NUM!</v>
      </c>
      <c r="BW17" s="25" t="s">
        <v>17</v>
      </c>
      <c r="BX17" s="27" t="e">
        <f>SUM(BY17:CA17)-CB17</f>
        <v>#NUM!</v>
      </c>
      <c r="BY17" s="27" t="e">
        <f>BY16/((1+BY19)^(BX18))</f>
        <v>#NUM!</v>
      </c>
      <c r="BZ17" s="27" t="e">
        <f>BZ16/((1+BZ19)^(BX18))</f>
        <v>#NUM!</v>
      </c>
      <c r="CA17" s="27" t="e">
        <f>CA16/((1+CA19)^(BX18))</f>
        <v>#NUM!</v>
      </c>
      <c r="CB17" s="27" t="e">
        <f>CB16/((1+CB19)^(BX18))</f>
        <v>#NUM!</v>
      </c>
      <c r="CC17" s="25" t="s">
        <v>17</v>
      </c>
      <c r="CD17" s="27" t="e">
        <f>SUM(CE17:CG17)-CH17</f>
        <v>#NUM!</v>
      </c>
      <c r="CE17" s="27" t="e">
        <f>CE16/((1+CE19)^(CD18))</f>
        <v>#NUM!</v>
      </c>
      <c r="CF17" s="27" t="e">
        <f>CF16/((1+CF19)^(CD18))</f>
        <v>#NUM!</v>
      </c>
      <c r="CG17" s="27" t="e">
        <f>CG16/((1+CG19)^(CD18))</f>
        <v>#NUM!</v>
      </c>
      <c r="CH17" s="27" t="e">
        <f>CH16/((1+CH19)^(CD18))</f>
        <v>#NUM!</v>
      </c>
      <c r="CI17" s="25" t="s">
        <v>17</v>
      </c>
      <c r="CJ17" s="27">
        <f>SUM(CK17:CM17)-CN17</f>
        <v>213507.5632570309</v>
      </c>
      <c r="CK17" s="27">
        <f>CK16/((1+CK19)^(CJ18))</f>
        <v>-1166427.8412633715</v>
      </c>
      <c r="CL17" s="27">
        <f>CL16/((1+CL19)^(CJ18))</f>
        <v>275410.95999033115</v>
      </c>
      <c r="CM17" s="27">
        <f>CM16/((1+CM19)^(CJ18))</f>
        <v>-191529.7907561447</v>
      </c>
      <c r="CN17" s="27">
        <f>CN16/((1+CN19)^(CJ18))</f>
        <v>-1296054.235286216</v>
      </c>
      <c r="CO17" s="25" t="s">
        <v>17</v>
      </c>
      <c r="CP17" s="27" t="e">
        <f>SUM(CQ17:CS17)-CT17</f>
        <v>#NUM!</v>
      </c>
      <c r="CQ17" s="27" t="e">
        <f>CQ16/((1+CQ19)^(CP18))</f>
        <v>#NUM!</v>
      </c>
      <c r="CR17" s="27" t="e">
        <f>CR16/((1+CR19)^(CP18))</f>
        <v>#NUM!</v>
      </c>
      <c r="CS17" s="27" t="e">
        <f>CS16/((1+CS19)^(CP18))</f>
        <v>#NUM!</v>
      </c>
      <c r="CT17" s="27" t="e">
        <f>CT16/((1+CT19)^(CP18))</f>
        <v>#NUM!</v>
      </c>
      <c r="CU17" s="25" t="s">
        <v>17</v>
      </c>
      <c r="CV17" s="27" t="e">
        <f>SUM(CW17:CY17)-CZ17</f>
        <v>#NUM!</v>
      </c>
      <c r="CW17" s="27" t="e">
        <f>CW16/((1+CW19)^(CV18))</f>
        <v>#NUM!</v>
      </c>
      <c r="CX17" s="27" t="e">
        <f>CX16/((1+CX19)^(CV18))</f>
        <v>#NUM!</v>
      </c>
      <c r="CY17" s="27" t="e">
        <f>CY16/((1+CY19)^(CV18))</f>
        <v>#NUM!</v>
      </c>
      <c r="CZ17" s="27" t="e">
        <f>CZ16/((1+CZ19)^(CV18))</f>
        <v>#NUM!</v>
      </c>
      <c r="DA17" s="25" t="s">
        <v>17</v>
      </c>
      <c r="DB17" s="27" t="e">
        <f>SUM(DC17:DE17)-DF17</f>
        <v>#NUM!</v>
      </c>
      <c r="DC17" s="27" t="e">
        <f>DC16/((1+DC19)^(DB18))</f>
        <v>#NUM!</v>
      </c>
      <c r="DD17" s="27" t="e">
        <f>DD16/((1+DD19)^(DB18))</f>
        <v>#NUM!</v>
      </c>
      <c r="DE17" s="27" t="e">
        <f>DE16/((1+DE19)^(DB18))</f>
        <v>#NUM!</v>
      </c>
      <c r="DF17" s="27" t="e">
        <f>DF16/((1+DF19)^(DB18))</f>
        <v>#NUM!</v>
      </c>
      <c r="DG17" s="25" t="s">
        <v>17</v>
      </c>
      <c r="DH17" s="27" t="e">
        <f>SUM(DI17:DK17)-DL17</f>
        <v>#NUM!</v>
      </c>
      <c r="DI17" s="27" t="e">
        <f>DI16/((1+DI19)^(DH18))</f>
        <v>#NUM!</v>
      </c>
      <c r="DJ17" s="27" t="e">
        <f>DJ16/((1+DJ19)^(DH18))</f>
        <v>#NUM!</v>
      </c>
      <c r="DK17" s="27" t="e">
        <f>DK16/((1+DK19)^(DH18))</f>
        <v>#NUM!</v>
      </c>
      <c r="DL17" s="27" t="e">
        <f>DL16/((1+DL19)^(DH18))</f>
        <v>#NUM!</v>
      </c>
      <c r="DM17" s="25" t="s">
        <v>17</v>
      </c>
      <c r="DN17" s="27">
        <v>0</v>
      </c>
      <c r="DO17" s="27">
        <f>DO16/((1+DO19)^(DN18))</f>
        <v>0</v>
      </c>
      <c r="DP17" s="27">
        <f>DP16/((1+DP19)^(DN18))</f>
        <v>0</v>
      </c>
      <c r="DQ17" s="27">
        <f>DQ16/((1+DQ19)^(DN18))</f>
        <v>0</v>
      </c>
      <c r="DR17" s="27">
        <f>DR16/((1+DR19)^(DN18))</f>
        <v>0</v>
      </c>
      <c r="DS17" s="25" t="s">
        <v>17</v>
      </c>
      <c r="DT17" s="27">
        <v>0</v>
      </c>
      <c r="DU17" s="27">
        <v>0</v>
      </c>
      <c r="DV17" s="27">
        <f>DV16/((1+DV19)^(DT18))</f>
        <v>0</v>
      </c>
      <c r="DW17" s="27">
        <f>DW16/((1+DW19)^(DT18))</f>
        <v>0</v>
      </c>
      <c r="DX17" s="27">
        <v>0</v>
      </c>
      <c r="DY17" s="25" t="s">
        <v>17</v>
      </c>
      <c r="DZ17" s="27" t="e">
        <f>SUM(EA17:EC17)-ED17</f>
        <v>#NUM!</v>
      </c>
      <c r="EA17" s="27" t="e">
        <f>EA16/((1+EA19)^(DZ18))</f>
        <v>#NUM!</v>
      </c>
      <c r="EB17" s="27" t="e">
        <f>EB16/((1+EB19)^(DZ18))</f>
        <v>#NUM!</v>
      </c>
      <c r="EC17" s="27" t="e">
        <f>EC16/((1+EC19)^(DZ18))</f>
        <v>#NUM!</v>
      </c>
      <c r="ED17" s="27" t="e">
        <f>ED16/((1+ED19)^(DZ18))</f>
        <v>#NUM!</v>
      </c>
      <c r="EE17" s="25" t="s">
        <v>17</v>
      </c>
      <c r="EF17" s="27">
        <v>0</v>
      </c>
      <c r="EG17" s="27">
        <f>EG16/((1+EG19)^(EF18))</f>
        <v>-304206.22</v>
      </c>
      <c r="EH17" s="27">
        <v>0</v>
      </c>
      <c r="EI17" s="27">
        <v>0</v>
      </c>
      <c r="EJ17" s="27">
        <v>0</v>
      </c>
      <c r="EK17" s="25" t="s">
        <v>17</v>
      </c>
      <c r="EL17" s="27" t="e">
        <f>SUM(EM17:EO17)-EP17</f>
        <v>#NUM!</v>
      </c>
      <c r="EM17" s="27" t="e">
        <f>EM16/((1+EM19)^(EL18))</f>
        <v>#NUM!</v>
      </c>
      <c r="EN17" s="27" t="e">
        <f>EN16/((1+EN19)^(EL18))</f>
        <v>#NUM!</v>
      </c>
      <c r="EO17" s="27" t="e">
        <f>EO16/((1+EO19)^(EL18))</f>
        <v>#NUM!</v>
      </c>
      <c r="EP17" s="27" t="e">
        <f>EP16/((1+EP19)^(EL18))</f>
        <v>#NUM!</v>
      </c>
      <c r="EQ17" s="25" t="s">
        <v>17</v>
      </c>
      <c r="ER17" s="27" t="e">
        <f>SUM(ES17:EU17)-EV17</f>
        <v>#NUM!</v>
      </c>
      <c r="ES17" s="27" t="e">
        <f>ES16/((1+ES19)^(ER18))</f>
        <v>#NUM!</v>
      </c>
      <c r="ET17" s="27" t="e">
        <f>ET16/((1+ET19)^(ER18))</f>
        <v>#NUM!</v>
      </c>
      <c r="EU17" s="27" t="e">
        <f>EU16/((1+EU19)^(ER18))</f>
        <v>#NUM!</v>
      </c>
      <c r="EV17" s="27" t="e">
        <f>EV16/((1+EV19)^(ER18))</f>
        <v>#NUM!</v>
      </c>
      <c r="EW17" s="25" t="s">
        <v>17</v>
      </c>
      <c r="EX17" s="27" t="e">
        <f>SUM(EY17:FA17)-FB17</f>
        <v>#NUM!</v>
      </c>
      <c r="EY17" s="27" t="e">
        <f>EY16/((1+EY19)^(EX18))</f>
        <v>#NUM!</v>
      </c>
      <c r="EZ17" s="27" t="e">
        <f>EZ16/((1+EZ19)^(EX18))</f>
        <v>#NUM!</v>
      </c>
      <c r="FA17" s="27" t="e">
        <f>FA16/((1+FA19)^(EX18))</f>
        <v>#NUM!</v>
      </c>
      <c r="FB17" s="27" t="e">
        <f>FB16/((1+FB19)^(EX18))</f>
        <v>#NUM!</v>
      </c>
      <c r="FC17" s="25" t="s">
        <v>17</v>
      </c>
      <c r="FD17" s="27" t="e">
        <f>SUM(FE17:FG17)-FH17</f>
        <v>#NUM!</v>
      </c>
      <c r="FE17" s="27" t="e">
        <f>FE16/((1+FE19)^(FD18))</f>
        <v>#NUM!</v>
      </c>
      <c r="FF17" s="27" t="e">
        <f>FF16/((1+FF19)^(FD18))</f>
        <v>#NUM!</v>
      </c>
      <c r="FG17" s="27" t="e">
        <f>FG16/((1+FG19)^(FD18))</f>
        <v>#NUM!</v>
      </c>
      <c r="FH17" s="27" t="e">
        <f>FH16/((1+FH19)^(FD18))</f>
        <v>#NUM!</v>
      </c>
      <c r="FI17" s="25" t="s">
        <v>17</v>
      </c>
      <c r="FJ17" s="27" t="e">
        <f>SUM(FK17:FM17)-FN17</f>
        <v>#NUM!</v>
      </c>
      <c r="FK17" s="27" t="e">
        <f>FK16/((1+FK19)^(FJ18))</f>
        <v>#NUM!</v>
      </c>
      <c r="FL17" s="27" t="e">
        <f>FL16/((1+FL19)^(FJ18))</f>
        <v>#NUM!</v>
      </c>
      <c r="FM17" s="27" t="e">
        <f>FM16/((1+FM19)^(FJ18))</f>
        <v>#NUM!</v>
      </c>
      <c r="FN17" s="27" t="e">
        <f>FN16/((1+FN19)^(FJ18))</f>
        <v>#NUM!</v>
      </c>
      <c r="FO17" s="25" t="s">
        <v>17</v>
      </c>
      <c r="FP17" s="27" t="e">
        <f>SUM(FQ17:FS17)-FT17</f>
        <v>#NUM!</v>
      </c>
      <c r="FQ17" s="27" t="e">
        <f>FQ16/((1+FQ19)^(FP18))</f>
        <v>#NUM!</v>
      </c>
      <c r="FR17" s="27" t="e">
        <f>FR16/((1+FR19)^(FP18))</f>
        <v>#NUM!</v>
      </c>
      <c r="FS17" s="27" t="e">
        <f>FS16/((1+FS19)^(FP18))</f>
        <v>#NUM!</v>
      </c>
      <c r="FT17" s="27" t="e">
        <f>FT16/((1+FT19)^(FP18))</f>
        <v>#NUM!</v>
      </c>
      <c r="FU17" s="25" t="s">
        <v>17</v>
      </c>
      <c r="FV17" s="27" t="e">
        <f>SUM(FW17:FY17)-FZ17</f>
        <v>#NUM!</v>
      </c>
      <c r="FW17" s="27" t="e">
        <f>FW16/((1+FW19)^(FV18))</f>
        <v>#NUM!</v>
      </c>
      <c r="FX17" s="27" t="e">
        <f>FX16/((1+FX19)^(FV18))</f>
        <v>#NUM!</v>
      </c>
      <c r="FY17" s="27" t="e">
        <f>FY16/((1+FY19)^(FV18))</f>
        <v>#NUM!</v>
      </c>
      <c r="FZ17" s="27" t="e">
        <f>FZ16/((1+FZ19)^(FV18))</f>
        <v>#NUM!</v>
      </c>
      <c r="GA17" s="25" t="s">
        <v>17</v>
      </c>
      <c r="GB17" s="27" t="e">
        <f>SUM(GC17:GE17)-GF17</f>
        <v>#NUM!</v>
      </c>
      <c r="GC17" s="27" t="e">
        <f>GC16/((1+GC19)^(GB18))</f>
        <v>#NUM!</v>
      </c>
      <c r="GD17" s="27" t="e">
        <f>GD16/((1+GD19)^(GB18))</f>
        <v>#NUM!</v>
      </c>
      <c r="GE17" s="27" t="e">
        <f>GE16/((1+GE19)^(GB18))</f>
        <v>#NUM!</v>
      </c>
      <c r="GF17" s="27" t="e">
        <f>GF16/((1+GF19)^(GB18))</f>
        <v>#NUM!</v>
      </c>
      <c r="GG17" s="25" t="s">
        <v>17</v>
      </c>
      <c r="GH17" s="27" t="e">
        <f>SUM(GI17:GK17)-GL17</f>
        <v>#NUM!</v>
      </c>
      <c r="GI17" s="27" t="e">
        <f>GI16/((1+GI19)^(GH18))</f>
        <v>#NUM!</v>
      </c>
      <c r="GJ17" s="27" t="e">
        <f>GJ16/((1+GJ19)^(GH18))</f>
        <v>#NUM!</v>
      </c>
      <c r="GK17" s="27" t="e">
        <f>GK16/((1+GK19)^(GH18))</f>
        <v>#NUM!</v>
      </c>
      <c r="GL17" s="27" t="e">
        <f>GL16/((1+GL19)^(GH18))</f>
        <v>#NUM!</v>
      </c>
      <c r="GM17" s="25" t="s">
        <v>17</v>
      </c>
      <c r="GN17" s="27">
        <v>0</v>
      </c>
      <c r="GO17" s="27">
        <v>0</v>
      </c>
      <c r="GP17" s="27">
        <v>0</v>
      </c>
      <c r="GQ17" s="27">
        <v>0</v>
      </c>
      <c r="GR17" s="27">
        <v>0</v>
      </c>
      <c r="GS17" s="25" t="s">
        <v>17</v>
      </c>
      <c r="GT17" s="27" t="e">
        <f>SUM(GU17:GW17)-GX17</f>
        <v>#NUM!</v>
      </c>
      <c r="GU17" s="27" t="e">
        <f>GU16/((1+GU19)^(GT18))</f>
        <v>#NUM!</v>
      </c>
      <c r="GV17" s="27" t="e">
        <f>GV16/((1+GV19)^(GT18))</f>
        <v>#NUM!</v>
      </c>
      <c r="GW17" s="27" t="e">
        <f>GW16/((1+GW19)^(GT18))</f>
        <v>#NUM!</v>
      </c>
      <c r="GX17" s="27" t="e">
        <f>GX16/((1+GX19)^(GT18))</f>
        <v>#NUM!</v>
      </c>
      <c r="GY17" s="27" t="e">
        <f>AZ17+BF17+BL17+BR17+BX17+CD17+CJ17+CP17+CV17+DB17+DH17+DN17+DT17+DZ17+EF17+EL17+ER17+EX17+FD17+FJ17+FP17+FV17+GB17+GH17+GN17+GT17</f>
        <v>#NUM!</v>
      </c>
      <c r="HE17" s="10" t="str">
        <f>T29</f>
        <v>BIG BEND UNIT 2</v>
      </c>
      <c r="HF17" s="10">
        <f>HH17-HG17</f>
        <v>20</v>
      </c>
      <c r="HG17" s="9">
        <f>U29</f>
        <v>2003</v>
      </c>
      <c r="HH17" s="9">
        <f>V29</f>
        <v>2023</v>
      </c>
      <c r="HI17" s="10">
        <f>AA34</f>
        <v>0</v>
      </c>
      <c r="HJ17" s="16">
        <f>+'[1]SUMMARY'!$D$12</f>
        <v>5727806</v>
      </c>
    </row>
    <row r="18" spans="1:218" ht="9.75" customHeight="1">
      <c r="A18" s="1" t="s">
        <v>8</v>
      </c>
      <c r="B18" s="26">
        <f>B17+1</f>
        <v>1998</v>
      </c>
      <c r="C18" s="22" t="s">
        <v>19</v>
      </c>
      <c r="D18" s="66">
        <v>0.054</v>
      </c>
      <c r="E18" s="67">
        <v>1</v>
      </c>
      <c r="F18" s="67">
        <f aca="true" t="shared" si="1" ref="F18:F23">E17</f>
        <v>1</v>
      </c>
      <c r="G18" s="22" t="s">
        <v>19</v>
      </c>
      <c r="H18" s="66">
        <f>-0.021</f>
        <v>-0.021</v>
      </c>
      <c r="I18" s="67">
        <v>1</v>
      </c>
      <c r="J18" s="67">
        <f aca="true" t="shared" si="2" ref="J18:J23">I17</f>
        <v>1</v>
      </c>
      <c r="K18" s="22" t="s">
        <v>19</v>
      </c>
      <c r="L18" s="66">
        <v>0.012</v>
      </c>
      <c r="M18" s="67">
        <v>1</v>
      </c>
      <c r="N18" s="67">
        <f aca="true" t="shared" si="3" ref="N18:N23">M17</f>
        <v>1</v>
      </c>
      <c r="O18" s="22" t="s">
        <v>19</v>
      </c>
      <c r="P18" s="66">
        <f>-0.03</f>
        <v>-0.03</v>
      </c>
      <c r="Q18" s="67">
        <v>1</v>
      </c>
      <c r="R18" s="67">
        <f aca="true" t="shared" si="4" ref="R18:R23">Q17</f>
        <v>1</v>
      </c>
      <c r="S18" s="2"/>
      <c r="T18" s="21"/>
      <c r="U18" s="21"/>
      <c r="V18" s="21"/>
      <c r="W18" s="21"/>
      <c r="X18" s="38" t="s">
        <v>110</v>
      </c>
      <c r="Y18" s="77" t="s">
        <v>124</v>
      </c>
      <c r="Z18" s="39" t="s">
        <v>110</v>
      </c>
      <c r="AA18" s="24" t="s">
        <v>111</v>
      </c>
      <c r="AB18" s="22" t="s">
        <v>17</v>
      </c>
      <c r="AC18" s="21"/>
      <c r="AD18" s="21"/>
      <c r="AE18" s="21"/>
      <c r="AF18" s="24" t="s">
        <v>111</v>
      </c>
      <c r="AG18" s="22" t="s">
        <v>19</v>
      </c>
      <c r="AH18" s="21"/>
      <c r="AI18" s="21"/>
      <c r="AJ18" s="21"/>
      <c r="AK18" s="24" t="s">
        <v>111</v>
      </c>
      <c r="AL18" s="22" t="s">
        <v>17</v>
      </c>
      <c r="AM18" s="24" t="s">
        <v>111</v>
      </c>
      <c r="AN18" s="22" t="s">
        <v>17</v>
      </c>
      <c r="AQ18" s="10" t="str">
        <f>T29</f>
        <v>BIG BEND UNIT 2</v>
      </c>
      <c r="AR18" s="9">
        <f>U29</f>
        <v>2003</v>
      </c>
      <c r="AS18" s="9">
        <f>AC29</f>
        <v>2024</v>
      </c>
      <c r="AT18" s="9">
        <f>AH29</f>
        <v>2025</v>
      </c>
      <c r="AU18" s="8" t="e">
        <f>AD34</f>
        <v>#NUM!</v>
      </c>
      <c r="AV18" s="8" t="e">
        <f>AI34</f>
        <v>#NUM!</v>
      </c>
      <c r="AX18" s="28"/>
      <c r="AY18" s="22" t="s">
        <v>112</v>
      </c>
      <c r="AZ18" s="29">
        <f>(AZ12-AZ11)</f>
        <v>32</v>
      </c>
      <c r="BA18" s="21"/>
      <c r="BB18" s="21"/>
      <c r="BC18" s="21"/>
      <c r="BD18" s="21"/>
      <c r="BE18" s="25" t="s">
        <v>17</v>
      </c>
      <c r="BF18" s="29">
        <f>(BF12-BF11)</f>
        <v>17</v>
      </c>
      <c r="BG18" s="21"/>
      <c r="BH18" s="21"/>
      <c r="BI18" s="21"/>
      <c r="BJ18" s="21"/>
      <c r="BK18" s="25" t="s">
        <v>17</v>
      </c>
      <c r="BL18" s="29">
        <f>(BL12-BL11)</f>
        <v>20</v>
      </c>
      <c r="BM18" s="21"/>
      <c r="BN18" s="21"/>
      <c r="BO18" s="21"/>
      <c r="BP18" s="21"/>
      <c r="BQ18" s="25" t="s">
        <v>17</v>
      </c>
      <c r="BR18" s="29">
        <f>(BR12-BR11)</f>
        <v>23</v>
      </c>
      <c r="BS18" s="21"/>
      <c r="BT18" s="21"/>
      <c r="BU18" s="21"/>
      <c r="BV18" s="21"/>
      <c r="BW18" s="25" t="s">
        <v>17</v>
      </c>
      <c r="BX18" s="29">
        <f>(BX12-BX11)</f>
        <v>32</v>
      </c>
      <c r="BY18" s="21"/>
      <c r="BZ18" s="21"/>
      <c r="CA18" s="21"/>
      <c r="CB18" s="21"/>
      <c r="CC18" s="25" t="s">
        <v>17</v>
      </c>
      <c r="CD18" s="29">
        <f>(CD12-CD11)</f>
        <v>32</v>
      </c>
      <c r="CE18" s="21"/>
      <c r="CF18" s="21"/>
      <c r="CG18" s="21"/>
      <c r="CH18" s="21"/>
      <c r="CI18" s="25" t="s">
        <v>17</v>
      </c>
      <c r="CJ18" s="29">
        <f>(CJ12-CJ11)</f>
        <v>11</v>
      </c>
      <c r="CK18" s="21"/>
      <c r="CL18" s="21"/>
      <c r="CM18" s="21"/>
      <c r="CN18" s="21"/>
      <c r="CO18" s="25" t="s">
        <v>17</v>
      </c>
      <c r="CP18" s="29">
        <f>(CP12-CP11)</f>
        <v>41</v>
      </c>
      <c r="CQ18" s="21"/>
      <c r="CR18" s="21"/>
      <c r="CS18" s="21"/>
      <c r="CT18" s="21"/>
      <c r="CU18" s="25" t="s">
        <v>17</v>
      </c>
      <c r="CV18" s="29">
        <f>(CV12-CV11)</f>
        <v>7</v>
      </c>
      <c r="CW18" s="21"/>
      <c r="CX18" s="21"/>
      <c r="CY18" s="21"/>
      <c r="CZ18" s="21"/>
      <c r="DA18" s="25" t="s">
        <v>17</v>
      </c>
      <c r="DB18" s="29">
        <f>(DB12-DB11)</f>
        <v>10</v>
      </c>
      <c r="DC18" s="21"/>
      <c r="DD18" s="21"/>
      <c r="DE18" s="21"/>
      <c r="DF18" s="21"/>
      <c r="DG18" s="25" t="s">
        <v>17</v>
      </c>
      <c r="DH18" s="29">
        <f>(DH12-DH11)</f>
        <v>40</v>
      </c>
      <c r="DI18" s="21"/>
      <c r="DJ18" s="21"/>
      <c r="DK18" s="21"/>
      <c r="DL18" s="21"/>
      <c r="DM18" s="25" t="s">
        <v>17</v>
      </c>
      <c r="DN18" s="27">
        <f t="shared" si="0"/>
        <v>0</v>
      </c>
      <c r="DO18" s="21"/>
      <c r="DP18" s="21"/>
      <c r="DQ18" s="21"/>
      <c r="DR18" s="21"/>
      <c r="DS18" s="25" t="s">
        <v>17</v>
      </c>
      <c r="DT18" s="29">
        <v>0</v>
      </c>
      <c r="DU18" s="21"/>
      <c r="DV18" s="21"/>
      <c r="DW18" s="21"/>
      <c r="DX18" s="21"/>
      <c r="DY18" s="25" t="s">
        <v>17</v>
      </c>
      <c r="DZ18" s="29">
        <f>(DZ12-DZ11)</f>
        <v>41</v>
      </c>
      <c r="EA18" s="21"/>
      <c r="EB18" s="21"/>
      <c r="EC18" s="21"/>
      <c r="ED18" s="21"/>
      <c r="EE18" s="25" t="s">
        <v>17</v>
      </c>
      <c r="EF18" s="29">
        <f>(EF12-EF11)</f>
        <v>4</v>
      </c>
      <c r="EG18" s="21"/>
      <c r="EH18" s="21"/>
      <c r="EI18" s="21"/>
      <c r="EJ18" s="21"/>
      <c r="EK18" s="25" t="s">
        <v>17</v>
      </c>
      <c r="EL18" s="29">
        <f>(EL12-EL11)</f>
        <v>41</v>
      </c>
      <c r="EM18" s="21"/>
      <c r="EN18" s="21"/>
      <c r="EO18" s="21"/>
      <c r="EP18" s="21"/>
      <c r="EQ18" s="25" t="s">
        <v>17</v>
      </c>
      <c r="ER18" s="29">
        <f>(ER12-ER11)</f>
        <v>40</v>
      </c>
      <c r="ES18" s="21"/>
      <c r="ET18" s="21"/>
      <c r="EU18" s="21"/>
      <c r="EV18" s="21"/>
      <c r="EW18" s="25" t="s">
        <v>17</v>
      </c>
      <c r="EX18" s="29">
        <f>(EX12-EX11)</f>
        <v>41</v>
      </c>
      <c r="EY18" s="21"/>
      <c r="EZ18" s="21"/>
      <c r="FA18" s="21"/>
      <c r="FB18" s="21"/>
      <c r="FC18" s="25" t="s">
        <v>17</v>
      </c>
      <c r="FD18" s="29">
        <f>(FD12-FD11)</f>
        <v>33</v>
      </c>
      <c r="FE18" s="21"/>
      <c r="FF18" s="21"/>
      <c r="FG18" s="21"/>
      <c r="FH18" s="21"/>
      <c r="FI18" s="25" t="s">
        <v>17</v>
      </c>
      <c r="FJ18" s="29">
        <f>(FJ12-FJ11)</f>
        <v>33</v>
      </c>
      <c r="FK18" s="21"/>
      <c r="FL18" s="21"/>
      <c r="FM18" s="21"/>
      <c r="FN18" s="21"/>
      <c r="FO18" s="25" t="s">
        <v>17</v>
      </c>
      <c r="FP18" s="29">
        <f>(FP12-FP11)</f>
        <v>37</v>
      </c>
      <c r="FQ18" s="21"/>
      <c r="FR18" s="21"/>
      <c r="FS18" s="21"/>
      <c r="FT18" s="21"/>
      <c r="FU18" s="25" t="s">
        <v>17</v>
      </c>
      <c r="FV18" s="29">
        <f>(FV12-FV11)</f>
        <v>39</v>
      </c>
      <c r="FW18" s="21"/>
      <c r="FX18" s="21"/>
      <c r="FY18" s="21"/>
      <c r="FZ18" s="21"/>
      <c r="GA18" s="25" t="s">
        <v>17</v>
      </c>
      <c r="GB18" s="29">
        <f>(GB12-GB11)</f>
        <v>10</v>
      </c>
      <c r="GC18" s="21"/>
      <c r="GD18" s="21"/>
      <c r="GE18" s="21"/>
      <c r="GF18" s="21"/>
      <c r="GG18" s="25" t="s">
        <v>17</v>
      </c>
      <c r="GH18" s="29">
        <f>(GH12-GH11)</f>
        <v>27</v>
      </c>
      <c r="GI18" s="21"/>
      <c r="GJ18" s="21"/>
      <c r="GK18" s="21"/>
      <c r="GL18" s="21"/>
      <c r="GM18" s="25" t="s">
        <v>17</v>
      </c>
      <c r="GN18" s="29">
        <f>(GN12-GN11)</f>
        <v>0</v>
      </c>
      <c r="GO18" s="21"/>
      <c r="GP18" s="21"/>
      <c r="GQ18" s="21"/>
      <c r="GR18" s="21"/>
      <c r="GS18" s="25" t="s">
        <v>17</v>
      </c>
      <c r="GT18" s="29">
        <f>(GT12-GT11)</f>
        <v>25</v>
      </c>
      <c r="GU18" s="21"/>
      <c r="GV18" s="21"/>
      <c r="GW18" s="21"/>
      <c r="GX18" s="21"/>
      <c r="GY18" s="27" t="e">
        <f>NA()</f>
        <v>#N/A</v>
      </c>
      <c r="HE18" s="10" t="str">
        <f>T36</f>
        <v>BIG BEND UNIT 3</v>
      </c>
      <c r="HF18" s="10">
        <f>HH18-HG18</f>
        <v>23</v>
      </c>
      <c r="HG18" s="9">
        <f>U36</f>
        <v>2003</v>
      </c>
      <c r="HH18" s="9">
        <f>V36</f>
        <v>2026</v>
      </c>
      <c r="HI18" s="10">
        <f>AA41</f>
        <v>0</v>
      </c>
      <c r="HJ18" s="16">
        <f>+'[1]SUMMARY'!$E$12</f>
        <v>5726721</v>
      </c>
    </row>
    <row r="19" spans="1:218" ht="9.75" customHeight="1">
      <c r="A19" s="1" t="s">
        <v>8</v>
      </c>
      <c r="B19" s="26">
        <f aca="true" t="shared" si="5" ref="B19:B34">B18+1</f>
        <v>1999</v>
      </c>
      <c r="C19" s="22" t="s">
        <v>19</v>
      </c>
      <c r="D19" s="66">
        <v>0.044</v>
      </c>
      <c r="E19" s="67">
        <v>1</v>
      </c>
      <c r="F19" s="67">
        <f t="shared" si="1"/>
        <v>1</v>
      </c>
      <c r="G19" s="22" t="s">
        <v>19</v>
      </c>
      <c r="H19" s="66">
        <f>0.01</f>
        <v>0.01</v>
      </c>
      <c r="I19" s="67">
        <v>1</v>
      </c>
      <c r="J19" s="67">
        <f t="shared" si="2"/>
        <v>1</v>
      </c>
      <c r="K19" s="22" t="s">
        <v>19</v>
      </c>
      <c r="L19" s="66">
        <v>0.014</v>
      </c>
      <c r="M19" s="67">
        <v>1</v>
      </c>
      <c r="N19" s="67">
        <f t="shared" si="3"/>
        <v>1</v>
      </c>
      <c r="O19" s="22" t="s">
        <v>19</v>
      </c>
      <c r="P19" s="66">
        <f>-0.025</f>
        <v>-0.025</v>
      </c>
      <c r="Q19" s="67">
        <v>1</v>
      </c>
      <c r="R19" s="67">
        <f t="shared" si="4"/>
        <v>1</v>
      </c>
      <c r="S19" s="2"/>
      <c r="T19" s="21"/>
      <c r="U19" s="21"/>
      <c r="V19" s="21"/>
      <c r="W19" s="21"/>
      <c r="X19" s="38" t="s">
        <v>110</v>
      </c>
      <c r="Y19" s="79">
        <f>SUM(Y14:Y16)-Y17</f>
        <v>0</v>
      </c>
      <c r="Z19" s="39" t="s">
        <v>110</v>
      </c>
      <c r="AA19" s="27">
        <f>AA14+AA15+AA16-AA17</f>
        <v>0</v>
      </c>
      <c r="AB19" s="22" t="s">
        <v>17</v>
      </c>
      <c r="AC19" s="21"/>
      <c r="AD19" s="30" t="e">
        <f>RATE(AC14-U14,,-(AA19*AD17),AF19)</f>
        <v>#NUM!</v>
      </c>
      <c r="AE19" s="21"/>
      <c r="AF19" s="27">
        <f>AF14+AF15+AF16-AF17</f>
        <v>0</v>
      </c>
      <c r="AG19" s="22" t="s">
        <v>19</v>
      </c>
      <c r="AH19" s="21"/>
      <c r="AI19" s="40" t="e">
        <f>RATE(AH14-U14,,-(AA19*AI17),AK19)</f>
        <v>#NUM!</v>
      </c>
      <c r="AJ19" s="21"/>
      <c r="AK19" s="27">
        <f>AK14+AK15+AK16-AK17</f>
        <v>0</v>
      </c>
      <c r="AL19" s="22" t="s">
        <v>17</v>
      </c>
      <c r="AM19" s="27">
        <f>AM14+AM15+AM16-AM17</f>
        <v>0</v>
      </c>
      <c r="AN19" s="22" t="s">
        <v>17</v>
      </c>
      <c r="AQ19" s="10" t="str">
        <f>T36</f>
        <v>BIG BEND UNIT 3</v>
      </c>
      <c r="AR19" s="9">
        <f>U36</f>
        <v>2003</v>
      </c>
      <c r="AS19" s="9">
        <f>AC36</f>
        <v>2027</v>
      </c>
      <c r="AT19" s="9">
        <f>AH36</f>
        <v>2028</v>
      </c>
      <c r="AU19" s="8" t="e">
        <f>AD41</f>
        <v>#NUM!</v>
      </c>
      <c r="AV19" s="8" t="e">
        <f>AI41</f>
        <v>#NUM!</v>
      </c>
      <c r="AW19" s="8"/>
      <c r="AX19" s="21"/>
      <c r="AY19" s="22" t="s">
        <v>113</v>
      </c>
      <c r="AZ19" s="21"/>
      <c r="BA19" s="30" t="e">
        <f>RATE((AZ12-AZ11),,-BA13,BA15+BA14)</f>
        <v>#NUM!</v>
      </c>
      <c r="BB19" s="30" t="e">
        <f>RATE((AZ12-AZ11),,-BB13,BB15+BB14)</f>
        <v>#NUM!</v>
      </c>
      <c r="BC19" s="30" t="e">
        <f>RATE((AZ12-AZ11),,-BC13,BC15+BC14)</f>
        <v>#NUM!</v>
      </c>
      <c r="BD19" s="30" t="e">
        <f>RATE((AZ12-AZ11),,-BD13,BD15+BD14)</f>
        <v>#NUM!</v>
      </c>
      <c r="BE19" s="25" t="s">
        <v>17</v>
      </c>
      <c r="BF19" s="21"/>
      <c r="BG19" s="30" t="e">
        <f>RATE((BF12-BF11),,-BG13,BG15+BG14)</f>
        <v>#NUM!</v>
      </c>
      <c r="BH19" s="30" t="e">
        <f>RATE((BF12-BF11),,-BH13,BH15+BH14)</f>
        <v>#NUM!</v>
      </c>
      <c r="BI19" s="30" t="e">
        <f>RATE((BF12-BF11),,-BI13,BI15+BI14)</f>
        <v>#NUM!</v>
      </c>
      <c r="BJ19" s="30" t="e">
        <f>RATE((BF12-BF11),,-BJ13,BJ15+BJ14)</f>
        <v>#NUM!</v>
      </c>
      <c r="BK19" s="25" t="s">
        <v>17</v>
      </c>
      <c r="BL19" s="21"/>
      <c r="BM19" s="30" t="e">
        <f>RATE((BL12-BL11),,-BM13,BM15+BM14)</f>
        <v>#NUM!</v>
      </c>
      <c r="BN19" s="30" t="e">
        <f>RATE((BL12-BL11),,-BN13,BN15+BN14)</f>
        <v>#NUM!</v>
      </c>
      <c r="BO19" s="30" t="e">
        <f>RATE((BL12-BL11),,-BO13,BO15+BO14)</f>
        <v>#NUM!</v>
      </c>
      <c r="BP19" s="30" t="e">
        <f>RATE((BL12-BL11),,-BP13,BP15+BP14)</f>
        <v>#NUM!</v>
      </c>
      <c r="BQ19" s="25" t="s">
        <v>17</v>
      </c>
      <c r="BR19" s="21"/>
      <c r="BS19" s="30" t="e">
        <f>RATE((BR12-BR11),,-BS13,BS15+BS14)</f>
        <v>#NUM!</v>
      </c>
      <c r="BT19" s="30" t="e">
        <f>RATE((BR12-BR11),,-BT13,BT15+BT14)</f>
        <v>#NUM!</v>
      </c>
      <c r="BU19" s="30" t="e">
        <f>RATE((BR12-BR11),,-BU13,BU15+BU14)</f>
        <v>#NUM!</v>
      </c>
      <c r="BV19" s="30" t="e">
        <f>RATE((BR12-BR11),,-BV13,BV15+BV14)</f>
        <v>#NUM!</v>
      </c>
      <c r="BW19" s="25" t="s">
        <v>17</v>
      </c>
      <c r="BX19" s="21"/>
      <c r="BY19" s="30" t="e">
        <f>RATE((BX12-BX11),,-BY13,BY15+BY14)</f>
        <v>#NUM!</v>
      </c>
      <c r="BZ19" s="30" t="e">
        <f>RATE((BX12-BX11),,-BZ13,BZ15+BZ14)</f>
        <v>#NUM!</v>
      </c>
      <c r="CA19" s="30" t="e">
        <f>RATE((BX12-BX11),,-CA13,CA15+CA14)</f>
        <v>#NUM!</v>
      </c>
      <c r="CB19" s="30" t="e">
        <f>RATE((BX12-BX11),,-CB13,CB15+CB14)</f>
        <v>#NUM!</v>
      </c>
      <c r="CC19" s="25" t="s">
        <v>17</v>
      </c>
      <c r="CD19" s="21"/>
      <c r="CE19" s="30" t="e">
        <f>RATE((CD12-CD11),,-CE13,CE15+CE14)</f>
        <v>#NUM!</v>
      </c>
      <c r="CF19" s="30" t="e">
        <f>RATE((CD12-CD11),,-CF13,CF15+CF14)</f>
        <v>#NUM!</v>
      </c>
      <c r="CG19" s="30" t="e">
        <f>RATE((CD12-CD11),,-CG13,CG15+CG14)</f>
        <v>#NUM!</v>
      </c>
      <c r="CH19" s="30" t="e">
        <f>RATE((CD12-CD11),,-CH13,CH15+CH14)</f>
        <v>#NUM!</v>
      </c>
      <c r="CI19" s="25" t="s">
        <v>17</v>
      </c>
      <c r="CJ19" s="21"/>
      <c r="CK19" s="30">
        <f>RATE((CJ12-CJ11),,-CK13,CK15+CK14)</f>
        <v>0.02331870638373612</v>
      </c>
      <c r="CL19" s="30">
        <f>RATE((CJ12-CJ11),,-CL13,CL15+CL14)</f>
        <v>0.0051630819607084155</v>
      </c>
      <c r="CM19" s="30">
        <f>RATE((CJ12-CJ11),,-CM13,CM15+CM14)</f>
        <v>0.01076613104161192</v>
      </c>
      <c r="CN19" s="30">
        <f>RATE((CJ12-CJ11),,-CN13,CN15+CN14)</f>
        <v>0.010198781265608668</v>
      </c>
      <c r="CO19" s="25" t="s">
        <v>17</v>
      </c>
      <c r="CP19" s="21"/>
      <c r="CQ19" s="30" t="e">
        <f>RATE((CP12-CP11),,-CQ13,CQ15+CQ14)</f>
        <v>#NUM!</v>
      </c>
      <c r="CR19" s="30" t="e">
        <f>RATE((CP12-CP11),,-CR13,CR15+CR14)</f>
        <v>#NUM!</v>
      </c>
      <c r="CS19" s="30" t="e">
        <f>RATE((CP12-CP11),,-CS13,CS15+CS14)</f>
        <v>#NUM!</v>
      </c>
      <c r="CT19" s="30" t="e">
        <f>RATE((CP12-CP11),,-CT13,CT15+CT14)</f>
        <v>#NUM!</v>
      </c>
      <c r="CU19" s="25" t="s">
        <v>17</v>
      </c>
      <c r="CV19" s="21"/>
      <c r="CW19" s="30" t="e">
        <f>RATE((CV12-CV11),,-CW13,CW15+CW14)</f>
        <v>#NUM!</v>
      </c>
      <c r="CX19" s="30" t="e">
        <f>RATE((CV12-CV11),,-CX13,CX15+CX14)</f>
        <v>#NUM!</v>
      </c>
      <c r="CY19" s="30" t="e">
        <f>RATE((CV12-CV11),,-CY13,CY15+CY14)</f>
        <v>#NUM!</v>
      </c>
      <c r="CZ19" s="30" t="e">
        <f>RATE((CV12-CV11),,-CZ13,CZ15+CZ14)</f>
        <v>#NUM!</v>
      </c>
      <c r="DA19" s="25" t="s">
        <v>17</v>
      </c>
      <c r="DB19" s="21"/>
      <c r="DC19" s="30" t="e">
        <f>RATE((DB12-DB11),,-DC13,DC15+DC14)</f>
        <v>#NUM!</v>
      </c>
      <c r="DD19" s="30" t="e">
        <f>RATE((DB12-DB11),,-DD13,DD15+DD14)</f>
        <v>#NUM!</v>
      </c>
      <c r="DE19" s="30" t="e">
        <f>RATE((DB12-DB11),,-DE13,DE15+DE14)</f>
        <v>#NUM!</v>
      </c>
      <c r="DF19" s="30" t="e">
        <f>RATE((DB12-DB11),,-DF13,DF15+DF14)</f>
        <v>#NUM!</v>
      </c>
      <c r="DG19" s="25" t="s">
        <v>17</v>
      </c>
      <c r="DH19" s="21"/>
      <c r="DI19" s="30" t="e">
        <f>RATE((DH12-DH11),,-DI13,DI15+DI14)</f>
        <v>#NUM!</v>
      </c>
      <c r="DJ19" s="30" t="e">
        <f>RATE((DH12-DH11),,-DJ13,DJ15+DJ14)</f>
        <v>#NUM!</v>
      </c>
      <c r="DK19" s="30" t="e">
        <f>RATE((DH12-DH11),,-DK13,DK15+DK14)</f>
        <v>#NUM!</v>
      </c>
      <c r="DL19" s="30" t="e">
        <f>RATE((DH12-DH11),,-DL13,DL15+DL14)</f>
        <v>#NUM!</v>
      </c>
      <c r="DM19" s="25" t="s">
        <v>17</v>
      </c>
      <c r="DN19" s="21"/>
      <c r="DO19" s="30">
        <v>0</v>
      </c>
      <c r="DP19" s="30">
        <v>0</v>
      </c>
      <c r="DQ19" s="30">
        <v>0</v>
      </c>
      <c r="DR19" s="30">
        <v>0</v>
      </c>
      <c r="DS19" s="25" t="s">
        <v>17</v>
      </c>
      <c r="DT19" s="21"/>
      <c r="DU19" s="30">
        <v>0</v>
      </c>
      <c r="DV19" s="30">
        <v>0</v>
      </c>
      <c r="DW19" s="30">
        <v>0</v>
      </c>
      <c r="DX19" s="30">
        <v>0</v>
      </c>
      <c r="DY19" s="25" t="s">
        <v>17</v>
      </c>
      <c r="DZ19" s="21"/>
      <c r="EA19" s="30" t="e">
        <f>RATE((DZ12-DZ11),,-EA13,EA15+EA14)</f>
        <v>#NUM!</v>
      </c>
      <c r="EB19" s="30" t="e">
        <f>RATE((DZ12-DZ11),,-EB13,EB15+EB14)</f>
        <v>#NUM!</v>
      </c>
      <c r="EC19" s="30" t="e">
        <f>RATE((DZ12-DZ11),,-EC13,EC15+EC14)</f>
        <v>#NUM!</v>
      </c>
      <c r="ED19" s="30" t="e">
        <f>RATE((DZ12-DZ11),,-ED13,ED15+ED14)</f>
        <v>#NUM!</v>
      </c>
      <c r="EE19" s="25" t="s">
        <v>17</v>
      </c>
      <c r="EF19" s="21"/>
      <c r="EG19" s="27">
        <v>0</v>
      </c>
      <c r="EH19" s="27">
        <v>0</v>
      </c>
      <c r="EI19" s="27">
        <v>0</v>
      </c>
      <c r="EJ19" s="27">
        <v>0</v>
      </c>
      <c r="EK19" s="25" t="s">
        <v>17</v>
      </c>
      <c r="EL19" s="21"/>
      <c r="EM19" s="30" t="e">
        <f>RATE((EL12-EL11),,-EM13,EM15+EM14)</f>
        <v>#NUM!</v>
      </c>
      <c r="EN19" s="30" t="e">
        <f>RATE((EL12-EL11),,-EN13,EN15+EN14)</f>
        <v>#NUM!</v>
      </c>
      <c r="EO19" s="30" t="e">
        <f>RATE((EL12-EL11),,-EO13,EO15+EO14)</f>
        <v>#NUM!</v>
      </c>
      <c r="EP19" s="30" t="e">
        <f>RATE((EL12-EL11),,-EP13,EP15+EP14)</f>
        <v>#NUM!</v>
      </c>
      <c r="EQ19" s="25" t="s">
        <v>17</v>
      </c>
      <c r="ER19" s="21"/>
      <c r="ES19" s="30" t="e">
        <f>RATE((ER12-ER11),,-ES13,ES15+ES14)</f>
        <v>#NUM!</v>
      </c>
      <c r="ET19" s="30" t="e">
        <f>RATE((ER12-ER11),,-ET13,ET15+ET14)</f>
        <v>#NUM!</v>
      </c>
      <c r="EU19" s="30" t="e">
        <f>RATE((ER12-ER11),,-EU13,EU15+EU14)</f>
        <v>#NUM!</v>
      </c>
      <c r="EV19" s="30" t="e">
        <f>RATE((ER12-ER11),,-EV13,EV15+EV14)</f>
        <v>#NUM!</v>
      </c>
      <c r="EW19" s="25" t="s">
        <v>17</v>
      </c>
      <c r="EX19" s="21"/>
      <c r="EY19" s="30" t="e">
        <f>RATE((EX12-EX11),,-EY13,EY15+EY14)</f>
        <v>#NUM!</v>
      </c>
      <c r="EZ19" s="30" t="e">
        <f>RATE((EX12-EX11),,-EZ13,EZ15+EZ14)</f>
        <v>#NUM!</v>
      </c>
      <c r="FA19" s="30" t="e">
        <f>RATE((EX12-EX11),,-FA13,FA15+FA14)</f>
        <v>#NUM!</v>
      </c>
      <c r="FB19" s="30" t="e">
        <f>RATE((EX12-EX11),,-FB13,FB15+FB14)</f>
        <v>#NUM!</v>
      </c>
      <c r="FC19" s="25" t="s">
        <v>17</v>
      </c>
      <c r="FD19" s="21"/>
      <c r="FE19" s="30" t="e">
        <f>RATE((FD12-FD11),,-FE13,FE15+FE14)</f>
        <v>#NUM!</v>
      </c>
      <c r="FF19" s="30" t="e">
        <f>RATE((FD12-FD11),,-FF13,FF15+FF14)</f>
        <v>#NUM!</v>
      </c>
      <c r="FG19" s="30" t="e">
        <f>RATE((FD12-FD11),,-FG13,FG15+FG14)</f>
        <v>#NUM!</v>
      </c>
      <c r="FH19" s="30" t="e">
        <f>RATE((FD12-FD11),,-FH13,FH15+FH14)</f>
        <v>#NUM!</v>
      </c>
      <c r="FI19" s="25" t="s">
        <v>17</v>
      </c>
      <c r="FJ19" s="21"/>
      <c r="FK19" s="30" t="e">
        <f>RATE((FJ12-FJ11),,-FK13,FK15+FK14)</f>
        <v>#NUM!</v>
      </c>
      <c r="FL19" s="30" t="e">
        <f>RATE((FJ12-FJ11),,-FL13,FL15+FL14)</f>
        <v>#NUM!</v>
      </c>
      <c r="FM19" s="30" t="e">
        <f>RATE((FJ12-FJ11),,-FM13,FM15+FM14)</f>
        <v>#NUM!</v>
      </c>
      <c r="FN19" s="30" t="e">
        <f>RATE((FJ12-FJ11),,-FN13,FN15+FN14)</f>
        <v>#NUM!</v>
      </c>
      <c r="FO19" s="25" t="s">
        <v>17</v>
      </c>
      <c r="FP19" s="21"/>
      <c r="FQ19" s="30" t="e">
        <f>RATE((FP12-FP11),,-FQ13,FQ15+FQ14)</f>
        <v>#NUM!</v>
      </c>
      <c r="FR19" s="30" t="e">
        <f>RATE((FP12-FP11),,-FR13,FR15+FR14)</f>
        <v>#NUM!</v>
      </c>
      <c r="FS19" s="30" t="e">
        <f>RATE((FP12-FP11),,-FS13,FS15+FS14)</f>
        <v>#NUM!</v>
      </c>
      <c r="FT19" s="30" t="e">
        <f>RATE((FP12-FP11),,-FT13,FT15+FT14)</f>
        <v>#NUM!</v>
      </c>
      <c r="FU19" s="25" t="s">
        <v>17</v>
      </c>
      <c r="FV19" s="21"/>
      <c r="FW19" s="30" t="e">
        <f>RATE((FV12-FV11),,-FW13,FW15+FW14)</f>
        <v>#NUM!</v>
      </c>
      <c r="FX19" s="30" t="e">
        <f>RATE((FV12-FV11),,-FX13,FX15+FX14)</f>
        <v>#NUM!</v>
      </c>
      <c r="FY19" s="30" t="e">
        <f>RATE((FV12-FV11),,-FY13,FY15+FY14)</f>
        <v>#NUM!</v>
      </c>
      <c r="FZ19" s="30" t="e">
        <f>RATE((FV12-FV11),,-FZ13,FZ15+FZ14)</f>
        <v>#NUM!</v>
      </c>
      <c r="GA19" s="25" t="s">
        <v>17</v>
      </c>
      <c r="GB19" s="21"/>
      <c r="GC19" s="30" t="e">
        <f>RATE((GB12-GB11),,-GC13,GC15+GC14)</f>
        <v>#NUM!</v>
      </c>
      <c r="GD19" s="30" t="e">
        <f>RATE((GB12-GB11),,-GD13,GD15+GD14)</f>
        <v>#NUM!</v>
      </c>
      <c r="GE19" s="30" t="e">
        <f>RATE((GB12-GB11),,-GE13,GE15+GE14)</f>
        <v>#NUM!</v>
      </c>
      <c r="GF19" s="30" t="e">
        <f>RATE((GB12-GB11),,-GF13,GF15+GF14)</f>
        <v>#NUM!</v>
      </c>
      <c r="GG19" s="25" t="s">
        <v>17</v>
      </c>
      <c r="GH19" s="21"/>
      <c r="GI19" s="30" t="e">
        <f>RATE((GH12-GH11),,-GI13,GI15+GI14)</f>
        <v>#NUM!</v>
      </c>
      <c r="GJ19" s="30" t="e">
        <f>RATE((GH12-GH11),,-GJ13,GJ15+GJ14)</f>
        <v>#NUM!</v>
      </c>
      <c r="GK19" s="30" t="e">
        <f>RATE((GH12-GH11),,-GK13,GK15+GK14)</f>
        <v>#NUM!</v>
      </c>
      <c r="GL19" s="30" t="e">
        <f>RATE((GH12-GH11),,-GL13,GL15+GL14)</f>
        <v>#NUM!</v>
      </c>
      <c r="GM19" s="25" t="s">
        <v>17</v>
      </c>
      <c r="GN19" s="21"/>
      <c r="GO19" s="30">
        <v>0</v>
      </c>
      <c r="GP19" s="30">
        <v>0</v>
      </c>
      <c r="GQ19" s="30">
        <v>0</v>
      </c>
      <c r="GR19" s="30">
        <v>0</v>
      </c>
      <c r="GS19" s="25" t="s">
        <v>17</v>
      </c>
      <c r="GT19" s="21"/>
      <c r="GU19" s="30" t="e">
        <f>RATE((GT12-GT11),,-GU13,GU15+GU14)</f>
        <v>#NUM!</v>
      </c>
      <c r="GV19" s="30" t="e">
        <f>RATE((GT12-GT11),,-GV13,GV15+GV14)</f>
        <v>#NUM!</v>
      </c>
      <c r="GW19" s="30" t="e">
        <f>RATE((GT12-GT11),,-GW13,GW15+GW14)</f>
        <v>#NUM!</v>
      </c>
      <c r="GX19" s="30" t="e">
        <f>RATE((GT12-GT11),,-GX13,GX15+GX14)</f>
        <v>#NUM!</v>
      </c>
      <c r="GY19" s="27" t="e">
        <f>NA()</f>
        <v>#N/A</v>
      </c>
      <c r="HE19" s="10" t="str">
        <f>T43</f>
        <v>BIG BEND UNIT 4</v>
      </c>
      <c r="HF19" s="10">
        <f>HH19-HG19</f>
        <v>32</v>
      </c>
      <c r="HG19" s="9">
        <f>U43</f>
        <v>2003</v>
      </c>
      <c r="HH19" s="9">
        <f>V43</f>
        <v>2035</v>
      </c>
      <c r="HI19" s="10">
        <f>AA48</f>
        <v>0</v>
      </c>
      <c r="HJ19" s="16">
        <f>+'[1]SUMMARY'!$F$12</f>
        <v>7870289</v>
      </c>
    </row>
    <row r="20" spans="1:218" ht="9.75" customHeight="1">
      <c r="A20" s="1" t="s">
        <v>8</v>
      </c>
      <c r="B20" s="26">
        <f t="shared" si="5"/>
        <v>2000</v>
      </c>
      <c r="C20" s="22" t="s">
        <v>19</v>
      </c>
      <c r="D20" s="66">
        <v>0.069</v>
      </c>
      <c r="E20" s="67">
        <v>1</v>
      </c>
      <c r="F20" s="67">
        <f t="shared" si="1"/>
        <v>1</v>
      </c>
      <c r="G20" s="22" t="s">
        <v>19</v>
      </c>
      <c r="H20" s="66">
        <f>0.049</f>
        <v>0.049</v>
      </c>
      <c r="I20" s="67">
        <v>1</v>
      </c>
      <c r="J20" s="67">
        <f t="shared" si="2"/>
        <v>1</v>
      </c>
      <c r="K20" s="22" t="s">
        <v>19</v>
      </c>
      <c r="L20" s="66">
        <v>0.021</v>
      </c>
      <c r="M20" s="67">
        <v>1</v>
      </c>
      <c r="N20" s="67">
        <f t="shared" si="3"/>
        <v>1</v>
      </c>
      <c r="O20" s="22" t="s">
        <v>19</v>
      </c>
      <c r="P20" s="66">
        <v>0.027</v>
      </c>
      <c r="Q20" s="67">
        <v>1</v>
      </c>
      <c r="R20" s="67">
        <f t="shared" si="4"/>
        <v>1</v>
      </c>
      <c r="S20" s="2"/>
      <c r="T20" s="22" t="s">
        <v>8</v>
      </c>
      <c r="U20" s="21"/>
      <c r="V20" s="21"/>
      <c r="W20" s="21"/>
      <c r="X20" s="38" t="s">
        <v>110</v>
      </c>
      <c r="Y20" s="78"/>
      <c r="Z20" s="39" t="s">
        <v>110</v>
      </c>
      <c r="AA20" s="38" t="s">
        <v>110</v>
      </c>
      <c r="AB20" s="22" t="s">
        <v>17</v>
      </c>
      <c r="AC20" s="21"/>
      <c r="AD20" s="21"/>
      <c r="AE20" s="21"/>
      <c r="AF20" s="21"/>
      <c r="AG20" s="22" t="s">
        <v>19</v>
      </c>
      <c r="AH20" s="21"/>
      <c r="AI20" s="21"/>
      <c r="AJ20" s="21"/>
      <c r="AK20" s="21"/>
      <c r="AL20" s="22" t="s">
        <v>17</v>
      </c>
      <c r="AM20" s="21"/>
      <c r="AN20" s="22" t="s">
        <v>17</v>
      </c>
      <c r="AQ20" s="10" t="str">
        <f>T43</f>
        <v>BIG BEND UNIT 4</v>
      </c>
      <c r="AR20" s="9">
        <f>U43</f>
        <v>2003</v>
      </c>
      <c r="AS20" s="9">
        <f>AC43</f>
        <v>2036</v>
      </c>
      <c r="AT20" s="9">
        <f>AH43</f>
        <v>2037</v>
      </c>
      <c r="AU20" s="8" t="e">
        <f>AD48</f>
        <v>#NUM!</v>
      </c>
      <c r="AV20" s="8" t="e">
        <f>AI48</f>
        <v>#NUM!</v>
      </c>
      <c r="AW20" s="8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5" t="s">
        <v>17</v>
      </c>
      <c r="GT20" s="21"/>
      <c r="GU20" s="21"/>
      <c r="GV20" s="21"/>
      <c r="GW20" s="21"/>
      <c r="GX20" s="21"/>
      <c r="GY20" s="21"/>
      <c r="HJ20" s="17"/>
    </row>
    <row r="21" spans="1:218" ht="9.75" customHeight="1">
      <c r="A21" s="1" t="s">
        <v>8</v>
      </c>
      <c r="B21" s="26">
        <f t="shared" si="5"/>
        <v>2001</v>
      </c>
      <c r="C21" s="22" t="s">
        <v>19</v>
      </c>
      <c r="D21" s="66">
        <v>0.027</v>
      </c>
      <c r="E21" s="67">
        <v>1</v>
      </c>
      <c r="F21" s="67">
        <f t="shared" si="1"/>
        <v>1</v>
      </c>
      <c r="G21" s="22" t="s">
        <v>19</v>
      </c>
      <c r="H21" s="66">
        <f>0.004</f>
        <v>0.004</v>
      </c>
      <c r="I21" s="67">
        <v>1</v>
      </c>
      <c r="J21" s="67">
        <f t="shared" si="2"/>
        <v>1</v>
      </c>
      <c r="K21" s="22" t="s">
        <v>19</v>
      </c>
      <c r="L21" s="66">
        <v>0.024</v>
      </c>
      <c r="M21" s="67">
        <v>1</v>
      </c>
      <c r="N21" s="67">
        <f t="shared" si="3"/>
        <v>1</v>
      </c>
      <c r="O21" s="22" t="s">
        <v>19</v>
      </c>
      <c r="P21" s="66">
        <f>-0.021</f>
        <v>-0.021</v>
      </c>
      <c r="Q21" s="67">
        <v>1</v>
      </c>
      <c r="R21" s="67">
        <f t="shared" si="4"/>
        <v>1</v>
      </c>
      <c r="S21" s="2"/>
      <c r="T21" s="22" t="s">
        <v>8</v>
      </c>
      <c r="U21" s="21"/>
      <c r="V21" s="21"/>
      <c r="W21" s="21"/>
      <c r="X21" s="38" t="s">
        <v>110</v>
      </c>
      <c r="Y21" s="78"/>
      <c r="Z21" s="39" t="s">
        <v>110</v>
      </c>
      <c r="AA21" s="38" t="s">
        <v>110</v>
      </c>
      <c r="AB21" s="22" t="s">
        <v>17</v>
      </c>
      <c r="AC21" s="21"/>
      <c r="AD21" s="21"/>
      <c r="AE21" s="21"/>
      <c r="AF21" s="21"/>
      <c r="AG21" s="22" t="s">
        <v>19</v>
      </c>
      <c r="AH21" s="21"/>
      <c r="AI21" s="21"/>
      <c r="AJ21" s="21"/>
      <c r="AK21" s="21"/>
      <c r="AL21" s="22" t="s">
        <v>17</v>
      </c>
      <c r="AM21" s="21"/>
      <c r="AN21" s="22" t="s">
        <v>17</v>
      </c>
      <c r="AQ21" s="10" t="str">
        <f>T51</f>
        <v>BIG BEND FGD AND COMMON</v>
      </c>
      <c r="AR21" s="9">
        <f>U51</f>
        <v>2003</v>
      </c>
      <c r="AS21" s="9">
        <f>AC51</f>
        <v>2036</v>
      </c>
      <c r="AT21" s="9">
        <f>AH51</f>
        <v>2037</v>
      </c>
      <c r="AU21" s="8" t="e">
        <f>AD56</f>
        <v>#NUM!</v>
      </c>
      <c r="AV21" s="8" t="e">
        <f>AI56</f>
        <v>#NUM!</v>
      </c>
      <c r="AW21" s="8"/>
      <c r="AX21" s="21"/>
      <c r="AY21" s="22" t="s">
        <v>114</v>
      </c>
      <c r="AZ21" s="27" t="e">
        <f>SUM(BA21:BC21)-BD21</f>
        <v>#NUM!</v>
      </c>
      <c r="BA21" s="27" t="e">
        <f>PMT((1+BA19)-1,AZ18,-BA17)</f>
        <v>#NUM!</v>
      </c>
      <c r="BB21" s="27" t="e">
        <f>PMT((1+BB19)-1,AZ18,-BB17)</f>
        <v>#NUM!</v>
      </c>
      <c r="BC21" s="27" t="e">
        <f>PMT((1+BC19)-1,AZ18,-BC17)</f>
        <v>#NUM!</v>
      </c>
      <c r="BD21" s="27" t="e">
        <f>PMT((1+BD19)-1,AZ18,-BD17)</f>
        <v>#NUM!</v>
      </c>
      <c r="BE21" s="25" t="s">
        <v>17</v>
      </c>
      <c r="BF21" s="27" t="e">
        <f>SUM(BG21:BI21)-BJ21</f>
        <v>#NUM!</v>
      </c>
      <c r="BG21" s="27" t="e">
        <f>PMT((1+BG19)-1,BF18,-BG17)</f>
        <v>#NUM!</v>
      </c>
      <c r="BH21" s="27" t="e">
        <f>PMT((1+BH19)-1,BF18,-BH17)</f>
        <v>#NUM!</v>
      </c>
      <c r="BI21" s="27" t="e">
        <f>PMT((1+BI19)-1,BF18,-BI17)</f>
        <v>#NUM!</v>
      </c>
      <c r="BJ21" s="27" t="e">
        <f>PMT((1+BJ19)-1,BF18,-BJ17)</f>
        <v>#NUM!</v>
      </c>
      <c r="BK21" s="25" t="s">
        <v>17</v>
      </c>
      <c r="BL21" s="27" t="e">
        <f>SUM(BM21:BO21)-BP21</f>
        <v>#NUM!</v>
      </c>
      <c r="BM21" s="27" t="e">
        <f>PMT((1+BM19)-1,BL18,-BM17)</f>
        <v>#NUM!</v>
      </c>
      <c r="BN21" s="27" t="e">
        <f>PMT((1+BN19)-1,BL18,-BN17)</f>
        <v>#NUM!</v>
      </c>
      <c r="BO21" s="27" t="e">
        <f>PMT((1+BO19)-1,BL18,-BO17)</f>
        <v>#NUM!</v>
      </c>
      <c r="BP21" s="27" t="e">
        <f>PMT((1+BP19)-1,BL18,-BP17)</f>
        <v>#NUM!</v>
      </c>
      <c r="BQ21" s="25" t="s">
        <v>17</v>
      </c>
      <c r="BR21" s="27" t="e">
        <f>SUM(BS21:BU21)-BV21</f>
        <v>#NUM!</v>
      </c>
      <c r="BS21" s="27" t="e">
        <f>PMT((1+BS19)-1,BR18,-BS17)</f>
        <v>#NUM!</v>
      </c>
      <c r="BT21" s="27" t="e">
        <f>PMT((1+BT19)-1,BR18,-BT17)</f>
        <v>#NUM!</v>
      </c>
      <c r="BU21" s="27" t="e">
        <f>PMT((1+BU19)-1,BR18,-BU17)</f>
        <v>#NUM!</v>
      </c>
      <c r="BV21" s="27" t="e">
        <f>PMT((1+BV19)-1,BR18,-BV17)</f>
        <v>#NUM!</v>
      </c>
      <c r="BW21" s="25" t="s">
        <v>17</v>
      </c>
      <c r="BX21" s="27" t="e">
        <f>SUM(BY21:CA21)-CB21</f>
        <v>#NUM!</v>
      </c>
      <c r="BY21" s="27" t="e">
        <f>PMT((1+BY19)-1,BX18,-BY17)</f>
        <v>#NUM!</v>
      </c>
      <c r="BZ21" s="27" t="e">
        <f>PMT((1+BZ19)-1,BX18,-BZ17)</f>
        <v>#NUM!</v>
      </c>
      <c r="CA21" s="27" t="e">
        <f>PMT((1+CA19)-1,BX18,-CA17)</f>
        <v>#NUM!</v>
      </c>
      <c r="CB21" s="27" t="e">
        <f>PMT((1+CB19)-1,BX18,-CB17)</f>
        <v>#NUM!</v>
      </c>
      <c r="CC21" s="25" t="s">
        <v>17</v>
      </c>
      <c r="CD21" s="27" t="e">
        <f>SUM(CE21:CG21)-CH21</f>
        <v>#NUM!</v>
      </c>
      <c r="CE21" s="27" t="e">
        <f>PMT((1+CE19)-1,CD18,-CE17)</f>
        <v>#NUM!</v>
      </c>
      <c r="CF21" s="27" t="e">
        <f>PMT((1+CF19)-1,CD18,-CF17)</f>
        <v>#NUM!</v>
      </c>
      <c r="CG21" s="27" t="e">
        <f>PMT((1+CG19)-1,CD18,-CG17)</f>
        <v>#NUM!</v>
      </c>
      <c r="CH21" s="27" t="e">
        <f>PMT((1+CH19)-1,CD18,-CH17)</f>
        <v>#NUM!</v>
      </c>
      <c r="CI21" s="25" t="s">
        <v>17</v>
      </c>
      <c r="CJ21" s="27">
        <f>SUM(CK21:CM21)-CN21</f>
        <v>10973.556311050503</v>
      </c>
      <c r="CK21" s="27">
        <f>PMT((1+CK19)-1,CJ18,-CK17)</f>
        <v>-121444.39811881683</v>
      </c>
      <c r="CL21" s="27">
        <f>PMT((1+CL19)-1,CJ18,-CL17)</f>
        <v>25819.636432803054</v>
      </c>
      <c r="CM21" s="27">
        <f>PMT((1+CM19)-1,CJ18,-CM17)</f>
        <v>-18556.614824713393</v>
      </c>
      <c r="CN21" s="27">
        <f>PMT((1+CN19)-1,CJ18,-CN17)</f>
        <v>-125154.93282177768</v>
      </c>
      <c r="CO21" s="25" t="s">
        <v>17</v>
      </c>
      <c r="CP21" s="27" t="e">
        <f>SUM(CQ21:CS21)-CT21</f>
        <v>#NUM!</v>
      </c>
      <c r="CQ21" s="27" t="e">
        <f>PMT((1+CQ19)-1,CP18,-CQ17)</f>
        <v>#NUM!</v>
      </c>
      <c r="CR21" s="27" t="e">
        <f>PMT((1+CR19)-1,CP18,-CR17)</f>
        <v>#NUM!</v>
      </c>
      <c r="CS21" s="27" t="e">
        <f>PMT((1+CS19)-1,CP18,-CS17)</f>
        <v>#NUM!</v>
      </c>
      <c r="CT21" s="27" t="e">
        <f>PMT((1+CT19)-1,CP18,-CT17)</f>
        <v>#NUM!</v>
      </c>
      <c r="CU21" s="25" t="s">
        <v>17</v>
      </c>
      <c r="CV21" s="27" t="e">
        <f>SUM(CW21:CY21)-CZ21</f>
        <v>#NUM!</v>
      </c>
      <c r="CW21" s="27" t="e">
        <f>PMT((1+CW19)-1,CV18,-CW17)</f>
        <v>#NUM!</v>
      </c>
      <c r="CX21" s="27" t="e">
        <f>PMT((1+CX19)-1,CV18,-CX17)</f>
        <v>#NUM!</v>
      </c>
      <c r="CY21" s="27" t="e">
        <f>PMT((1+CY19)-1,CV18,-CY17)</f>
        <v>#NUM!</v>
      </c>
      <c r="CZ21" s="27" t="e">
        <f>PMT((1+CZ19)-1,CV18,-CZ17)</f>
        <v>#NUM!</v>
      </c>
      <c r="DA21" s="25" t="s">
        <v>17</v>
      </c>
      <c r="DB21" s="27" t="e">
        <f>SUM(DC21:DE21)-DF21</f>
        <v>#NUM!</v>
      </c>
      <c r="DC21" s="27" t="e">
        <f>PMT((1+DC19)-1,DB18,-DC17)</f>
        <v>#NUM!</v>
      </c>
      <c r="DD21" s="27" t="e">
        <f>PMT((1+DD19)-1,DB18,-DD17)</f>
        <v>#NUM!</v>
      </c>
      <c r="DE21" s="27" t="e">
        <f>PMT((1+DE19)-1,DB18,-DE17)</f>
        <v>#NUM!</v>
      </c>
      <c r="DF21" s="27" t="e">
        <f>PMT((1+DF19)-1,DB18,-DF17)</f>
        <v>#NUM!</v>
      </c>
      <c r="DG21" s="25" t="s">
        <v>17</v>
      </c>
      <c r="DH21" s="27" t="e">
        <f>SUM(DI21:DK21)-DL21</f>
        <v>#NUM!</v>
      </c>
      <c r="DI21" s="27" t="e">
        <f>PMT((1+DI19)-1,DH18,-DI17)</f>
        <v>#NUM!</v>
      </c>
      <c r="DJ21" s="27" t="e">
        <f>PMT((1+DJ19)-1,DH18,-DJ17)</f>
        <v>#NUM!</v>
      </c>
      <c r="DK21" s="27" t="e">
        <f>PMT((1+DK19)-1,DH18,-DK17)</f>
        <v>#NUM!</v>
      </c>
      <c r="DL21" s="27" t="e">
        <f>PMT((1+DL19)-1,DH18,-DL17)</f>
        <v>#NUM!</v>
      </c>
      <c r="DM21" s="25" t="s">
        <v>17</v>
      </c>
      <c r="DN21" s="27">
        <f>SUM(DO21:DQ21)-DR21</f>
        <v>0</v>
      </c>
      <c r="DO21" s="27">
        <v>0</v>
      </c>
      <c r="DP21" s="27">
        <v>0</v>
      </c>
      <c r="DQ21" s="27">
        <v>0</v>
      </c>
      <c r="DR21" s="27">
        <v>0</v>
      </c>
      <c r="DS21" s="25" t="s">
        <v>17</v>
      </c>
      <c r="DT21" s="27">
        <f>SUM(DU21:DW21)-DX21</f>
        <v>0</v>
      </c>
      <c r="DU21" s="27">
        <v>0</v>
      </c>
      <c r="DV21" s="27">
        <v>0</v>
      </c>
      <c r="DW21" s="27">
        <v>0</v>
      </c>
      <c r="DX21" s="27">
        <v>0</v>
      </c>
      <c r="DY21" s="25" t="s">
        <v>17</v>
      </c>
      <c r="DZ21" s="27" t="e">
        <f>SUM(EA21:EC21)-ED21</f>
        <v>#NUM!</v>
      </c>
      <c r="EA21" s="27" t="e">
        <f>PMT((1+EA19)-1,DZ18,-EA17)</f>
        <v>#NUM!</v>
      </c>
      <c r="EB21" s="27" t="e">
        <f>PMT((1+EB19)-1,DZ18,-EB17)</f>
        <v>#NUM!</v>
      </c>
      <c r="EC21" s="27" t="e">
        <f>PMT((1+EC19)-1,DZ18,-EC17)</f>
        <v>#NUM!</v>
      </c>
      <c r="ED21" s="27" t="e">
        <f>PMT((1+ED19)-1,DZ18,-ED17)</f>
        <v>#NUM!</v>
      </c>
      <c r="EE21" s="25" t="s">
        <v>17</v>
      </c>
      <c r="EF21" s="27">
        <v>0</v>
      </c>
      <c r="EG21" s="27">
        <v>0</v>
      </c>
      <c r="EH21" s="27">
        <v>0</v>
      </c>
      <c r="EI21" s="27">
        <v>0</v>
      </c>
      <c r="EJ21" s="27">
        <v>0</v>
      </c>
      <c r="EK21" s="25" t="s">
        <v>17</v>
      </c>
      <c r="EL21" s="27" t="e">
        <f>SUM(EM21:EO21)-EP21</f>
        <v>#NUM!</v>
      </c>
      <c r="EM21" s="27" t="e">
        <f>PMT((1+EM19)-1,EL18,-EM17)</f>
        <v>#NUM!</v>
      </c>
      <c r="EN21" s="27" t="e">
        <f>PMT((1+EN19)-1,EL18,-EN17)</f>
        <v>#NUM!</v>
      </c>
      <c r="EO21" s="27" t="e">
        <f>PMT((1+EO19)-1,EL18,-EO17)</f>
        <v>#NUM!</v>
      </c>
      <c r="EP21" s="27" t="e">
        <f>PMT((1+EP19)-1,EL18,-EP17)</f>
        <v>#NUM!</v>
      </c>
      <c r="EQ21" s="25" t="s">
        <v>17</v>
      </c>
      <c r="ER21" s="27" t="e">
        <f>SUM(ES21:EU21)-EV21</f>
        <v>#NUM!</v>
      </c>
      <c r="ES21" s="27" t="e">
        <f>PMT((1+ES19)-1,ER18,-ES17)</f>
        <v>#NUM!</v>
      </c>
      <c r="ET21" s="27" t="e">
        <f>PMT((1+ET19)-1,ER18,-ET17)</f>
        <v>#NUM!</v>
      </c>
      <c r="EU21" s="27" t="e">
        <f>PMT((1+EU19)-1,ER18,-EU17)</f>
        <v>#NUM!</v>
      </c>
      <c r="EV21" s="27" t="e">
        <f>PMT((1+EV19)-1,ER18,-EV17)</f>
        <v>#NUM!</v>
      </c>
      <c r="EW21" s="25" t="s">
        <v>17</v>
      </c>
      <c r="EX21" s="27" t="e">
        <f>SUM(EY21:FA21)-FB21</f>
        <v>#NUM!</v>
      </c>
      <c r="EY21" s="27" t="e">
        <f>PMT((1+EY19)-1,EX18,-EY17)</f>
        <v>#NUM!</v>
      </c>
      <c r="EZ21" s="27" t="e">
        <f>PMT((1+EZ19)-1,EX18,-EZ17)</f>
        <v>#NUM!</v>
      </c>
      <c r="FA21" s="27" t="e">
        <f>PMT((1+FA19)-1,EX18,-FA17)</f>
        <v>#NUM!</v>
      </c>
      <c r="FB21" s="27" t="e">
        <f>PMT((1+FB19)-1,EX18,-FB17)</f>
        <v>#NUM!</v>
      </c>
      <c r="FC21" s="25" t="s">
        <v>17</v>
      </c>
      <c r="FD21" s="27" t="e">
        <f>SUM(FE21:FG21)-FH21</f>
        <v>#NUM!</v>
      </c>
      <c r="FE21" s="27" t="e">
        <f>PMT((1+FE19)-1,FD18,-FE17)</f>
        <v>#NUM!</v>
      </c>
      <c r="FF21" s="27" t="e">
        <f>PMT((1+FF19)-1,FD18,-FF17)</f>
        <v>#NUM!</v>
      </c>
      <c r="FG21" s="27" t="e">
        <f>PMT((1+FG19)-1,FD18,-FG17)</f>
        <v>#NUM!</v>
      </c>
      <c r="FH21" s="27" t="e">
        <f>PMT((1+FH19)-1,FD18,-FH17)</f>
        <v>#NUM!</v>
      </c>
      <c r="FI21" s="25" t="s">
        <v>17</v>
      </c>
      <c r="FJ21" s="27" t="e">
        <f>SUM(FK21:FM21)-FN21</f>
        <v>#NUM!</v>
      </c>
      <c r="FK21" s="27" t="e">
        <f>PMT((1+FK19)-1,FJ18,-FK17)</f>
        <v>#NUM!</v>
      </c>
      <c r="FL21" s="27" t="e">
        <f>PMT((1+FL19)-1,FJ18,-FL17)</f>
        <v>#NUM!</v>
      </c>
      <c r="FM21" s="27" t="e">
        <f>PMT((1+FM19)-1,FJ18,-FM17)</f>
        <v>#NUM!</v>
      </c>
      <c r="FN21" s="27" t="e">
        <f>PMT((1+FN19)-1,FJ18,-FN17)</f>
        <v>#NUM!</v>
      </c>
      <c r="FO21" s="25" t="s">
        <v>17</v>
      </c>
      <c r="FP21" s="27" t="e">
        <f>SUM(FQ21:FS21)-FT21</f>
        <v>#NUM!</v>
      </c>
      <c r="FQ21" s="27" t="e">
        <f>PMT((1+FQ19)-1,FP18,-FQ17)</f>
        <v>#NUM!</v>
      </c>
      <c r="FR21" s="27" t="e">
        <f>PMT((1+FR19)-1,FP18,-FR17)</f>
        <v>#NUM!</v>
      </c>
      <c r="FS21" s="27" t="e">
        <f>PMT((1+FS19)-1,FP18,-FS17)</f>
        <v>#NUM!</v>
      </c>
      <c r="FT21" s="27" t="e">
        <f>PMT((1+FT19)-1,FP18,-FT17)</f>
        <v>#NUM!</v>
      </c>
      <c r="FU21" s="25" t="s">
        <v>17</v>
      </c>
      <c r="FV21" s="27" t="e">
        <f>SUM(FW21:FY21)-FZ21</f>
        <v>#NUM!</v>
      </c>
      <c r="FW21" s="27" t="e">
        <f>PMT((1+FW19)-1,FV18,-FW17)</f>
        <v>#NUM!</v>
      </c>
      <c r="FX21" s="27" t="e">
        <f>PMT((1+FX19)-1,FV18,-FX17)</f>
        <v>#NUM!</v>
      </c>
      <c r="FY21" s="27" t="e">
        <f>PMT((1+FY19)-1,FV18,-FY17)</f>
        <v>#NUM!</v>
      </c>
      <c r="FZ21" s="27" t="e">
        <f>PMT((1+FZ19)-1,FV18,-FZ17)</f>
        <v>#NUM!</v>
      </c>
      <c r="GA21" s="25" t="s">
        <v>17</v>
      </c>
      <c r="GB21" s="27" t="e">
        <f>SUM(GC21:GE21)-GF21</f>
        <v>#NUM!</v>
      </c>
      <c r="GC21" s="27" t="e">
        <f>PMT((1+GC19)-1,GB18,-GC17)</f>
        <v>#NUM!</v>
      </c>
      <c r="GD21" s="27" t="e">
        <f>PMT((1+GD19)-1,GB18,-GD17)</f>
        <v>#NUM!</v>
      </c>
      <c r="GE21" s="27" t="e">
        <f>PMT((1+GE19)-1,GB18,-GE17)</f>
        <v>#NUM!</v>
      </c>
      <c r="GF21" s="27" t="e">
        <f>PMT((1+GF19)-1,GB18,-GF17)</f>
        <v>#NUM!</v>
      </c>
      <c r="GG21" s="25" t="s">
        <v>17</v>
      </c>
      <c r="GH21" s="27" t="e">
        <f>SUM(GI21:GK21)-GL21</f>
        <v>#NUM!</v>
      </c>
      <c r="GI21" s="27" t="e">
        <f>PMT((1+GI19)-1,GH18,-GI17)</f>
        <v>#NUM!</v>
      </c>
      <c r="GJ21" s="27" t="e">
        <f>PMT((1+GJ19)-1,GH18,-GJ17)</f>
        <v>#NUM!</v>
      </c>
      <c r="GK21" s="27" t="e">
        <f>PMT((1+GK19)-1,GH18,-GK17)</f>
        <v>#NUM!</v>
      </c>
      <c r="GL21" s="27" t="e">
        <f>PMT((1+GL19)-1,GH18,-GL17)</f>
        <v>#NUM!</v>
      </c>
      <c r="GM21" s="25" t="s">
        <v>17</v>
      </c>
      <c r="GN21" s="27">
        <f>SUM(GO21:GQ21)-GR21</f>
        <v>0</v>
      </c>
      <c r="GO21" s="27">
        <v>0</v>
      </c>
      <c r="GP21" s="27">
        <v>0</v>
      </c>
      <c r="GQ21" s="27">
        <v>0</v>
      </c>
      <c r="GR21" s="27">
        <v>0</v>
      </c>
      <c r="GS21" s="25" t="s">
        <v>17</v>
      </c>
      <c r="GT21" s="27" t="e">
        <f>SUM(GU21:GW21)-GX21</f>
        <v>#NUM!</v>
      </c>
      <c r="GU21" s="27" t="e">
        <f>PMT((1+GU19)-1,GT18,-GU17)</f>
        <v>#NUM!</v>
      </c>
      <c r="GV21" s="27" t="e">
        <f>PMT((1+GV19)-1,GT18,-GV17)</f>
        <v>#NUM!</v>
      </c>
      <c r="GW21" s="27" t="e">
        <f>PMT((1+GW19)-1,GT18,-GW17)</f>
        <v>#NUM!</v>
      </c>
      <c r="GX21" s="27" t="e">
        <f>PMT((1+GX19)-1,GT18,-GX17)</f>
        <v>#NUM!</v>
      </c>
      <c r="GY21" s="27" t="e">
        <f>AZ21+BF21+BL21+BR21+BX21+CD21+CJ21+CP21+CV21+DB21+DH21+DN21+DT21+DZ21+EF21+EL21+ER21+EX21+FD21+FJ21+FP21+FV21+GB21+GH21+GN21+GT21</f>
        <v>#NUM!</v>
      </c>
      <c r="HE21" s="1" t="s">
        <v>8</v>
      </c>
      <c r="HJ21" s="17"/>
    </row>
    <row r="22" spans="1:218" ht="10.5" customHeight="1">
      <c r="A22" s="1" t="s">
        <v>8</v>
      </c>
      <c r="B22" s="26">
        <f t="shared" si="5"/>
        <v>2002</v>
      </c>
      <c r="C22" s="22" t="s">
        <v>19</v>
      </c>
      <c r="D22" s="66">
        <v>0.029</v>
      </c>
      <c r="E22" s="67">
        <v>1</v>
      </c>
      <c r="F22" s="67">
        <f t="shared" si="1"/>
        <v>1</v>
      </c>
      <c r="G22" s="22" t="s">
        <v>19</v>
      </c>
      <c r="H22" s="66">
        <f>-0.015</f>
        <v>-0.015</v>
      </c>
      <c r="I22" s="67">
        <v>1</v>
      </c>
      <c r="J22" s="67">
        <f t="shared" si="2"/>
        <v>1</v>
      </c>
      <c r="K22" s="22" t="s">
        <v>19</v>
      </c>
      <c r="L22" s="66">
        <v>0.011</v>
      </c>
      <c r="M22" s="67">
        <v>1</v>
      </c>
      <c r="N22" s="67">
        <f t="shared" si="3"/>
        <v>1</v>
      </c>
      <c r="O22" s="22" t="s">
        <v>19</v>
      </c>
      <c r="P22" s="66">
        <f>0.004</f>
        <v>0.004</v>
      </c>
      <c r="Q22" s="67">
        <v>1</v>
      </c>
      <c r="R22" s="67">
        <f t="shared" si="4"/>
        <v>1</v>
      </c>
      <c r="S22" s="2"/>
      <c r="T22" s="22" t="s">
        <v>128</v>
      </c>
      <c r="U22" s="41">
        <f>$U$14</f>
        <v>2003</v>
      </c>
      <c r="V22" s="28">
        <v>2020</v>
      </c>
      <c r="W22" s="21"/>
      <c r="X22" s="22" t="s">
        <v>86</v>
      </c>
      <c r="Y22" s="78">
        <v>0</v>
      </c>
      <c r="Z22" s="35">
        <f>$E$24</f>
        <v>1.026</v>
      </c>
      <c r="AA22" s="27">
        <f>Y22*Z22</f>
        <v>0</v>
      </c>
      <c r="AB22" s="22" t="s">
        <v>17</v>
      </c>
      <c r="AC22" s="26">
        <f>V22+1</f>
        <v>2021</v>
      </c>
      <c r="AD22" s="36">
        <v>0.3</v>
      </c>
      <c r="AE22" s="35">
        <f>F40</f>
        <v>2.1088182465483967</v>
      </c>
      <c r="AF22" s="27">
        <f>AA22*AD22*AE22</f>
        <v>0</v>
      </c>
      <c r="AG22" s="22" t="s">
        <v>19</v>
      </c>
      <c r="AH22" s="26">
        <f>AC22+1</f>
        <v>2022</v>
      </c>
      <c r="AI22" s="37">
        <f>1-AD22</f>
        <v>0.7</v>
      </c>
      <c r="AJ22" s="35">
        <f>AE22</f>
        <v>2.1088182465483967</v>
      </c>
      <c r="AK22" s="27">
        <f>AA22*AI22*AJ22</f>
        <v>0</v>
      </c>
      <c r="AL22" s="22" t="s">
        <v>17</v>
      </c>
      <c r="AM22" s="27">
        <f>AF22+AK22</f>
        <v>0</v>
      </c>
      <c r="AN22" s="22" t="s">
        <v>17</v>
      </c>
      <c r="AQ22" s="10" t="str">
        <f>T58</f>
        <v>BIG BEND CT'S</v>
      </c>
      <c r="AR22" s="9">
        <f>U58</f>
        <v>2003</v>
      </c>
      <c r="AS22" s="9">
        <f>AC58</f>
        <v>2015</v>
      </c>
      <c r="AT22" s="9">
        <f>AH58</f>
        <v>2016</v>
      </c>
      <c r="AU22" s="8">
        <f>AD63</f>
        <v>0.01371118890036745</v>
      </c>
      <c r="AV22" s="8">
        <f>AI63</f>
        <v>0.012649840242219827</v>
      </c>
      <c r="AW22" s="8"/>
      <c r="AX22" s="21"/>
      <c r="AY22" s="23" t="s">
        <v>9</v>
      </c>
      <c r="AZ22" s="23" t="s">
        <v>9</v>
      </c>
      <c r="BA22" s="23" t="s">
        <v>9</v>
      </c>
      <c r="BB22" s="23" t="s">
        <v>9</v>
      </c>
      <c r="BC22" s="23" t="s">
        <v>9</v>
      </c>
      <c r="BD22" s="23" t="s">
        <v>9</v>
      </c>
      <c r="BE22" s="25" t="s">
        <v>17</v>
      </c>
      <c r="BF22" s="23" t="s">
        <v>9</v>
      </c>
      <c r="BG22" s="23" t="s">
        <v>9</v>
      </c>
      <c r="BH22" s="23" t="s">
        <v>9</v>
      </c>
      <c r="BI22" s="23" t="s">
        <v>9</v>
      </c>
      <c r="BJ22" s="23" t="s">
        <v>9</v>
      </c>
      <c r="BK22" s="25" t="s">
        <v>17</v>
      </c>
      <c r="BL22" s="23" t="s">
        <v>9</v>
      </c>
      <c r="BM22" s="23" t="s">
        <v>9</v>
      </c>
      <c r="BN22" s="23" t="s">
        <v>9</v>
      </c>
      <c r="BO22" s="23" t="s">
        <v>9</v>
      </c>
      <c r="BP22" s="23" t="s">
        <v>9</v>
      </c>
      <c r="BQ22" s="25" t="s">
        <v>17</v>
      </c>
      <c r="BR22" s="23" t="s">
        <v>9</v>
      </c>
      <c r="BS22" s="23" t="s">
        <v>9</v>
      </c>
      <c r="BT22" s="23" t="s">
        <v>9</v>
      </c>
      <c r="BU22" s="23" t="s">
        <v>9</v>
      </c>
      <c r="BV22" s="23" t="s">
        <v>9</v>
      </c>
      <c r="BW22" s="25" t="s">
        <v>17</v>
      </c>
      <c r="BX22" s="23" t="s">
        <v>9</v>
      </c>
      <c r="BY22" s="23" t="s">
        <v>9</v>
      </c>
      <c r="BZ22" s="23" t="s">
        <v>9</v>
      </c>
      <c r="CA22" s="23" t="s">
        <v>9</v>
      </c>
      <c r="CB22" s="23" t="s">
        <v>9</v>
      </c>
      <c r="CC22" s="25" t="s">
        <v>17</v>
      </c>
      <c r="CD22" s="23" t="s">
        <v>9</v>
      </c>
      <c r="CE22" s="23" t="s">
        <v>9</v>
      </c>
      <c r="CF22" s="23" t="s">
        <v>9</v>
      </c>
      <c r="CG22" s="23" t="s">
        <v>9</v>
      </c>
      <c r="CH22" s="23" t="s">
        <v>9</v>
      </c>
      <c r="CI22" s="25" t="s">
        <v>17</v>
      </c>
      <c r="CJ22" s="23" t="s">
        <v>9</v>
      </c>
      <c r="CK22" s="23" t="s">
        <v>9</v>
      </c>
      <c r="CL22" s="23" t="s">
        <v>9</v>
      </c>
      <c r="CM22" s="23" t="s">
        <v>9</v>
      </c>
      <c r="CN22" s="23" t="s">
        <v>9</v>
      </c>
      <c r="CO22" s="25" t="s">
        <v>17</v>
      </c>
      <c r="CP22" s="23" t="s">
        <v>9</v>
      </c>
      <c r="CQ22" s="23" t="s">
        <v>9</v>
      </c>
      <c r="CR22" s="23" t="s">
        <v>9</v>
      </c>
      <c r="CS22" s="23" t="s">
        <v>9</v>
      </c>
      <c r="CT22" s="23" t="s">
        <v>9</v>
      </c>
      <c r="CU22" s="25" t="s">
        <v>17</v>
      </c>
      <c r="CV22" s="23" t="s">
        <v>9</v>
      </c>
      <c r="CW22" s="23" t="s">
        <v>9</v>
      </c>
      <c r="CX22" s="23" t="s">
        <v>9</v>
      </c>
      <c r="CY22" s="23" t="s">
        <v>9</v>
      </c>
      <c r="CZ22" s="23" t="s">
        <v>9</v>
      </c>
      <c r="DA22" s="25" t="s">
        <v>17</v>
      </c>
      <c r="DB22" s="23" t="s">
        <v>9</v>
      </c>
      <c r="DC22" s="23" t="s">
        <v>9</v>
      </c>
      <c r="DD22" s="23" t="s">
        <v>9</v>
      </c>
      <c r="DE22" s="23" t="s">
        <v>9</v>
      </c>
      <c r="DF22" s="23" t="s">
        <v>9</v>
      </c>
      <c r="DG22" s="25" t="s">
        <v>17</v>
      </c>
      <c r="DH22" s="23" t="s">
        <v>9</v>
      </c>
      <c r="DI22" s="23" t="s">
        <v>9</v>
      </c>
      <c r="DJ22" s="23" t="s">
        <v>9</v>
      </c>
      <c r="DK22" s="23" t="s">
        <v>9</v>
      </c>
      <c r="DL22" s="23" t="s">
        <v>9</v>
      </c>
      <c r="DM22" s="25" t="s">
        <v>17</v>
      </c>
      <c r="DN22" s="23" t="s">
        <v>9</v>
      </c>
      <c r="DO22" s="23" t="s">
        <v>9</v>
      </c>
      <c r="DP22" s="23" t="s">
        <v>9</v>
      </c>
      <c r="DQ22" s="23" t="s">
        <v>9</v>
      </c>
      <c r="DR22" s="23" t="s">
        <v>9</v>
      </c>
      <c r="DS22" s="25" t="s">
        <v>17</v>
      </c>
      <c r="DT22" s="23" t="s">
        <v>9</v>
      </c>
      <c r="DU22" s="23" t="s">
        <v>9</v>
      </c>
      <c r="DV22" s="23" t="s">
        <v>9</v>
      </c>
      <c r="DW22" s="23" t="s">
        <v>9</v>
      </c>
      <c r="DX22" s="23" t="s">
        <v>9</v>
      </c>
      <c r="DY22" s="25" t="s">
        <v>17</v>
      </c>
      <c r="DZ22" s="23" t="s">
        <v>9</v>
      </c>
      <c r="EA22" s="23" t="s">
        <v>9</v>
      </c>
      <c r="EB22" s="23" t="s">
        <v>9</v>
      </c>
      <c r="EC22" s="23" t="s">
        <v>9</v>
      </c>
      <c r="ED22" s="23" t="s">
        <v>9</v>
      </c>
      <c r="EE22" s="25" t="s">
        <v>17</v>
      </c>
      <c r="EF22" s="23" t="s">
        <v>9</v>
      </c>
      <c r="EG22" s="23" t="s">
        <v>9</v>
      </c>
      <c r="EH22" s="23" t="s">
        <v>9</v>
      </c>
      <c r="EI22" s="23" t="s">
        <v>9</v>
      </c>
      <c r="EJ22" s="23" t="s">
        <v>9</v>
      </c>
      <c r="EK22" s="25" t="s">
        <v>17</v>
      </c>
      <c r="EL22" s="23" t="s">
        <v>9</v>
      </c>
      <c r="EM22" s="23" t="s">
        <v>9</v>
      </c>
      <c r="EN22" s="23" t="s">
        <v>9</v>
      </c>
      <c r="EO22" s="23" t="s">
        <v>9</v>
      </c>
      <c r="EP22" s="23" t="s">
        <v>9</v>
      </c>
      <c r="EQ22" s="25" t="s">
        <v>17</v>
      </c>
      <c r="ER22" s="23" t="s">
        <v>9</v>
      </c>
      <c r="ES22" s="23" t="s">
        <v>9</v>
      </c>
      <c r="ET22" s="23" t="s">
        <v>9</v>
      </c>
      <c r="EU22" s="23" t="s">
        <v>9</v>
      </c>
      <c r="EV22" s="23" t="s">
        <v>9</v>
      </c>
      <c r="EW22" s="25" t="s">
        <v>17</v>
      </c>
      <c r="EX22" s="23" t="s">
        <v>9</v>
      </c>
      <c r="EY22" s="23" t="s">
        <v>9</v>
      </c>
      <c r="EZ22" s="23" t="s">
        <v>9</v>
      </c>
      <c r="FA22" s="23" t="s">
        <v>9</v>
      </c>
      <c r="FB22" s="23" t="s">
        <v>9</v>
      </c>
      <c r="FC22" s="25" t="s">
        <v>17</v>
      </c>
      <c r="FD22" s="23" t="s">
        <v>9</v>
      </c>
      <c r="FE22" s="23" t="s">
        <v>9</v>
      </c>
      <c r="FF22" s="23" t="s">
        <v>9</v>
      </c>
      <c r="FG22" s="23" t="s">
        <v>9</v>
      </c>
      <c r="FH22" s="23" t="s">
        <v>9</v>
      </c>
      <c r="FI22" s="25" t="s">
        <v>17</v>
      </c>
      <c r="FJ22" s="23" t="s">
        <v>9</v>
      </c>
      <c r="FK22" s="23" t="s">
        <v>9</v>
      </c>
      <c r="FL22" s="23" t="s">
        <v>9</v>
      </c>
      <c r="FM22" s="23" t="s">
        <v>9</v>
      </c>
      <c r="FN22" s="23" t="s">
        <v>9</v>
      </c>
      <c r="FO22" s="25" t="s">
        <v>17</v>
      </c>
      <c r="FP22" s="23" t="s">
        <v>9</v>
      </c>
      <c r="FQ22" s="23" t="s">
        <v>9</v>
      </c>
      <c r="FR22" s="23" t="s">
        <v>9</v>
      </c>
      <c r="FS22" s="23" t="s">
        <v>9</v>
      </c>
      <c r="FT22" s="23" t="s">
        <v>9</v>
      </c>
      <c r="FU22" s="25" t="s">
        <v>17</v>
      </c>
      <c r="FV22" s="23" t="s">
        <v>9</v>
      </c>
      <c r="FW22" s="23" t="s">
        <v>9</v>
      </c>
      <c r="FX22" s="23" t="s">
        <v>9</v>
      </c>
      <c r="FY22" s="23" t="s">
        <v>9</v>
      </c>
      <c r="FZ22" s="23" t="s">
        <v>9</v>
      </c>
      <c r="GA22" s="25" t="s">
        <v>17</v>
      </c>
      <c r="GB22" s="23" t="s">
        <v>9</v>
      </c>
      <c r="GC22" s="23" t="s">
        <v>9</v>
      </c>
      <c r="GD22" s="23" t="s">
        <v>9</v>
      </c>
      <c r="GE22" s="23" t="s">
        <v>9</v>
      </c>
      <c r="GF22" s="23" t="s">
        <v>9</v>
      </c>
      <c r="GG22" s="25" t="s">
        <v>17</v>
      </c>
      <c r="GH22" s="23" t="s">
        <v>9</v>
      </c>
      <c r="GI22" s="23" t="s">
        <v>9</v>
      </c>
      <c r="GJ22" s="23" t="s">
        <v>9</v>
      </c>
      <c r="GK22" s="23" t="s">
        <v>9</v>
      </c>
      <c r="GL22" s="23" t="s">
        <v>9</v>
      </c>
      <c r="GM22" s="25" t="s">
        <v>17</v>
      </c>
      <c r="GN22" s="23" t="s">
        <v>9</v>
      </c>
      <c r="GO22" s="23" t="s">
        <v>9</v>
      </c>
      <c r="GP22" s="23" t="s">
        <v>9</v>
      </c>
      <c r="GQ22" s="23" t="s">
        <v>9</v>
      </c>
      <c r="GR22" s="23" t="s">
        <v>9</v>
      </c>
      <c r="GS22" s="25" t="s">
        <v>17</v>
      </c>
      <c r="GT22" s="31"/>
      <c r="GU22" s="31"/>
      <c r="GV22" s="31"/>
      <c r="GW22" s="31"/>
      <c r="GX22" s="31"/>
      <c r="GY22" s="33"/>
      <c r="HE22" s="10" t="str">
        <f>T51</f>
        <v>BIG BEND FGD AND COMMON</v>
      </c>
      <c r="HF22" s="10">
        <f>HH22-HG22</f>
        <v>32</v>
      </c>
      <c r="HG22" s="9">
        <f>U51</f>
        <v>2003</v>
      </c>
      <c r="HH22" s="9">
        <f>V51</f>
        <v>2035</v>
      </c>
      <c r="HI22" s="10">
        <f>AA56</f>
        <v>0</v>
      </c>
      <c r="HJ22" s="16">
        <f>+'[1]SUMMARY'!$G$12</f>
        <v>7656090</v>
      </c>
    </row>
    <row r="23" spans="1:218" ht="10.5" customHeight="1">
      <c r="A23" s="1" t="s">
        <v>8</v>
      </c>
      <c r="B23" s="26">
        <f t="shared" si="5"/>
        <v>2003</v>
      </c>
      <c r="C23" s="22" t="s">
        <v>19</v>
      </c>
      <c r="D23" s="66">
        <v>0.043</v>
      </c>
      <c r="E23" s="67">
        <v>1</v>
      </c>
      <c r="F23" s="67">
        <f t="shared" si="1"/>
        <v>1</v>
      </c>
      <c r="G23" s="22" t="s">
        <v>19</v>
      </c>
      <c r="H23" s="66">
        <f>0.009</f>
        <v>0.009</v>
      </c>
      <c r="I23" s="67">
        <v>1</v>
      </c>
      <c r="J23" s="67">
        <f t="shared" si="2"/>
        <v>1</v>
      </c>
      <c r="K23" s="22" t="s">
        <v>19</v>
      </c>
      <c r="L23" s="66">
        <v>0.018</v>
      </c>
      <c r="M23" s="67">
        <v>1</v>
      </c>
      <c r="N23" s="67">
        <f t="shared" si="3"/>
        <v>1</v>
      </c>
      <c r="O23" s="22" t="s">
        <v>19</v>
      </c>
      <c r="P23" s="66">
        <f>0.006</f>
        <v>0.006</v>
      </c>
      <c r="Q23" s="67">
        <v>1</v>
      </c>
      <c r="R23" s="67">
        <f t="shared" si="4"/>
        <v>1</v>
      </c>
      <c r="S23" s="2"/>
      <c r="T23" s="21"/>
      <c r="U23" s="42"/>
      <c r="V23" s="21"/>
      <c r="W23" s="21"/>
      <c r="X23" s="22" t="s">
        <v>97</v>
      </c>
      <c r="Y23" s="78">
        <v>0</v>
      </c>
      <c r="Z23" s="35">
        <f>$I$24</f>
        <v>1.015</v>
      </c>
      <c r="AA23" s="27">
        <f>Y23*Z23</f>
        <v>0</v>
      </c>
      <c r="AB23" s="22" t="s">
        <v>17</v>
      </c>
      <c r="AC23" s="21"/>
      <c r="AD23" s="36">
        <v>0.3</v>
      </c>
      <c r="AE23" s="35">
        <f>J40</f>
        <v>1.2661851016999617</v>
      </c>
      <c r="AF23" s="27">
        <f>AA23*AD23*AE23</f>
        <v>0</v>
      </c>
      <c r="AG23" s="22" t="s">
        <v>19</v>
      </c>
      <c r="AH23" s="21"/>
      <c r="AI23" s="37">
        <f>1-AD23</f>
        <v>0.7</v>
      </c>
      <c r="AJ23" s="35">
        <f>AE23</f>
        <v>1.2661851016999617</v>
      </c>
      <c r="AK23" s="27">
        <f>AA23*AI23*AJ23</f>
        <v>0</v>
      </c>
      <c r="AL23" s="22" t="s">
        <v>17</v>
      </c>
      <c r="AM23" s="27">
        <f>AF23+AK23</f>
        <v>0</v>
      </c>
      <c r="AN23" s="22" t="s">
        <v>17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5"/>
      <c r="GT23" s="32"/>
      <c r="GU23" s="32"/>
      <c r="GV23" s="32"/>
      <c r="GW23" s="32"/>
      <c r="GX23" s="32"/>
      <c r="GY23" s="27"/>
      <c r="HE23" s="10" t="str">
        <f>T58</f>
        <v>BIG BEND CT'S</v>
      </c>
      <c r="HF23" s="10">
        <f>HH23-HG23</f>
        <v>11</v>
      </c>
      <c r="HG23" s="9">
        <f>U58</f>
        <v>2003</v>
      </c>
      <c r="HH23" s="9">
        <f>V58</f>
        <v>2014</v>
      </c>
      <c r="HI23" s="10">
        <f>AA63</f>
        <v>651036.366</v>
      </c>
      <c r="HJ23" s="16">
        <f>+'[1]SUMMARY'!$H$12</f>
        <v>8783870</v>
      </c>
    </row>
    <row r="24" spans="1:218" ht="10.5" customHeight="1">
      <c r="A24" s="1" t="s">
        <v>8</v>
      </c>
      <c r="B24" s="26">
        <f t="shared" si="5"/>
        <v>2004</v>
      </c>
      <c r="C24" s="22" t="s">
        <v>19</v>
      </c>
      <c r="D24" s="66">
        <v>0.026</v>
      </c>
      <c r="E24" s="67">
        <f aca="true" t="shared" si="6" ref="E24:E64">(1+D24)*E23</f>
        <v>1.026</v>
      </c>
      <c r="F24" s="67">
        <v>1</v>
      </c>
      <c r="G24" s="22" t="s">
        <v>19</v>
      </c>
      <c r="H24" s="66">
        <v>0.015</v>
      </c>
      <c r="I24" s="67">
        <f aca="true" t="shared" si="7" ref="I24:I64">(1+H24)*I23</f>
        <v>1.015</v>
      </c>
      <c r="J24" s="67">
        <v>1</v>
      </c>
      <c r="K24" s="22" t="s">
        <v>19</v>
      </c>
      <c r="L24" s="66">
        <v>0.015</v>
      </c>
      <c r="M24" s="67">
        <f aca="true" t="shared" si="8" ref="M24:M64">(1+L24)*M23</f>
        <v>1.015</v>
      </c>
      <c r="N24" s="67">
        <v>1</v>
      </c>
      <c r="O24" s="22" t="s">
        <v>19</v>
      </c>
      <c r="P24" s="66">
        <v>0.06</v>
      </c>
      <c r="Q24" s="67">
        <f aca="true" t="shared" si="9" ref="Q24:Q60">(1+P24)*Q23</f>
        <v>1.06</v>
      </c>
      <c r="R24" s="67">
        <v>1</v>
      </c>
      <c r="S24" s="2"/>
      <c r="T24" s="21"/>
      <c r="U24" s="42"/>
      <c r="V24" s="21"/>
      <c r="W24" s="21"/>
      <c r="X24" s="22" t="s">
        <v>106</v>
      </c>
      <c r="Y24" s="78">
        <v>0</v>
      </c>
      <c r="Z24" s="35">
        <f>$M$24</f>
        <v>1.015</v>
      </c>
      <c r="AA24" s="27">
        <f>Y24*Z24</f>
        <v>0</v>
      </c>
      <c r="AB24" s="22" t="s">
        <v>17</v>
      </c>
      <c r="AC24" s="21"/>
      <c r="AD24" s="36">
        <v>0.3</v>
      </c>
      <c r="AE24" s="35">
        <f>N40</f>
        <v>1.522153898362257</v>
      </c>
      <c r="AF24" s="27">
        <f>AA24*AD24*AE24</f>
        <v>0</v>
      </c>
      <c r="AG24" s="22" t="s">
        <v>19</v>
      </c>
      <c r="AH24" s="21"/>
      <c r="AI24" s="37">
        <f>1-AD24</f>
        <v>0.7</v>
      </c>
      <c r="AJ24" s="35">
        <f>AE24</f>
        <v>1.522153898362257</v>
      </c>
      <c r="AK24" s="27">
        <f>AA24*AI24*AJ24</f>
        <v>0</v>
      </c>
      <c r="AL24" s="22" t="s">
        <v>17</v>
      </c>
      <c r="AM24" s="27">
        <f>AF24+AK24</f>
        <v>0</v>
      </c>
      <c r="AN24" s="22" t="s">
        <v>17</v>
      </c>
      <c r="AQ24" s="10" t="str">
        <f>T67</f>
        <v>GANNON/BAYSIDE COMMON</v>
      </c>
      <c r="AR24" s="9">
        <f>U67</f>
        <v>2003</v>
      </c>
      <c r="AS24" s="9">
        <f>AC67</f>
        <v>2045</v>
      </c>
      <c r="AT24" s="9">
        <f>AH67</f>
        <v>2046</v>
      </c>
      <c r="AU24" s="8" t="e">
        <f>AD72</f>
        <v>#NUM!</v>
      </c>
      <c r="AV24" s="8" t="e">
        <f>AI72</f>
        <v>#NUM!</v>
      </c>
      <c r="AX24" s="21"/>
      <c r="AY24" s="23" t="s">
        <v>9</v>
      </c>
      <c r="AZ24" s="74"/>
      <c r="BA24" s="23"/>
      <c r="BB24" s="23"/>
      <c r="BC24" s="23"/>
      <c r="BD24" s="23"/>
      <c r="BE24" s="25"/>
      <c r="BF24" s="74"/>
      <c r="BG24" s="23"/>
      <c r="BH24" s="23"/>
      <c r="BI24" s="23"/>
      <c r="BJ24" s="23"/>
      <c r="BK24" s="25"/>
      <c r="BL24" s="74"/>
      <c r="BM24" s="23"/>
      <c r="BN24" s="23"/>
      <c r="BO24" s="23"/>
      <c r="BP24" s="23"/>
      <c r="BQ24" s="25"/>
      <c r="BR24" s="74"/>
      <c r="BS24" s="23"/>
      <c r="BT24" s="23"/>
      <c r="BU24" s="23"/>
      <c r="BV24" s="23"/>
      <c r="BW24" s="25"/>
      <c r="BX24" s="74"/>
      <c r="BY24" s="23"/>
      <c r="BZ24" s="23"/>
      <c r="CA24" s="23"/>
      <c r="CB24" s="23"/>
      <c r="CC24" s="25"/>
      <c r="CD24" s="74"/>
      <c r="CE24" s="23"/>
      <c r="CF24" s="23"/>
      <c r="CG24" s="23"/>
      <c r="CH24" s="23"/>
      <c r="CI24" s="25"/>
      <c r="CJ24" s="23"/>
      <c r="CK24" s="23"/>
      <c r="CL24" s="23"/>
      <c r="CM24" s="23"/>
      <c r="CN24" s="23"/>
      <c r="CO24" s="25"/>
      <c r="CP24" s="74"/>
      <c r="CQ24" s="23"/>
      <c r="CR24" s="23"/>
      <c r="CS24" s="23"/>
      <c r="CT24" s="23"/>
      <c r="CU24" s="25"/>
      <c r="CV24" s="74"/>
      <c r="CW24" s="23"/>
      <c r="CX24" s="23"/>
      <c r="CY24" s="23"/>
      <c r="CZ24" s="23"/>
      <c r="DA24" s="25"/>
      <c r="DB24" s="74"/>
      <c r="DC24" s="23"/>
      <c r="DD24" s="23"/>
      <c r="DE24" s="23"/>
      <c r="DF24" s="23"/>
      <c r="DG24" s="25"/>
      <c r="DH24" s="74"/>
      <c r="DI24" s="23"/>
      <c r="DJ24" s="23"/>
      <c r="DK24" s="23"/>
      <c r="DL24" s="23"/>
      <c r="DM24" s="25"/>
      <c r="DN24" s="23"/>
      <c r="DO24" s="23"/>
      <c r="DP24" s="23"/>
      <c r="DQ24" s="23"/>
      <c r="DR24" s="23"/>
      <c r="DS24" s="25"/>
      <c r="DT24" s="23"/>
      <c r="DU24" s="23"/>
      <c r="DV24" s="23"/>
      <c r="DW24" s="23"/>
      <c r="DX24" s="23"/>
      <c r="DY24" s="25"/>
      <c r="DZ24" s="74"/>
      <c r="EA24" s="23"/>
      <c r="EB24" s="23"/>
      <c r="EC24" s="23"/>
      <c r="ED24" s="23"/>
      <c r="EE24" s="25"/>
      <c r="EF24" s="23"/>
      <c r="EG24" s="23"/>
      <c r="EH24" s="23"/>
      <c r="EI24" s="23"/>
      <c r="EJ24" s="23"/>
      <c r="EK24" s="25"/>
      <c r="EL24" s="74"/>
      <c r="EM24" s="23"/>
      <c r="EN24" s="23"/>
      <c r="EO24" s="23"/>
      <c r="EP24" s="23"/>
      <c r="EQ24" s="25"/>
      <c r="ER24" s="74"/>
      <c r="ES24" s="23"/>
      <c r="ET24" s="23"/>
      <c r="EU24" s="23"/>
      <c r="EV24" s="23"/>
      <c r="EW24" s="25"/>
      <c r="EX24" s="74"/>
      <c r="EY24" s="23"/>
      <c r="EZ24" s="23"/>
      <c r="FA24" s="23"/>
      <c r="FB24" s="23"/>
      <c r="FC24" s="25"/>
      <c r="FD24" s="74"/>
      <c r="FE24" s="23"/>
      <c r="FF24" s="23"/>
      <c r="FG24" s="23"/>
      <c r="FH24" s="23"/>
      <c r="FI24" s="25"/>
      <c r="FJ24" s="74"/>
      <c r="FK24" s="23"/>
      <c r="FL24" s="23"/>
      <c r="FM24" s="23"/>
      <c r="FN24" s="23"/>
      <c r="FO24" s="25"/>
      <c r="FP24" s="74"/>
      <c r="FQ24" s="23"/>
      <c r="FR24" s="23"/>
      <c r="FS24" s="23"/>
      <c r="FT24" s="23"/>
      <c r="FU24" s="25"/>
      <c r="FV24" s="74"/>
      <c r="FW24" s="23"/>
      <c r="FX24" s="23"/>
      <c r="FY24" s="23"/>
      <c r="FZ24" s="23"/>
      <c r="GA24" s="25"/>
      <c r="GB24" s="74"/>
      <c r="GC24" s="23"/>
      <c r="GD24" s="23"/>
      <c r="GE24" s="23"/>
      <c r="GF24" s="23"/>
      <c r="GG24" s="25"/>
      <c r="GH24" s="74"/>
      <c r="GI24" s="23"/>
      <c r="GJ24" s="23"/>
      <c r="GK24" s="23"/>
      <c r="GL24" s="23"/>
      <c r="GM24" s="25"/>
      <c r="GN24" s="23"/>
      <c r="GO24" s="23"/>
      <c r="GP24" s="23"/>
      <c r="GQ24" s="23"/>
      <c r="GR24" s="23"/>
      <c r="GS24" s="25"/>
      <c r="GT24" s="33"/>
      <c r="GU24" s="33"/>
      <c r="GV24" s="33"/>
      <c r="GW24" s="33"/>
      <c r="GX24" s="33"/>
      <c r="GY24" s="33"/>
      <c r="HB24" s="4"/>
      <c r="HC24" s="4"/>
      <c r="HJ24" s="17"/>
    </row>
    <row r="25" spans="1:218" ht="10.5" customHeight="1">
      <c r="A25" s="1" t="s">
        <v>8</v>
      </c>
      <c r="B25" s="26">
        <f t="shared" si="5"/>
        <v>2005</v>
      </c>
      <c r="C25" s="22" t="s">
        <v>19</v>
      </c>
      <c r="D25" s="66">
        <v>0.041</v>
      </c>
      <c r="E25" s="67">
        <f t="shared" si="6"/>
        <v>1.068066</v>
      </c>
      <c r="F25" s="67">
        <f aca="true" t="shared" si="10" ref="F25:F64">(1+D25)*F24</f>
        <v>1.041</v>
      </c>
      <c r="G25" s="22" t="s">
        <v>19</v>
      </c>
      <c r="H25" s="66">
        <v>0.003</v>
      </c>
      <c r="I25" s="67">
        <f t="shared" si="7"/>
        <v>1.0180449999999999</v>
      </c>
      <c r="J25" s="67">
        <f aca="true" t="shared" si="11" ref="J25:J64">(1+H25)*J24</f>
        <v>1.003</v>
      </c>
      <c r="K25" s="22" t="s">
        <v>19</v>
      </c>
      <c r="L25" s="66">
        <v>0.014</v>
      </c>
      <c r="M25" s="67">
        <f t="shared" si="8"/>
        <v>1.02921</v>
      </c>
      <c r="N25" s="67">
        <f aca="true" t="shared" si="12" ref="N25:N64">(1+L25)*N24</f>
        <v>1.014</v>
      </c>
      <c r="O25" s="22" t="s">
        <v>19</v>
      </c>
      <c r="P25" s="66">
        <v>0.036</v>
      </c>
      <c r="Q25" s="67">
        <f t="shared" si="9"/>
        <v>1.09816</v>
      </c>
      <c r="R25" s="67">
        <f aca="true" t="shared" si="13" ref="R25:R35">(1+P25)*R24</f>
        <v>1.036</v>
      </c>
      <c r="S25" s="2"/>
      <c r="T25" s="21"/>
      <c r="U25" s="42"/>
      <c r="V25" s="21"/>
      <c r="W25" s="21"/>
      <c r="X25" s="22" t="s">
        <v>108</v>
      </c>
      <c r="Y25" s="78">
        <v>0</v>
      </c>
      <c r="Z25" s="35">
        <f>$Q$24</f>
        <v>1.06</v>
      </c>
      <c r="AA25" s="27">
        <f>Y25*Z25</f>
        <v>0</v>
      </c>
      <c r="AB25" s="22" t="s">
        <v>17</v>
      </c>
      <c r="AC25" s="21"/>
      <c r="AD25" s="36">
        <v>0.3</v>
      </c>
      <c r="AE25" s="35">
        <f>R40</f>
        <v>1.2509329911717004</v>
      </c>
      <c r="AF25" s="27">
        <f>AA25*AD25*AE25</f>
        <v>0</v>
      </c>
      <c r="AG25" s="22" t="s">
        <v>19</v>
      </c>
      <c r="AH25" s="21"/>
      <c r="AI25" s="37">
        <f>1-AD25</f>
        <v>0.7</v>
      </c>
      <c r="AJ25" s="35">
        <f>AE25</f>
        <v>1.2509329911717004</v>
      </c>
      <c r="AK25" s="27">
        <f>AA25*AI25*AJ25</f>
        <v>0</v>
      </c>
      <c r="AL25" s="22" t="s">
        <v>17</v>
      </c>
      <c r="AM25" s="27">
        <f>AF25+AK25</f>
        <v>0</v>
      </c>
      <c r="AN25" s="22" t="s">
        <v>17</v>
      </c>
      <c r="AQ25" s="10" t="str">
        <f>T75</f>
        <v>GANNON/BAYSIDE UNIT 3</v>
      </c>
      <c r="AR25" s="9">
        <f>U75</f>
        <v>2003</v>
      </c>
      <c r="AS25" s="9">
        <f>AC75</f>
        <v>2011</v>
      </c>
      <c r="AT25" s="9">
        <f>AH75</f>
        <v>2012</v>
      </c>
      <c r="AU25" s="8" t="e">
        <f>AD80</f>
        <v>#NUM!</v>
      </c>
      <c r="AV25" s="8" t="e">
        <f>AI80</f>
        <v>#NUM!</v>
      </c>
      <c r="AX25" s="21"/>
      <c r="AY25" s="34" t="s">
        <v>155</v>
      </c>
      <c r="AZ25" s="27">
        <f aca="true" t="shared" si="14" ref="AZ25:AZ62">SUM(BA25:BC25)-BD25</f>
        <v>5905163</v>
      </c>
      <c r="BA25" s="27">
        <v>6730846.27</v>
      </c>
      <c r="BB25" s="27">
        <v>90537.29</v>
      </c>
      <c r="BC25" s="27">
        <v>107473.61</v>
      </c>
      <c r="BD25" s="27">
        <v>1023694.17</v>
      </c>
      <c r="BE25" s="25" t="s">
        <v>17</v>
      </c>
      <c r="BF25" s="27">
        <f aca="true" t="shared" si="15" ref="BF25:BF62">SUM(BG25:BI25)-BJ25</f>
        <v>10205433.01</v>
      </c>
      <c r="BG25" s="27">
        <v>11004301.49</v>
      </c>
      <c r="BH25" s="27">
        <v>189244.87</v>
      </c>
      <c r="BI25" s="27">
        <v>1239790.51</v>
      </c>
      <c r="BJ25" s="27">
        <v>2227903.86</v>
      </c>
      <c r="BK25" s="25" t="s">
        <v>17</v>
      </c>
      <c r="BL25" s="27">
        <f aca="true" t="shared" si="16" ref="BL25:BL62">SUM(BM25:BO25)-BP25</f>
        <v>7097610.01</v>
      </c>
      <c r="BM25" s="27">
        <v>8358206.32</v>
      </c>
      <c r="BN25" s="27">
        <v>173561.48</v>
      </c>
      <c r="BO25" s="27">
        <v>639329.69</v>
      </c>
      <c r="BP25" s="27">
        <v>2073487.48</v>
      </c>
      <c r="BQ25" s="25" t="s">
        <v>17</v>
      </c>
      <c r="BR25" s="27">
        <f aca="true" t="shared" si="17" ref="BR25:BR62">SUM(BS25:BU25)-BV25</f>
        <v>6424766</v>
      </c>
      <c r="BS25" s="27">
        <v>7711871.8</v>
      </c>
      <c r="BT25" s="27">
        <v>157603.91</v>
      </c>
      <c r="BU25" s="27">
        <v>438190.63</v>
      </c>
      <c r="BV25" s="27">
        <v>1882900.34</v>
      </c>
      <c r="BW25" s="25" t="s">
        <v>17</v>
      </c>
      <c r="BX25" s="27">
        <f aca="true" t="shared" si="18" ref="BX25:BX62">SUM(BY25:CA25)-CB25</f>
        <v>15585793.000000002</v>
      </c>
      <c r="BY25" s="27">
        <v>18752710.59</v>
      </c>
      <c r="BZ25" s="27">
        <v>321198.8</v>
      </c>
      <c r="CA25" s="27">
        <v>133591.62</v>
      </c>
      <c r="CB25" s="27">
        <v>3621708.01</v>
      </c>
      <c r="CC25" s="25" t="s">
        <v>17</v>
      </c>
      <c r="CD25" s="27">
        <f aca="true" t="shared" si="19" ref="CD25:CD62">SUM(CE25:CG25)-CH25</f>
        <v>7194786</v>
      </c>
      <c r="CE25" s="27">
        <f>7343233.57+807549.1</f>
        <v>8150782.67</v>
      </c>
      <c r="CF25" s="27">
        <f>78933.55+9432.03</f>
        <v>88365.58</v>
      </c>
      <c r="CG25" s="27">
        <f>83397.23+10030.66</f>
        <v>93427.89</v>
      </c>
      <c r="CH25" s="27">
        <f>1016309.35+121480.79</f>
        <v>1137790.14</v>
      </c>
      <c r="CI25" s="25" t="s">
        <v>17</v>
      </c>
      <c r="CJ25" s="27">
        <f aca="true" t="shared" si="20" ref="CJ25:CJ62">SUM(CK25:CM25)-CN25</f>
        <v>744589</v>
      </c>
      <c r="CK25" s="27">
        <v>1942265.02</v>
      </c>
      <c r="CL25" s="27">
        <v>52365.33</v>
      </c>
      <c r="CM25" s="27">
        <v>216943.09</v>
      </c>
      <c r="CN25" s="27">
        <v>1466984.44</v>
      </c>
      <c r="CO25" s="25" t="s">
        <v>17</v>
      </c>
      <c r="CP25" s="27">
        <f aca="true" t="shared" si="21" ref="CP25:CP62">SUM(CQ25:CS25)-CT25</f>
        <v>1275723.2699999998</v>
      </c>
      <c r="CQ25" s="27">
        <v>1527678.65</v>
      </c>
      <c r="CR25" s="27">
        <v>25729.99</v>
      </c>
      <c r="CS25" s="27">
        <v>13129.88</v>
      </c>
      <c r="CT25" s="27">
        <v>290815.25</v>
      </c>
      <c r="CU25" s="25" t="s">
        <v>17</v>
      </c>
      <c r="CV25" s="27">
        <f aca="true" t="shared" si="22" ref="CV25:CV62">SUM(CW25:CY25)-CZ25</f>
        <v>1435726.92</v>
      </c>
      <c r="CW25" s="27">
        <v>1552500.05</v>
      </c>
      <c r="CX25" s="27">
        <v>28163.05</v>
      </c>
      <c r="CY25" s="27">
        <v>190909.65</v>
      </c>
      <c r="CZ25" s="27">
        <v>335845.83</v>
      </c>
      <c r="DA25" s="25" t="s">
        <v>17</v>
      </c>
      <c r="DB25" s="27">
        <f aca="true" t="shared" si="23" ref="DB25:DB62">SUM(DC25:DE25)-DF25</f>
        <v>1115378.2999999998</v>
      </c>
      <c r="DC25" s="27">
        <v>1206605.28</v>
      </c>
      <c r="DD25" s="27">
        <v>22069.68</v>
      </c>
      <c r="DE25" s="27">
        <v>149768.19</v>
      </c>
      <c r="DF25" s="27">
        <v>263064.85</v>
      </c>
      <c r="DG25" s="25" t="s">
        <v>17</v>
      </c>
      <c r="DH25" s="27">
        <f aca="true" t="shared" si="24" ref="DH25:DH62">SUM(DI25:DK25)-DL25</f>
        <v>2826834.35</v>
      </c>
      <c r="DI25" s="27">
        <v>3057760.26</v>
      </c>
      <c r="DJ25" s="27">
        <v>56078.42</v>
      </c>
      <c r="DK25" s="27">
        <v>380448.74</v>
      </c>
      <c r="DL25" s="27">
        <v>667453.07</v>
      </c>
      <c r="DM25" s="25" t="s">
        <v>17</v>
      </c>
      <c r="DN25" s="27">
        <f aca="true" t="shared" si="25" ref="DN25:DN62">SUM(DO25:DQ25)-DR25</f>
        <v>0</v>
      </c>
      <c r="DO25" s="27">
        <v>0</v>
      </c>
      <c r="DP25" s="27">
        <v>0</v>
      </c>
      <c r="DQ25" s="27">
        <v>0</v>
      </c>
      <c r="DR25" s="27">
        <v>0</v>
      </c>
      <c r="DS25" s="25" t="s">
        <v>17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5" t="s">
        <v>17</v>
      </c>
      <c r="DZ25" s="27">
        <f aca="true" t="shared" si="26" ref="DZ25:DZ62">SUM(EA25:EC25)-ED25</f>
        <v>1987499.6199999999</v>
      </c>
      <c r="EA25" s="27">
        <v>2141062.61</v>
      </c>
      <c r="EB25" s="27">
        <v>37563.94</v>
      </c>
      <c r="EC25" s="27">
        <v>254689.5</v>
      </c>
      <c r="ED25" s="27">
        <v>445816.43</v>
      </c>
      <c r="EE25" s="25" t="s">
        <v>17</v>
      </c>
      <c r="EF25" s="27">
        <f aca="true" t="shared" si="27" ref="EF25:EF62">SUM(EG25:EI25)-EJ25</f>
        <v>238196.2</v>
      </c>
      <c r="EG25" s="27">
        <v>304206.22</v>
      </c>
      <c r="EH25" s="27">
        <v>8317.94</v>
      </c>
      <c r="EI25" s="27">
        <v>11856.96</v>
      </c>
      <c r="EJ25" s="27">
        <v>86184.92</v>
      </c>
      <c r="EK25" s="25" t="s">
        <v>17</v>
      </c>
      <c r="EL25" s="27">
        <f aca="true" t="shared" si="28" ref="EL25:EL62">SUM(EM25:EO25)-EP25</f>
        <v>39542.09</v>
      </c>
      <c r="EM25" s="27">
        <v>38567.21</v>
      </c>
      <c r="EN25" s="27">
        <v>15174.21</v>
      </c>
      <c r="EO25" s="27">
        <v>316.09</v>
      </c>
      <c r="EP25" s="27">
        <v>14515.42</v>
      </c>
      <c r="EQ25" s="25" t="s">
        <v>17</v>
      </c>
      <c r="ER25" s="27">
        <f aca="true" t="shared" si="29" ref="ER25:ER62">SUM(ES25:EU25)-EV25</f>
        <v>78889.99</v>
      </c>
      <c r="ES25" s="27">
        <v>76945.21</v>
      </c>
      <c r="ET25" s="27">
        <v>30273.78</v>
      </c>
      <c r="EU25" s="27">
        <v>630.62</v>
      </c>
      <c r="EV25" s="27">
        <v>28959.62</v>
      </c>
      <c r="EW25" s="25" t="s">
        <v>17</v>
      </c>
      <c r="EX25" s="27">
        <f aca="true" t="shared" si="30" ref="EX25:EX62">SUM(EY25:FA25)-FB25</f>
        <v>104124</v>
      </c>
      <c r="EY25" s="27">
        <v>101557.13</v>
      </c>
      <c r="EZ25" s="27">
        <v>39957.26</v>
      </c>
      <c r="FA25" s="27">
        <v>832.33</v>
      </c>
      <c r="FB25" s="27">
        <v>38222.72</v>
      </c>
      <c r="FC25" s="25" t="s">
        <v>17</v>
      </c>
      <c r="FD25" s="27">
        <f aca="true" t="shared" si="31" ref="FD25:FD62">SUM(FE25:FG25)-FH25</f>
        <v>4859456.260000001</v>
      </c>
      <c r="FE25" s="27">
        <v>6566657.92</v>
      </c>
      <c r="FF25" s="27">
        <v>86289.45</v>
      </c>
      <c r="FG25" s="27">
        <v>16562.53</v>
      </c>
      <c r="FH25" s="27">
        <v>1810053.64</v>
      </c>
      <c r="FI25" s="25" t="s">
        <v>17</v>
      </c>
      <c r="FJ25" s="27">
        <f aca="true" t="shared" si="32" ref="FJ25:FJ62">SUM(FK25:FM25)-FN25</f>
        <v>2616630.2899999996</v>
      </c>
      <c r="FK25" s="27">
        <v>3535892.73</v>
      </c>
      <c r="FL25" s="27">
        <v>46463.55</v>
      </c>
      <c r="FM25" s="27">
        <v>8918.28</v>
      </c>
      <c r="FN25" s="27">
        <v>974644.27</v>
      </c>
      <c r="FO25" s="25" t="s">
        <v>17</v>
      </c>
      <c r="FP25" s="27">
        <f aca="true" t="shared" si="33" ref="FP25:FP62">SUM(FQ25:FS25)-FT25</f>
        <v>218098.96000000002</v>
      </c>
      <c r="FQ25" s="27">
        <v>294719.68</v>
      </c>
      <c r="FR25" s="27">
        <v>3872.75</v>
      </c>
      <c r="FS25" s="27">
        <v>743.34</v>
      </c>
      <c r="FT25" s="27">
        <v>81236.81</v>
      </c>
      <c r="FU25" s="25" t="s">
        <v>17</v>
      </c>
      <c r="FV25" s="27">
        <f aca="true" t="shared" si="34" ref="FV25:FV62">SUM(FW25:FY25)-FZ25</f>
        <v>66694.70000000001</v>
      </c>
      <c r="FW25" s="27">
        <v>90125.53</v>
      </c>
      <c r="FX25" s="27">
        <v>1184.3</v>
      </c>
      <c r="FY25" s="27">
        <v>227.32</v>
      </c>
      <c r="FZ25" s="27">
        <v>24842.45</v>
      </c>
      <c r="GA25" s="25" t="s">
        <v>17</v>
      </c>
      <c r="GB25" s="27">
        <f aca="true" t="shared" si="35" ref="GB25:GB62">SUM(GC25:GE25)-GF25</f>
        <v>1429547.0000000002</v>
      </c>
      <c r="GC25" s="27">
        <v>1809556.12</v>
      </c>
      <c r="GD25" s="27">
        <v>18082.08</v>
      </c>
      <c r="GE25" s="27">
        <v>244465.74</v>
      </c>
      <c r="GF25" s="27">
        <v>642556.94</v>
      </c>
      <c r="GG25" s="25" t="s">
        <v>17</v>
      </c>
      <c r="GH25" s="27">
        <f aca="true" t="shared" si="36" ref="GH25:GH62">SUM(GI25:GK25)-GL25</f>
        <v>8678.009999999998</v>
      </c>
      <c r="GI25" s="27">
        <v>11726.71</v>
      </c>
      <c r="GJ25" s="27">
        <v>154.1</v>
      </c>
      <c r="GK25" s="27">
        <v>29.58</v>
      </c>
      <c r="GL25" s="27">
        <v>3232.38</v>
      </c>
      <c r="GM25" s="25" t="s">
        <v>17</v>
      </c>
      <c r="GN25" s="27">
        <f aca="true" t="shared" si="37" ref="GN25:GN62">SUM(GO25:GQ25)-GR25</f>
        <v>10520694</v>
      </c>
      <c r="GO25" s="27">
        <v>10239004.42</v>
      </c>
      <c r="GP25" s="27">
        <v>106162.76</v>
      </c>
      <c r="GQ25" s="27">
        <v>1437339.18</v>
      </c>
      <c r="GR25" s="27">
        <v>1261812.36</v>
      </c>
      <c r="GS25" s="25" t="s">
        <v>17</v>
      </c>
      <c r="GT25" s="27">
        <f>SUM(GU25:GW25)-GX25</f>
        <v>775118.0000000001</v>
      </c>
      <c r="GU25" s="27">
        <v>1356254.56</v>
      </c>
      <c r="GV25" s="27">
        <v>14161.12</v>
      </c>
      <c r="GW25" s="27">
        <v>189365.69</v>
      </c>
      <c r="GX25" s="27">
        <v>784663.37</v>
      </c>
      <c r="GY25" s="27">
        <f>AZ25+BF25+BL25+BR25+BX25+CD25+CJ25+CP25+CV25+DB25+DH25+DN25+DT25+DZ25+EF25+EL25+ER25+EX25+FD25+FJ25+FP25+FV25+GB25+GH25+GN25+GT25</f>
        <v>82754971.98000002</v>
      </c>
      <c r="HE25" s="10" t="str">
        <f>T67</f>
        <v>GANNON/BAYSIDE COMMON</v>
      </c>
      <c r="HF25" s="10">
        <f>HH25-HG25</f>
        <v>41</v>
      </c>
      <c r="HG25" s="9">
        <f>U67</f>
        <v>2003</v>
      </c>
      <c r="HH25" s="9">
        <f>V67</f>
        <v>2044</v>
      </c>
      <c r="HI25" s="10">
        <f>AA72</f>
        <v>0</v>
      </c>
      <c r="HJ25" s="16">
        <f>+'[1]SUMMARY'!$I$12</f>
        <v>551904</v>
      </c>
    </row>
    <row r="26" spans="1:218" ht="10.5" customHeight="1">
      <c r="A26" s="1" t="s">
        <v>8</v>
      </c>
      <c r="B26" s="26">
        <f t="shared" si="5"/>
        <v>2006</v>
      </c>
      <c r="C26" s="22" t="s">
        <v>19</v>
      </c>
      <c r="D26" s="66">
        <v>0.042</v>
      </c>
      <c r="E26" s="67">
        <f t="shared" si="6"/>
        <v>1.112924772</v>
      </c>
      <c r="F26" s="67">
        <f t="shared" si="10"/>
        <v>1.084722</v>
      </c>
      <c r="G26" s="22" t="s">
        <v>19</v>
      </c>
      <c r="H26" s="66">
        <v>0.003</v>
      </c>
      <c r="I26" s="67">
        <f t="shared" si="7"/>
        <v>1.0210991349999998</v>
      </c>
      <c r="J26" s="67">
        <f t="shared" si="11"/>
        <v>1.0060089999999997</v>
      </c>
      <c r="K26" s="22" t="s">
        <v>19</v>
      </c>
      <c r="L26" s="66">
        <v>0.016</v>
      </c>
      <c r="M26" s="67">
        <f t="shared" si="8"/>
        <v>1.04567736</v>
      </c>
      <c r="N26" s="67">
        <f t="shared" si="12"/>
        <v>1.030224</v>
      </c>
      <c r="O26" s="22" t="s">
        <v>19</v>
      </c>
      <c r="P26" s="66">
        <v>0.014</v>
      </c>
      <c r="Q26" s="67">
        <f t="shared" si="9"/>
        <v>1.1135342400000001</v>
      </c>
      <c r="R26" s="67">
        <f t="shared" si="13"/>
        <v>1.050504</v>
      </c>
      <c r="S26" s="2"/>
      <c r="T26" s="21"/>
      <c r="U26" s="42"/>
      <c r="V26" s="21"/>
      <c r="W26" s="21"/>
      <c r="X26" s="38" t="s">
        <v>110</v>
      </c>
      <c r="Y26" s="77" t="s">
        <v>124</v>
      </c>
      <c r="Z26" s="39" t="s">
        <v>110</v>
      </c>
      <c r="AA26" s="24" t="s">
        <v>111</v>
      </c>
      <c r="AB26" s="22" t="s">
        <v>17</v>
      </c>
      <c r="AC26" s="21"/>
      <c r="AD26" s="21"/>
      <c r="AE26" s="21"/>
      <c r="AF26" s="24" t="s">
        <v>111</v>
      </c>
      <c r="AG26" s="22" t="s">
        <v>19</v>
      </c>
      <c r="AH26" s="21"/>
      <c r="AI26" s="21"/>
      <c r="AJ26" s="21"/>
      <c r="AK26" s="24" t="s">
        <v>111</v>
      </c>
      <c r="AL26" s="22" t="s">
        <v>17</v>
      </c>
      <c r="AM26" s="24" t="s">
        <v>111</v>
      </c>
      <c r="AN26" s="22" t="s">
        <v>17</v>
      </c>
      <c r="AQ26" s="10" t="str">
        <f>T82</f>
        <v>GANNON/BAYSIDE UNIT 4</v>
      </c>
      <c r="AR26" s="9">
        <f>U82</f>
        <v>2003</v>
      </c>
      <c r="AS26" s="9">
        <f>AC82</f>
        <v>2014</v>
      </c>
      <c r="AT26" s="9">
        <f>AH82</f>
        <v>2015</v>
      </c>
      <c r="AU26" s="8" t="e">
        <f>AD87</f>
        <v>#NUM!</v>
      </c>
      <c r="AV26" s="8" t="e">
        <f>AI87</f>
        <v>#NUM!</v>
      </c>
      <c r="AW26" s="8"/>
      <c r="AX26" s="27">
        <v>1</v>
      </c>
      <c r="AY26" s="26">
        <v>2004</v>
      </c>
      <c r="AZ26" s="27" t="e">
        <f t="shared" si="14"/>
        <v>#NUM!</v>
      </c>
      <c r="BA26" s="27" t="e">
        <f>IF($AX26&lt;=TRUNC($AZ$18),BA21,0)</f>
        <v>#NUM!</v>
      </c>
      <c r="BB26" s="27" t="e">
        <f>IF($AX26&lt;=TRUNC($AZ$18),BB21,0)</f>
        <v>#NUM!</v>
      </c>
      <c r="BC26" s="27" t="e">
        <f>IF($AX26&lt;=TRUNC($AZ$18),BC21,0)</f>
        <v>#NUM!</v>
      </c>
      <c r="BD26" s="27" t="e">
        <f>IF($AX26&lt;=TRUNC($AZ$18),BD21,0)</f>
        <v>#NUM!</v>
      </c>
      <c r="BE26" s="25" t="s">
        <v>17</v>
      </c>
      <c r="BF26" s="27" t="e">
        <f t="shared" si="15"/>
        <v>#NUM!</v>
      </c>
      <c r="BG26" s="27" t="e">
        <f>IF($AX26&lt;=TRUNC($BF$18),BG21,0)</f>
        <v>#NUM!</v>
      </c>
      <c r="BH26" s="27" t="e">
        <f>IF($AX26&lt;=TRUNC($BF$18),BH21,0)</f>
        <v>#NUM!</v>
      </c>
      <c r="BI26" s="27" t="e">
        <f>IF($AX26&lt;=TRUNC($BF$18),BI21,0)</f>
        <v>#NUM!</v>
      </c>
      <c r="BJ26" s="27" t="e">
        <f>IF($AX26&lt;=TRUNC($BF$18),BJ21,0)</f>
        <v>#NUM!</v>
      </c>
      <c r="BK26" s="25" t="s">
        <v>17</v>
      </c>
      <c r="BL26" s="27" t="e">
        <f t="shared" si="16"/>
        <v>#NUM!</v>
      </c>
      <c r="BM26" s="27" t="e">
        <f>IF($AX26&lt;=TRUNC($BL$18),BM21,0)</f>
        <v>#NUM!</v>
      </c>
      <c r="BN26" s="27" t="e">
        <f>IF($AX26&lt;=TRUNC($BL$18),BN21,0)</f>
        <v>#NUM!</v>
      </c>
      <c r="BO26" s="27" t="e">
        <f>IF($AX26&lt;=TRUNC($BL$18),BO21,0)</f>
        <v>#NUM!</v>
      </c>
      <c r="BP26" s="27" t="e">
        <f>IF($AX26&lt;=TRUNC($BL$18),BP21,0)</f>
        <v>#NUM!</v>
      </c>
      <c r="BQ26" s="25" t="s">
        <v>17</v>
      </c>
      <c r="BR26" s="27" t="e">
        <f t="shared" si="17"/>
        <v>#NUM!</v>
      </c>
      <c r="BS26" s="27" t="e">
        <f>IF($AX26&lt;=TRUNC($BR$18),BS21,0)</f>
        <v>#NUM!</v>
      </c>
      <c r="BT26" s="27" t="e">
        <f>IF($AX26&lt;=TRUNC($BR$18),BT21,0)</f>
        <v>#NUM!</v>
      </c>
      <c r="BU26" s="27" t="e">
        <f>IF($AX26&lt;=TRUNC($BR$18),BU21,0)</f>
        <v>#NUM!</v>
      </c>
      <c r="BV26" s="27" t="e">
        <f>IF($AX26&lt;=TRUNC($BR$18),BV21,0)</f>
        <v>#NUM!</v>
      </c>
      <c r="BW26" s="25" t="s">
        <v>17</v>
      </c>
      <c r="BX26" s="27" t="e">
        <f t="shared" si="18"/>
        <v>#NUM!</v>
      </c>
      <c r="BY26" s="27" t="e">
        <f>IF($AX26&lt;=TRUNC($BX$18),BY21,0)</f>
        <v>#NUM!</v>
      </c>
      <c r="BZ26" s="27" t="e">
        <f>IF($AX26&lt;=TRUNC($BX$18),BZ21,0)</f>
        <v>#NUM!</v>
      </c>
      <c r="CA26" s="27" t="e">
        <f>IF($AX26&lt;=TRUNC($BX$18),CA21,0)</f>
        <v>#NUM!</v>
      </c>
      <c r="CB26" s="27" t="e">
        <f>IF($AX26&lt;=TRUNC($BX$18),CB21,0)</f>
        <v>#NUM!</v>
      </c>
      <c r="CC26" s="25" t="s">
        <v>17</v>
      </c>
      <c r="CD26" s="27" t="e">
        <f t="shared" si="19"/>
        <v>#NUM!</v>
      </c>
      <c r="CE26" s="27" t="e">
        <f>IF($AX26&lt;=TRUNC($CD$18),CE21,0)</f>
        <v>#NUM!</v>
      </c>
      <c r="CF26" s="27" t="e">
        <f>IF($AX26&lt;=TRUNC($CD$18),CF21,0)</f>
        <v>#NUM!</v>
      </c>
      <c r="CG26" s="27" t="e">
        <f>IF($AX26&lt;=TRUNC($CD$18),CG21,0)</f>
        <v>#NUM!</v>
      </c>
      <c r="CH26" s="27" t="e">
        <f>IF($AX26&lt;=TRUNC($CD$18),CH21,0)</f>
        <v>#NUM!</v>
      </c>
      <c r="CI26" s="25" t="s">
        <v>17</v>
      </c>
      <c r="CJ26" s="27">
        <f t="shared" si="20"/>
        <v>10973.556311050503</v>
      </c>
      <c r="CK26" s="27">
        <f>IF($AX26&lt;=TRUNC($CD$18),CK21,0)</f>
        <v>-121444.39811881683</v>
      </c>
      <c r="CL26" s="27">
        <f>IF($AX26&lt;=TRUNC($CD$18),CL21,0)</f>
        <v>25819.636432803054</v>
      </c>
      <c r="CM26" s="27">
        <f>IF($AX26&lt;=TRUNC($CD$18),CM21,0)</f>
        <v>-18556.614824713393</v>
      </c>
      <c r="CN26" s="27">
        <f>IF($AX26&lt;=TRUNC($CD$18),CN21,0)</f>
        <v>-125154.93282177768</v>
      </c>
      <c r="CO26" s="25" t="s">
        <v>17</v>
      </c>
      <c r="CP26" s="27" t="e">
        <f t="shared" si="21"/>
        <v>#NUM!</v>
      </c>
      <c r="CQ26" s="27" t="e">
        <f>IF($AX26&lt;=TRUNC($CP$18),CQ21,0)</f>
        <v>#NUM!</v>
      </c>
      <c r="CR26" s="27" t="e">
        <f>IF($AX26&lt;=TRUNC($CP$18),CR21,0)</f>
        <v>#NUM!</v>
      </c>
      <c r="CS26" s="27" t="e">
        <f>IF($AX26&lt;=TRUNC($CP$18),CS21,0)</f>
        <v>#NUM!</v>
      </c>
      <c r="CT26" s="27" t="e">
        <f>IF($AX26&lt;=TRUNC($CP$18),CT21,0)</f>
        <v>#NUM!</v>
      </c>
      <c r="CU26" s="25" t="s">
        <v>17</v>
      </c>
      <c r="CV26" s="27" t="e">
        <f t="shared" si="22"/>
        <v>#NUM!</v>
      </c>
      <c r="CW26" s="27" t="e">
        <f>IF($AX26&lt;=TRUNC($CV$18),CW21,0)</f>
        <v>#NUM!</v>
      </c>
      <c r="CX26" s="27" t="e">
        <f>IF($AX26&lt;=TRUNC($CV$18),CX21,0)</f>
        <v>#NUM!</v>
      </c>
      <c r="CY26" s="27" t="e">
        <f>IF($AX26&lt;=TRUNC($CV$18),CY21,0)</f>
        <v>#NUM!</v>
      </c>
      <c r="CZ26" s="27" t="e">
        <f>IF($AX26&lt;=TRUNC($CV$18),CZ21,0)</f>
        <v>#NUM!</v>
      </c>
      <c r="DA26" s="25" t="s">
        <v>17</v>
      </c>
      <c r="DB26" s="27" t="e">
        <f t="shared" si="23"/>
        <v>#NUM!</v>
      </c>
      <c r="DC26" s="27" t="e">
        <f>IF($AX26&lt;=TRUNC($DB$18),DC21,0)</f>
        <v>#NUM!</v>
      </c>
      <c r="DD26" s="27" t="e">
        <f>IF($AX26&lt;=TRUNC($DB$18),DD21,0)</f>
        <v>#NUM!</v>
      </c>
      <c r="DE26" s="27" t="e">
        <f>IF($AX26&lt;=TRUNC($DB$18),DE21,0)</f>
        <v>#NUM!</v>
      </c>
      <c r="DF26" s="27" t="e">
        <f>IF($AX26&lt;=TRUNC($DB$18),DF21,0)</f>
        <v>#NUM!</v>
      </c>
      <c r="DG26" s="25" t="s">
        <v>17</v>
      </c>
      <c r="DH26" s="27" t="e">
        <f t="shared" si="24"/>
        <v>#NUM!</v>
      </c>
      <c r="DI26" s="27" t="e">
        <f>IF($AX26&lt;=TRUNC($DH$18),DI21,0)</f>
        <v>#NUM!</v>
      </c>
      <c r="DJ26" s="27" t="e">
        <f>IF($AX26&lt;=TRUNC($DH$18),DJ21,0)</f>
        <v>#NUM!</v>
      </c>
      <c r="DK26" s="27" t="e">
        <f>IF($AX26&lt;=TRUNC($DH$18),DK21,0)</f>
        <v>#NUM!</v>
      </c>
      <c r="DL26" s="27" t="e">
        <f>IF($AX26&lt;=TRUNC($DH$18),DL21,0)</f>
        <v>#NUM!</v>
      </c>
      <c r="DM26" s="25" t="s">
        <v>17</v>
      </c>
      <c r="DN26" s="27">
        <f t="shared" si="25"/>
        <v>0</v>
      </c>
      <c r="DO26" s="27">
        <f>IF($AX26&lt;=TRUNC($DN$18),DO25*(1+DO$19),IF(DO17&lt;&gt;0,+DO17,0))</f>
        <v>0</v>
      </c>
      <c r="DP26" s="27">
        <f>IF($AX26&lt;=TRUNC($DN$18),DP25*(1+DP$19),IF(DP17&lt;&gt;0,+DP17,0))</f>
        <v>0</v>
      </c>
      <c r="DQ26" s="27">
        <f>IF($AX26&lt;=TRUNC($DN$18),DQ25*(1+DQ$19),IF(DQ17&lt;&gt;0,+DQ17,0))</f>
        <v>0</v>
      </c>
      <c r="DR26" s="27">
        <f>IF($AX26&lt;=TRUNC($DN$18),DR25*(1+DR$19),IF(DR17&lt;&gt;0,+DR17,0))</f>
        <v>0</v>
      </c>
      <c r="DS26" s="25" t="s">
        <v>17</v>
      </c>
      <c r="DT26" s="27">
        <v>0</v>
      </c>
      <c r="DU26" s="27">
        <f>IF($AX26&lt;=TRUNC($DN$18),DU25*(1+DU$19),IF(DU17&lt;&gt;0,+DU17,0))</f>
        <v>0</v>
      </c>
      <c r="DV26" s="27">
        <f>IF($AX26&lt;=TRUNC($DN$18),DV25*(1+DV$19),IF(DV17&lt;&gt;0,+DV17,0))</f>
        <v>0</v>
      </c>
      <c r="DW26" s="27">
        <f>IF($AX26&lt;=TRUNC($DN$18),DW25*(1+DW$19),IF(DW17&lt;&gt;0,+DW17,0))</f>
        <v>0</v>
      </c>
      <c r="DX26" s="27">
        <f>IF($AX26&lt;=TRUNC($DN$18),DX25*(1+DX$19),IF(DX17&lt;&gt;0,+DX17,0))</f>
        <v>0</v>
      </c>
      <c r="DY26" s="25" t="s">
        <v>17</v>
      </c>
      <c r="DZ26" s="27" t="e">
        <f t="shared" si="26"/>
        <v>#NUM!</v>
      </c>
      <c r="EA26" s="27" t="e">
        <f>IF($AX26&lt;=TRUNC($DZ$18),EA21,0)</f>
        <v>#NUM!</v>
      </c>
      <c r="EB26" s="27" t="e">
        <f>IF($AX26&lt;=TRUNC($DZ$18),EB21,0)</f>
        <v>#NUM!</v>
      </c>
      <c r="EC26" s="27" t="e">
        <f>IF($AX26&lt;=TRUNC($DZ$18),EC21,0)</f>
        <v>#NUM!</v>
      </c>
      <c r="ED26" s="27" t="e">
        <f>IF($AX26&lt;=TRUNC($DZ$18),ED21,0)</f>
        <v>#NUM!</v>
      </c>
      <c r="EE26" s="25" t="s">
        <v>17</v>
      </c>
      <c r="EF26" s="27">
        <f t="shared" si="27"/>
        <v>0</v>
      </c>
      <c r="EG26" s="27">
        <f>IF($AX26&lt;=TRUNC($EF$18),EG21,0)</f>
        <v>0</v>
      </c>
      <c r="EH26" s="27">
        <f>IF($AX26&lt;=TRUNC($EF$18),EH21,0)</f>
        <v>0</v>
      </c>
      <c r="EI26" s="27">
        <f>IF($AX26&lt;=TRUNC($EF$18),EI21,0)</f>
        <v>0</v>
      </c>
      <c r="EJ26" s="27">
        <f>IF($AX26&lt;=TRUNC($EF$18),EJ21,0)</f>
        <v>0</v>
      </c>
      <c r="EK26" s="25" t="s">
        <v>17</v>
      </c>
      <c r="EL26" s="27" t="e">
        <f t="shared" si="28"/>
        <v>#NUM!</v>
      </c>
      <c r="EM26" s="27" t="e">
        <f>IF($AX26&lt;=TRUNC($EL$18),EM21,0)</f>
        <v>#NUM!</v>
      </c>
      <c r="EN26" s="27" t="e">
        <f>IF($AX26&lt;=TRUNC($EL$18),EN21,0)</f>
        <v>#NUM!</v>
      </c>
      <c r="EO26" s="27" t="e">
        <f>IF($AX26&lt;=TRUNC($EL$18),EO21,0)</f>
        <v>#NUM!</v>
      </c>
      <c r="EP26" s="27" t="e">
        <f>IF($AX26&lt;=TRUNC($EL$18),EP21,0)</f>
        <v>#NUM!</v>
      </c>
      <c r="EQ26" s="25" t="s">
        <v>17</v>
      </c>
      <c r="ER26" s="27" t="e">
        <f t="shared" si="29"/>
        <v>#NUM!</v>
      </c>
      <c r="ES26" s="27" t="e">
        <f>IF($AX26&lt;=TRUNC($ER$18),ES21,0)</f>
        <v>#NUM!</v>
      </c>
      <c r="ET26" s="27" t="e">
        <f>IF($AX26&lt;=TRUNC($ER$18),ET21,0)</f>
        <v>#NUM!</v>
      </c>
      <c r="EU26" s="27" t="e">
        <f>IF($AX26&lt;=TRUNC($ER$18),EU21,0)</f>
        <v>#NUM!</v>
      </c>
      <c r="EV26" s="27" t="e">
        <f>IF($AX26&lt;=TRUNC($ER$18),EV21,0)</f>
        <v>#NUM!</v>
      </c>
      <c r="EW26" s="25" t="s">
        <v>17</v>
      </c>
      <c r="EX26" s="27" t="e">
        <f t="shared" si="30"/>
        <v>#NUM!</v>
      </c>
      <c r="EY26" s="27" t="e">
        <f>IF($AX26&lt;=TRUNC($EX$18),EY21,0)</f>
        <v>#NUM!</v>
      </c>
      <c r="EZ26" s="27" t="e">
        <f>IF($AX26&lt;=TRUNC($EX$18),EZ21,0)</f>
        <v>#NUM!</v>
      </c>
      <c r="FA26" s="27" t="e">
        <f>IF($AX26&lt;=TRUNC($EX$18),FA21,0)</f>
        <v>#NUM!</v>
      </c>
      <c r="FB26" s="27" t="e">
        <f>IF($AX26&lt;=TRUNC($EX$18),FB21,0)</f>
        <v>#NUM!</v>
      </c>
      <c r="FC26" s="25" t="s">
        <v>17</v>
      </c>
      <c r="FD26" s="27" t="e">
        <f t="shared" si="31"/>
        <v>#NUM!</v>
      </c>
      <c r="FE26" s="27" t="e">
        <f>IF($AX26&lt;=TRUNC($FD$18),FE21,0)</f>
        <v>#NUM!</v>
      </c>
      <c r="FF26" s="27" t="e">
        <f>IF($AX26&lt;=TRUNC($FD$18),FF21,0)</f>
        <v>#NUM!</v>
      </c>
      <c r="FG26" s="27" t="e">
        <f>IF($AX26&lt;=TRUNC($FD$18),FG21,0)</f>
        <v>#NUM!</v>
      </c>
      <c r="FH26" s="27" t="e">
        <f>IF($AX26&lt;=TRUNC($FD$18),FH21,0)</f>
        <v>#NUM!</v>
      </c>
      <c r="FI26" s="25" t="s">
        <v>17</v>
      </c>
      <c r="FJ26" s="27" t="e">
        <f t="shared" si="32"/>
        <v>#NUM!</v>
      </c>
      <c r="FK26" s="27" t="e">
        <f>IF($AX26&lt;=TRUNC($FJ$18),FK21,0)</f>
        <v>#NUM!</v>
      </c>
      <c r="FL26" s="27" t="e">
        <f>IF($AX26&lt;=TRUNC($FJ$18),FL21,0)</f>
        <v>#NUM!</v>
      </c>
      <c r="FM26" s="27" t="e">
        <f>IF($AX26&lt;=TRUNC($FJ$18),FM21,0)</f>
        <v>#NUM!</v>
      </c>
      <c r="FN26" s="27" t="e">
        <f>IF($AX26&lt;=TRUNC($FJ$18),FN21,0)</f>
        <v>#NUM!</v>
      </c>
      <c r="FO26" s="25" t="s">
        <v>17</v>
      </c>
      <c r="FP26" s="27" t="e">
        <f t="shared" si="33"/>
        <v>#NUM!</v>
      </c>
      <c r="FQ26" s="27" t="e">
        <f>IF($AX26&lt;=TRUNC($FP$18),FQ21,0)</f>
        <v>#NUM!</v>
      </c>
      <c r="FR26" s="27" t="e">
        <f>IF($AX26&lt;=TRUNC($FP$18),FR21,0)</f>
        <v>#NUM!</v>
      </c>
      <c r="FS26" s="27" t="e">
        <f>IF($AX26&lt;=TRUNC($FP$18),FS21,0)</f>
        <v>#NUM!</v>
      </c>
      <c r="FT26" s="27" t="e">
        <f>IF($AX26&lt;=TRUNC($FP$18),FT21,0)</f>
        <v>#NUM!</v>
      </c>
      <c r="FU26" s="25" t="s">
        <v>17</v>
      </c>
      <c r="FV26" s="27" t="e">
        <f t="shared" si="34"/>
        <v>#NUM!</v>
      </c>
      <c r="FW26" s="27" t="e">
        <f>IF($AX26&lt;=TRUNC($FV$18),FW21,0)</f>
        <v>#NUM!</v>
      </c>
      <c r="FX26" s="27" t="e">
        <f>IF($AX26&lt;=TRUNC($FV$18),FX21,0)</f>
        <v>#NUM!</v>
      </c>
      <c r="FY26" s="27" t="e">
        <f>IF($AX26&lt;=TRUNC($FV$18),FY21,0)</f>
        <v>#NUM!</v>
      </c>
      <c r="FZ26" s="27" t="e">
        <f>IF($AX26&lt;=TRUNC($FV$18),FZ21,0)</f>
        <v>#NUM!</v>
      </c>
      <c r="GA26" s="25" t="s">
        <v>17</v>
      </c>
      <c r="GB26" s="27" t="e">
        <f t="shared" si="35"/>
        <v>#NUM!</v>
      </c>
      <c r="GC26" s="27" t="e">
        <f>IF($AX26&lt;=TRUNC($GB$18),GC21,0)</f>
        <v>#NUM!</v>
      </c>
      <c r="GD26" s="27" t="e">
        <f>IF($AX26&lt;=TRUNC($GB$18),GD21,0)</f>
        <v>#NUM!</v>
      </c>
      <c r="GE26" s="27" t="e">
        <f>IF($AX26&lt;=TRUNC($GB$18),GE21,0)</f>
        <v>#NUM!</v>
      </c>
      <c r="GF26" s="27" t="e">
        <f>IF($AX26&lt;=TRUNC($GB$18),GF21,0)</f>
        <v>#NUM!</v>
      </c>
      <c r="GG26" s="25" t="s">
        <v>17</v>
      </c>
      <c r="GH26" s="27" t="e">
        <f t="shared" si="36"/>
        <v>#NUM!</v>
      </c>
      <c r="GI26" s="27" t="e">
        <f>IF($AX26&lt;=TRUNC($GH$18),GI21,0)</f>
        <v>#NUM!</v>
      </c>
      <c r="GJ26" s="27" t="e">
        <f>IF($AX26&lt;=TRUNC($GH$18),GJ21,0)</f>
        <v>#NUM!</v>
      </c>
      <c r="GK26" s="27" t="e">
        <f>IF($AX26&lt;=TRUNC($GH$18),GK21,0)</f>
        <v>#NUM!</v>
      </c>
      <c r="GL26" s="27" t="e">
        <f>IF($AX26&lt;=TRUNC($GH$18),GL21,0)</f>
        <v>#NUM!</v>
      </c>
      <c r="GM26" s="25" t="s">
        <v>17</v>
      </c>
      <c r="GN26" s="27">
        <v>0</v>
      </c>
      <c r="GO26" s="27">
        <v>0</v>
      </c>
      <c r="GP26" s="27">
        <v>0</v>
      </c>
      <c r="GQ26" s="27">
        <v>0</v>
      </c>
      <c r="GR26" s="27">
        <v>0</v>
      </c>
      <c r="GS26" s="25" t="s">
        <v>17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 t="e">
        <f>AZ26+BF26+BL26+BR26+BX26+CD26+CJ26+CP26+CV26+DB26+DH26+DN26+DT26+DZ26+EF26+EL26+ER26+EX26+FD26+FJ26+FP26+FV26+GB26+GH26+GN26+GT26</f>
        <v>#NUM!</v>
      </c>
      <c r="GZ26" s="10">
        <f>AVERAGEA(CJ26:CJ29)</f>
        <v>8485.759386902675</v>
      </c>
      <c r="HA26" s="3"/>
      <c r="HB26" s="3"/>
      <c r="HC26" s="10"/>
      <c r="HJ26" s="17"/>
    </row>
    <row r="27" spans="1:218" ht="10.5" customHeight="1">
      <c r="A27" s="1" t="s">
        <v>8</v>
      </c>
      <c r="B27" s="26">
        <f t="shared" si="5"/>
        <v>2007</v>
      </c>
      <c r="C27" s="22" t="s">
        <v>19</v>
      </c>
      <c r="D27" s="66">
        <v>0.043</v>
      </c>
      <c r="E27" s="67">
        <f t="shared" si="6"/>
        <v>1.1607805371959998</v>
      </c>
      <c r="F27" s="67">
        <f t="shared" si="10"/>
        <v>1.131365046</v>
      </c>
      <c r="G27" s="22" t="s">
        <v>19</v>
      </c>
      <c r="H27" s="66">
        <v>0.016</v>
      </c>
      <c r="I27" s="67">
        <f t="shared" si="7"/>
        <v>1.0374367211599997</v>
      </c>
      <c r="J27" s="67">
        <f t="shared" si="11"/>
        <v>1.0221051439999997</v>
      </c>
      <c r="K27" s="22" t="s">
        <v>19</v>
      </c>
      <c r="L27" s="66">
        <v>0.02</v>
      </c>
      <c r="M27" s="67">
        <f t="shared" si="8"/>
        <v>1.0665909072</v>
      </c>
      <c r="N27" s="67">
        <f t="shared" si="12"/>
        <v>1.05082848</v>
      </c>
      <c r="O27" s="22" t="s">
        <v>19</v>
      </c>
      <c r="P27" s="66">
        <v>0.03</v>
      </c>
      <c r="Q27" s="67">
        <f t="shared" si="9"/>
        <v>1.1469402672000002</v>
      </c>
      <c r="R27" s="67">
        <f t="shared" si="13"/>
        <v>1.0820191200000002</v>
      </c>
      <c r="S27" s="2"/>
      <c r="T27" s="21"/>
      <c r="U27" s="42"/>
      <c r="V27" s="21"/>
      <c r="W27" s="21"/>
      <c r="X27" s="38" t="s">
        <v>110</v>
      </c>
      <c r="Y27" s="79">
        <f>SUM(Y22:Y24)-Y25</f>
        <v>0</v>
      </c>
      <c r="Z27" s="39" t="s">
        <v>110</v>
      </c>
      <c r="AA27" s="27">
        <f>AA22+AA23+AA24-AA25</f>
        <v>0</v>
      </c>
      <c r="AB27" s="22" t="s">
        <v>17</v>
      </c>
      <c r="AC27" s="21"/>
      <c r="AD27" s="30" t="e">
        <f>RATE(AC22-U22,,-(AA27*AD25),AF27)</f>
        <v>#NUM!</v>
      </c>
      <c r="AE27" s="21"/>
      <c r="AF27" s="27">
        <f>AF22+AF23+AF24-AF25</f>
        <v>0</v>
      </c>
      <c r="AG27" s="22" t="s">
        <v>19</v>
      </c>
      <c r="AH27" s="21"/>
      <c r="AI27" s="40" t="e">
        <f>RATE(AH22-U22,,-(AA27*AI25),AK27)</f>
        <v>#NUM!</v>
      </c>
      <c r="AJ27" s="21"/>
      <c r="AK27" s="27">
        <f>AK22+AK23+AK24-AK25</f>
        <v>0</v>
      </c>
      <c r="AL27" s="22" t="s">
        <v>17</v>
      </c>
      <c r="AM27" s="27">
        <f>AM22+AM23+AM24-AM25</f>
        <v>0</v>
      </c>
      <c r="AN27" s="22" t="s">
        <v>17</v>
      </c>
      <c r="AQ27" s="10" t="str">
        <f>T89</f>
        <v>GANNON/BAYSIDE UNIT 5</v>
      </c>
      <c r="AR27" s="9">
        <f>U89</f>
        <v>2003</v>
      </c>
      <c r="AS27" s="9">
        <f>AC89</f>
        <v>2044</v>
      </c>
      <c r="AT27" s="9">
        <f>AH89</f>
        <v>2045</v>
      </c>
      <c r="AU27" s="8" t="e">
        <f>AD94</f>
        <v>#NUM!</v>
      </c>
      <c r="AV27" s="8" t="e">
        <f>AI94</f>
        <v>#NUM!</v>
      </c>
      <c r="AX27" s="27">
        <v>2</v>
      </c>
      <c r="AY27" s="26">
        <f aca="true" t="shared" si="38" ref="AY27:AY43">AY26+1</f>
        <v>2005</v>
      </c>
      <c r="AZ27" s="27" t="e">
        <f t="shared" si="14"/>
        <v>#NUM!</v>
      </c>
      <c r="BA27" s="27" t="e">
        <f aca="true" t="shared" si="39" ref="BA27:BD46">IF($AX27&lt;=TRUNC($AZ$18),BA26*(1+BA$19),0)</f>
        <v>#NUM!</v>
      </c>
      <c r="BB27" s="27" t="e">
        <f t="shared" si="39"/>
        <v>#NUM!</v>
      </c>
      <c r="BC27" s="27" t="e">
        <f t="shared" si="39"/>
        <v>#NUM!</v>
      </c>
      <c r="BD27" s="27" t="e">
        <f t="shared" si="39"/>
        <v>#NUM!</v>
      </c>
      <c r="BE27" s="25" t="s">
        <v>17</v>
      </c>
      <c r="BF27" s="27" t="e">
        <f t="shared" si="15"/>
        <v>#NUM!</v>
      </c>
      <c r="BG27" s="27" t="e">
        <f aca="true" t="shared" si="40" ref="BG27:BJ46">IF($AX27&lt;=TRUNC($BF$18),BG26*(1+BG$19),0)</f>
        <v>#NUM!</v>
      </c>
      <c r="BH27" s="27" t="e">
        <f t="shared" si="40"/>
        <v>#NUM!</v>
      </c>
      <c r="BI27" s="27" t="e">
        <f t="shared" si="40"/>
        <v>#NUM!</v>
      </c>
      <c r="BJ27" s="27" t="e">
        <f t="shared" si="40"/>
        <v>#NUM!</v>
      </c>
      <c r="BK27" s="25" t="s">
        <v>17</v>
      </c>
      <c r="BL27" s="27" t="e">
        <f t="shared" si="16"/>
        <v>#NUM!</v>
      </c>
      <c r="BM27" s="27" t="e">
        <f aca="true" t="shared" si="41" ref="BM27:BP46">IF($AX27&lt;=TRUNC($BL$18),BM26*(1+BM$19),0)</f>
        <v>#NUM!</v>
      </c>
      <c r="BN27" s="27" t="e">
        <f t="shared" si="41"/>
        <v>#NUM!</v>
      </c>
      <c r="BO27" s="27" t="e">
        <f t="shared" si="41"/>
        <v>#NUM!</v>
      </c>
      <c r="BP27" s="27" t="e">
        <f t="shared" si="41"/>
        <v>#NUM!</v>
      </c>
      <c r="BQ27" s="25" t="s">
        <v>17</v>
      </c>
      <c r="BR27" s="27" t="e">
        <f t="shared" si="17"/>
        <v>#NUM!</v>
      </c>
      <c r="BS27" s="27" t="e">
        <f aca="true" t="shared" si="42" ref="BS27:BV46">IF($AX27&lt;=TRUNC($BR$18),BS26*(1+BS$19),0)</f>
        <v>#NUM!</v>
      </c>
      <c r="BT27" s="27" t="e">
        <f t="shared" si="42"/>
        <v>#NUM!</v>
      </c>
      <c r="BU27" s="27" t="e">
        <f t="shared" si="42"/>
        <v>#NUM!</v>
      </c>
      <c r="BV27" s="27" t="e">
        <f t="shared" si="42"/>
        <v>#NUM!</v>
      </c>
      <c r="BW27" s="25" t="s">
        <v>17</v>
      </c>
      <c r="BX27" s="27" t="e">
        <f t="shared" si="18"/>
        <v>#NUM!</v>
      </c>
      <c r="BY27" s="27" t="e">
        <f aca="true" t="shared" si="43" ref="BY27:CB46">IF($AX27&lt;=TRUNC($BX$18),BY26*(1+BY$19),0)</f>
        <v>#NUM!</v>
      </c>
      <c r="BZ27" s="27" t="e">
        <f t="shared" si="43"/>
        <v>#NUM!</v>
      </c>
      <c r="CA27" s="27" t="e">
        <f t="shared" si="43"/>
        <v>#NUM!</v>
      </c>
      <c r="CB27" s="27" t="e">
        <f t="shared" si="43"/>
        <v>#NUM!</v>
      </c>
      <c r="CC27" s="25" t="s">
        <v>17</v>
      </c>
      <c r="CD27" s="27" t="e">
        <f t="shared" si="19"/>
        <v>#NUM!</v>
      </c>
      <c r="CE27" s="27" t="e">
        <f aca="true" t="shared" si="44" ref="CE27:CH46">IF($AX27&lt;=TRUNC($CD$18),CE26*(1+CE$19),0)</f>
        <v>#NUM!</v>
      </c>
      <c r="CF27" s="27" t="e">
        <f t="shared" si="44"/>
        <v>#NUM!</v>
      </c>
      <c r="CG27" s="27" t="e">
        <f t="shared" si="44"/>
        <v>#NUM!</v>
      </c>
      <c r="CH27" s="27" t="e">
        <f t="shared" si="44"/>
        <v>#NUM!</v>
      </c>
      <c r="CI27" s="25" t="s">
        <v>17</v>
      </c>
      <c r="CJ27" s="27">
        <f t="shared" si="20"/>
        <v>9351.583785736206</v>
      </c>
      <c r="CK27" s="27">
        <f aca="true" t="shared" si="45" ref="CK27:CN46">IF($AX27&lt;=TRUNC($CJ$18),CK26*(1+CK$19),0)</f>
        <v>-124276.32438049906</v>
      </c>
      <c r="CL27" s="27">
        <f t="shared" si="45"/>
        <v>25952.945331901312</v>
      </c>
      <c r="CM27" s="27">
        <f t="shared" si="45"/>
        <v>-18756.397771604974</v>
      </c>
      <c r="CN27" s="27">
        <f t="shared" si="45"/>
        <v>-126431.36060593893</v>
      </c>
      <c r="CO27" s="25" t="s">
        <v>17</v>
      </c>
      <c r="CP27" s="27" t="e">
        <f t="shared" si="21"/>
        <v>#NUM!</v>
      </c>
      <c r="CQ27" s="27" t="e">
        <f aca="true" t="shared" si="46" ref="CQ27:CT46">IF($AX27&lt;=TRUNC($CP$18),CQ26*(1+CQ$19),0)</f>
        <v>#NUM!</v>
      </c>
      <c r="CR27" s="27" t="e">
        <f t="shared" si="46"/>
        <v>#NUM!</v>
      </c>
      <c r="CS27" s="27" t="e">
        <f t="shared" si="46"/>
        <v>#NUM!</v>
      </c>
      <c r="CT27" s="27" t="e">
        <f t="shared" si="46"/>
        <v>#NUM!</v>
      </c>
      <c r="CU27" s="25" t="s">
        <v>17</v>
      </c>
      <c r="CV27" s="27" t="e">
        <f t="shared" si="22"/>
        <v>#NUM!</v>
      </c>
      <c r="CW27" s="27" t="e">
        <f aca="true" t="shared" si="47" ref="CW27:CZ46">IF($AX27&lt;=TRUNC($CV$18),CW26*(1+CW$19),0)</f>
        <v>#NUM!</v>
      </c>
      <c r="CX27" s="27" t="e">
        <f t="shared" si="47"/>
        <v>#NUM!</v>
      </c>
      <c r="CY27" s="27" t="e">
        <f t="shared" si="47"/>
        <v>#NUM!</v>
      </c>
      <c r="CZ27" s="27" t="e">
        <f t="shared" si="47"/>
        <v>#NUM!</v>
      </c>
      <c r="DA27" s="25" t="s">
        <v>17</v>
      </c>
      <c r="DB27" s="27" t="e">
        <f t="shared" si="23"/>
        <v>#NUM!</v>
      </c>
      <c r="DC27" s="27" t="e">
        <f aca="true" t="shared" si="48" ref="DC27:DF46">IF($AX27&lt;=TRUNC($DB$18),DC26*(1+DC$19),0)</f>
        <v>#NUM!</v>
      </c>
      <c r="DD27" s="27" t="e">
        <f t="shared" si="48"/>
        <v>#NUM!</v>
      </c>
      <c r="DE27" s="27" t="e">
        <f t="shared" si="48"/>
        <v>#NUM!</v>
      </c>
      <c r="DF27" s="27" t="e">
        <f t="shared" si="48"/>
        <v>#NUM!</v>
      </c>
      <c r="DG27" s="25" t="s">
        <v>17</v>
      </c>
      <c r="DH27" s="27" t="e">
        <f t="shared" si="24"/>
        <v>#NUM!</v>
      </c>
      <c r="DI27" s="27" t="e">
        <f aca="true" t="shared" si="49" ref="DI27:DL46">IF($AX27&lt;=TRUNC($DH$18),DI26*(1+DI$19),0)</f>
        <v>#NUM!</v>
      </c>
      <c r="DJ27" s="27" t="e">
        <f t="shared" si="49"/>
        <v>#NUM!</v>
      </c>
      <c r="DK27" s="27" t="e">
        <f t="shared" si="49"/>
        <v>#NUM!</v>
      </c>
      <c r="DL27" s="27" t="e">
        <f t="shared" si="49"/>
        <v>#NUM!</v>
      </c>
      <c r="DM27" s="25" t="s">
        <v>17</v>
      </c>
      <c r="DN27" s="27">
        <f t="shared" si="25"/>
        <v>0</v>
      </c>
      <c r="DO27" s="27">
        <f aca="true" t="shared" si="50" ref="DO27:DR46">IF($AX27&lt;=TRUNC($DN$18),DO26*(1+DO$19),0)</f>
        <v>0</v>
      </c>
      <c r="DP27" s="27">
        <f>IF($AX27&lt;=TRUNC($DN$18),DP26*(1+DP$19),IF((DP17-DP26)=0,,0))</f>
        <v>0</v>
      </c>
      <c r="DQ27" s="27">
        <f t="shared" si="50"/>
        <v>0</v>
      </c>
      <c r="DR27" s="27">
        <f t="shared" si="50"/>
        <v>0</v>
      </c>
      <c r="DS27" s="25" t="s">
        <v>17</v>
      </c>
      <c r="DT27" s="27">
        <f aca="true" t="shared" si="51" ref="DT27:DT62">SUM(DU27:DW27)-DX27</f>
        <v>0</v>
      </c>
      <c r="DU27" s="27">
        <f aca="true" t="shared" si="52" ref="DU27:DX46">IF($AX27&lt;=TRUNC($DT$18),DU26*(1+DU$19),0)</f>
        <v>0</v>
      </c>
      <c r="DV27" s="27">
        <f>IF($AX27&lt;=TRUNC($DN$18),DV26*(1+DV$19),IF((DV17-DV26)=0,,0))</f>
        <v>0</v>
      </c>
      <c r="DW27" s="27">
        <f t="shared" si="52"/>
        <v>0</v>
      </c>
      <c r="DX27" s="27">
        <f t="shared" si="52"/>
        <v>0</v>
      </c>
      <c r="DY27" s="25" t="s">
        <v>17</v>
      </c>
      <c r="DZ27" s="27" t="e">
        <f t="shared" si="26"/>
        <v>#NUM!</v>
      </c>
      <c r="EA27" s="27" t="e">
        <f aca="true" t="shared" si="53" ref="EA27:ED46">IF($AX27&lt;=TRUNC($DZ$18),EA26*(1+EA$19),0)</f>
        <v>#NUM!</v>
      </c>
      <c r="EB27" s="27" t="e">
        <f t="shared" si="53"/>
        <v>#NUM!</v>
      </c>
      <c r="EC27" s="27" t="e">
        <f t="shared" si="53"/>
        <v>#NUM!</v>
      </c>
      <c r="ED27" s="27" t="e">
        <f t="shared" si="53"/>
        <v>#NUM!</v>
      </c>
      <c r="EE27" s="25" t="s">
        <v>17</v>
      </c>
      <c r="EF27" s="27">
        <f t="shared" si="27"/>
        <v>0</v>
      </c>
      <c r="EG27" s="27">
        <f aca="true" t="shared" si="54" ref="EG27:EJ46">IF($AX27&lt;=TRUNC($EF$18),EG26*(1+EG$19),0)</f>
        <v>0</v>
      </c>
      <c r="EH27" s="27">
        <f t="shared" si="54"/>
        <v>0</v>
      </c>
      <c r="EI27" s="27">
        <f t="shared" si="54"/>
        <v>0</v>
      </c>
      <c r="EJ27" s="27">
        <f t="shared" si="54"/>
        <v>0</v>
      </c>
      <c r="EK27" s="25" t="s">
        <v>17</v>
      </c>
      <c r="EL27" s="27" t="e">
        <f t="shared" si="28"/>
        <v>#NUM!</v>
      </c>
      <c r="EM27" s="27" t="e">
        <f aca="true" t="shared" si="55" ref="EM27:EP46">IF($AX27&lt;=TRUNC($EL$18),EM26*(1+EM$19),0)</f>
        <v>#NUM!</v>
      </c>
      <c r="EN27" s="27" t="e">
        <f t="shared" si="55"/>
        <v>#NUM!</v>
      </c>
      <c r="EO27" s="27" t="e">
        <f t="shared" si="55"/>
        <v>#NUM!</v>
      </c>
      <c r="EP27" s="27" t="e">
        <f t="shared" si="55"/>
        <v>#NUM!</v>
      </c>
      <c r="EQ27" s="25" t="s">
        <v>17</v>
      </c>
      <c r="ER27" s="27" t="e">
        <f t="shared" si="29"/>
        <v>#NUM!</v>
      </c>
      <c r="ES27" s="27" t="e">
        <f aca="true" t="shared" si="56" ref="ES27:EV46">IF($AX27&lt;=TRUNC($ER$18),ES26*(1+ES$19),0)</f>
        <v>#NUM!</v>
      </c>
      <c r="ET27" s="27" t="e">
        <f t="shared" si="56"/>
        <v>#NUM!</v>
      </c>
      <c r="EU27" s="27" t="e">
        <f t="shared" si="56"/>
        <v>#NUM!</v>
      </c>
      <c r="EV27" s="27" t="e">
        <f t="shared" si="56"/>
        <v>#NUM!</v>
      </c>
      <c r="EW27" s="25" t="s">
        <v>17</v>
      </c>
      <c r="EX27" s="27" t="e">
        <f t="shared" si="30"/>
        <v>#NUM!</v>
      </c>
      <c r="EY27" s="27" t="e">
        <f aca="true" t="shared" si="57" ref="EY27:FB46">IF($AX27&lt;=TRUNC($EX$18),EY26*(1+EY$19),0)</f>
        <v>#NUM!</v>
      </c>
      <c r="EZ27" s="27" t="e">
        <f t="shared" si="57"/>
        <v>#NUM!</v>
      </c>
      <c r="FA27" s="27" t="e">
        <f t="shared" si="57"/>
        <v>#NUM!</v>
      </c>
      <c r="FB27" s="27" t="e">
        <f t="shared" si="57"/>
        <v>#NUM!</v>
      </c>
      <c r="FC27" s="25" t="s">
        <v>17</v>
      </c>
      <c r="FD27" s="27" t="e">
        <f t="shared" si="31"/>
        <v>#NUM!</v>
      </c>
      <c r="FE27" s="27" t="e">
        <f aca="true" t="shared" si="58" ref="FE27:FH46">IF($AX27&lt;=TRUNC($FD$18),FE26*(1+FE$19),0)</f>
        <v>#NUM!</v>
      </c>
      <c r="FF27" s="27" t="e">
        <f t="shared" si="58"/>
        <v>#NUM!</v>
      </c>
      <c r="FG27" s="27" t="e">
        <f t="shared" si="58"/>
        <v>#NUM!</v>
      </c>
      <c r="FH27" s="27" t="e">
        <f t="shared" si="58"/>
        <v>#NUM!</v>
      </c>
      <c r="FI27" s="25" t="s">
        <v>17</v>
      </c>
      <c r="FJ27" s="27" t="e">
        <f t="shared" si="32"/>
        <v>#NUM!</v>
      </c>
      <c r="FK27" s="27" t="e">
        <f aca="true" t="shared" si="59" ref="FK27:FN46">IF($AX27&lt;=TRUNC($FJ$18),FK26*(1+FK$19),0)</f>
        <v>#NUM!</v>
      </c>
      <c r="FL27" s="27" t="e">
        <f t="shared" si="59"/>
        <v>#NUM!</v>
      </c>
      <c r="FM27" s="27" t="e">
        <f t="shared" si="59"/>
        <v>#NUM!</v>
      </c>
      <c r="FN27" s="27" t="e">
        <f t="shared" si="59"/>
        <v>#NUM!</v>
      </c>
      <c r="FO27" s="25" t="s">
        <v>17</v>
      </c>
      <c r="FP27" s="27" t="e">
        <f t="shared" si="33"/>
        <v>#NUM!</v>
      </c>
      <c r="FQ27" s="27" t="e">
        <f aca="true" t="shared" si="60" ref="FQ27:FT46">IF($AX27&lt;=TRUNC($FP$18),FQ26*(1+FQ$19),0)</f>
        <v>#NUM!</v>
      </c>
      <c r="FR27" s="27" t="e">
        <f t="shared" si="60"/>
        <v>#NUM!</v>
      </c>
      <c r="FS27" s="27" t="e">
        <f t="shared" si="60"/>
        <v>#NUM!</v>
      </c>
      <c r="FT27" s="27" t="e">
        <f t="shared" si="60"/>
        <v>#NUM!</v>
      </c>
      <c r="FU27" s="25" t="s">
        <v>17</v>
      </c>
      <c r="FV27" s="27" t="e">
        <f t="shared" si="34"/>
        <v>#NUM!</v>
      </c>
      <c r="FW27" s="27" t="e">
        <f aca="true" t="shared" si="61" ref="FW27:FZ46">IF($AX27&lt;=TRUNC($FV$18),FW26*(1+FW$19),0)</f>
        <v>#NUM!</v>
      </c>
      <c r="FX27" s="27" t="e">
        <f t="shared" si="61"/>
        <v>#NUM!</v>
      </c>
      <c r="FY27" s="27" t="e">
        <f t="shared" si="61"/>
        <v>#NUM!</v>
      </c>
      <c r="FZ27" s="27" t="e">
        <f t="shared" si="61"/>
        <v>#NUM!</v>
      </c>
      <c r="GA27" s="25" t="s">
        <v>17</v>
      </c>
      <c r="GB27" s="27" t="e">
        <f t="shared" si="35"/>
        <v>#NUM!</v>
      </c>
      <c r="GC27" s="27" t="e">
        <f aca="true" t="shared" si="62" ref="GC27:GF46">IF($AX27&lt;=TRUNC($GB$18),GC26*(1+GC$19),0)</f>
        <v>#NUM!</v>
      </c>
      <c r="GD27" s="27" t="e">
        <f t="shared" si="62"/>
        <v>#NUM!</v>
      </c>
      <c r="GE27" s="27" t="e">
        <f t="shared" si="62"/>
        <v>#NUM!</v>
      </c>
      <c r="GF27" s="27" t="e">
        <f t="shared" si="62"/>
        <v>#NUM!</v>
      </c>
      <c r="GG27" s="25" t="s">
        <v>17</v>
      </c>
      <c r="GH27" s="27" t="e">
        <f t="shared" si="36"/>
        <v>#NUM!</v>
      </c>
      <c r="GI27" s="27" t="e">
        <f aca="true" t="shared" si="63" ref="GI27:GL46">IF($AX27&lt;=TRUNC($GH$18),GI26*(1+GI$19),0)</f>
        <v>#NUM!</v>
      </c>
      <c r="GJ27" s="27" t="e">
        <f t="shared" si="63"/>
        <v>#NUM!</v>
      </c>
      <c r="GK27" s="27" t="e">
        <f t="shared" si="63"/>
        <v>#NUM!</v>
      </c>
      <c r="GL27" s="27" t="e">
        <f t="shared" si="63"/>
        <v>#NUM!</v>
      </c>
      <c r="GM27" s="25" t="s">
        <v>17</v>
      </c>
      <c r="GN27" s="27">
        <f t="shared" si="37"/>
        <v>0</v>
      </c>
      <c r="GO27" s="27" t="str">
        <f aca="true" t="shared" si="64" ref="GO27:GR28">IF($AX27&lt;=TRUNC($GH$18),GO22,0)</f>
        <v>_</v>
      </c>
      <c r="GP27" s="27" t="str">
        <f>IF($AX27&lt;=TRUNC($GH$18),GP22,0)</f>
        <v>_</v>
      </c>
      <c r="GQ27" s="27" t="str">
        <f>IF($AX27&lt;=TRUNC($GH$18),GQ22,0)</f>
        <v>_</v>
      </c>
      <c r="GR27" s="27" t="str">
        <f>IF($AX27&lt;=TRUNC($GH$18),GR22,0)</f>
        <v>_</v>
      </c>
      <c r="GS27" s="25" t="s">
        <v>17</v>
      </c>
      <c r="GT27" s="27">
        <v>0</v>
      </c>
      <c r="GU27" s="27">
        <v>0</v>
      </c>
      <c r="GV27" s="27">
        <v>0</v>
      </c>
      <c r="GW27" s="27">
        <v>0</v>
      </c>
      <c r="GX27" s="27">
        <v>0</v>
      </c>
      <c r="GY27" s="27" t="e">
        <f aca="true" t="shared" si="65" ref="GY27:GY65">AZ27+BF27+BL27+BR27+BX27+CD27+CJ27+CP27+CV27+DB27+DH27+DN27+DT27+DZ27+EF27+EL27+ER27+EX27+FD27+FJ27+FP27+FV27+GB27+GH27+GN27+GT27</f>
        <v>#NUM!</v>
      </c>
      <c r="HA27" s="76"/>
      <c r="HB27" s="76"/>
      <c r="HE27" s="1" t="s">
        <v>8</v>
      </c>
      <c r="HJ27" s="17"/>
    </row>
    <row r="28" spans="1:218" ht="10.5" customHeight="1">
      <c r="A28" s="1" t="s">
        <v>8</v>
      </c>
      <c r="B28" s="26">
        <f t="shared" si="5"/>
        <v>2008</v>
      </c>
      <c r="C28" s="22" t="s">
        <v>19</v>
      </c>
      <c r="D28" s="66">
        <v>0.045</v>
      </c>
      <c r="E28" s="67">
        <f t="shared" si="6"/>
        <v>1.2130156613698198</v>
      </c>
      <c r="F28" s="67">
        <f t="shared" si="10"/>
        <v>1.18227647307</v>
      </c>
      <c r="G28" s="22" t="s">
        <v>19</v>
      </c>
      <c r="H28" s="66">
        <v>0.009</v>
      </c>
      <c r="I28" s="67">
        <f t="shared" si="7"/>
        <v>1.0467736516504396</v>
      </c>
      <c r="J28" s="67">
        <f t="shared" si="11"/>
        <v>1.0313040902959996</v>
      </c>
      <c r="K28" s="22" t="s">
        <v>19</v>
      </c>
      <c r="L28" s="66">
        <v>0.022</v>
      </c>
      <c r="M28" s="67">
        <f t="shared" si="8"/>
        <v>1.0900559071584</v>
      </c>
      <c r="N28" s="67">
        <f t="shared" si="12"/>
        <v>1.0739467065600001</v>
      </c>
      <c r="O28" s="22" t="s">
        <v>19</v>
      </c>
      <c r="P28" s="66">
        <v>0.006</v>
      </c>
      <c r="Q28" s="67">
        <f t="shared" si="9"/>
        <v>1.1538219088032002</v>
      </c>
      <c r="R28" s="67">
        <f t="shared" si="13"/>
        <v>1.0885112347200003</v>
      </c>
      <c r="S28" s="2"/>
      <c r="T28" s="22"/>
      <c r="U28" s="43" t="s">
        <v>115</v>
      </c>
      <c r="V28" s="23" t="s">
        <v>115</v>
      </c>
      <c r="W28" s="23" t="s">
        <v>115</v>
      </c>
      <c r="X28" s="23" t="s">
        <v>115</v>
      </c>
      <c r="Y28" s="24" t="s">
        <v>115</v>
      </c>
      <c r="Z28" s="44" t="s">
        <v>115</v>
      </c>
      <c r="AA28" s="23" t="s">
        <v>115</v>
      </c>
      <c r="AB28" s="22" t="s">
        <v>17</v>
      </c>
      <c r="AC28" s="23" t="s">
        <v>115</v>
      </c>
      <c r="AD28" s="23" t="s">
        <v>115</v>
      </c>
      <c r="AE28" s="23" t="s">
        <v>115</v>
      </c>
      <c r="AF28" s="23" t="s">
        <v>115</v>
      </c>
      <c r="AG28" s="22" t="s">
        <v>116</v>
      </c>
      <c r="AH28" s="23" t="s">
        <v>115</v>
      </c>
      <c r="AI28" s="23" t="s">
        <v>115</v>
      </c>
      <c r="AJ28" s="23" t="s">
        <v>115</v>
      </c>
      <c r="AK28" s="23" t="s">
        <v>115</v>
      </c>
      <c r="AL28" s="22" t="s">
        <v>17</v>
      </c>
      <c r="AM28" s="23" t="s">
        <v>115</v>
      </c>
      <c r="AN28" s="22" t="s">
        <v>17</v>
      </c>
      <c r="AQ28" s="10" t="str">
        <f>T111</f>
        <v>GANNON/BAYSIDE UNIT 6</v>
      </c>
      <c r="AR28" s="9">
        <f>U111</f>
        <v>2003</v>
      </c>
      <c r="AS28" s="9">
        <f>AC111</f>
        <v>2045</v>
      </c>
      <c r="AT28" s="9">
        <f>AH111</f>
        <v>2046</v>
      </c>
      <c r="AU28" s="8" t="e">
        <f>AD116</f>
        <v>#NUM!</v>
      </c>
      <c r="AV28" s="8" t="e">
        <f>AI116</f>
        <v>#NUM!</v>
      </c>
      <c r="AW28" s="8"/>
      <c r="AX28" s="27">
        <v>3</v>
      </c>
      <c r="AY28" s="26">
        <f t="shared" si="38"/>
        <v>2006</v>
      </c>
      <c r="AZ28" s="27" t="e">
        <f t="shared" si="14"/>
        <v>#NUM!</v>
      </c>
      <c r="BA28" s="27" t="e">
        <f t="shared" si="39"/>
        <v>#NUM!</v>
      </c>
      <c r="BB28" s="27" t="e">
        <f t="shared" si="39"/>
        <v>#NUM!</v>
      </c>
      <c r="BC28" s="27" t="e">
        <f t="shared" si="39"/>
        <v>#NUM!</v>
      </c>
      <c r="BD28" s="27" t="e">
        <f t="shared" si="39"/>
        <v>#NUM!</v>
      </c>
      <c r="BE28" s="25" t="s">
        <v>17</v>
      </c>
      <c r="BF28" s="27" t="e">
        <f t="shared" si="15"/>
        <v>#NUM!</v>
      </c>
      <c r="BG28" s="27" t="e">
        <f t="shared" si="40"/>
        <v>#NUM!</v>
      </c>
      <c r="BH28" s="27" t="e">
        <f t="shared" si="40"/>
        <v>#NUM!</v>
      </c>
      <c r="BI28" s="27" t="e">
        <f t="shared" si="40"/>
        <v>#NUM!</v>
      </c>
      <c r="BJ28" s="27" t="e">
        <f t="shared" si="40"/>
        <v>#NUM!</v>
      </c>
      <c r="BK28" s="25" t="s">
        <v>17</v>
      </c>
      <c r="BL28" s="27" t="e">
        <f t="shared" si="16"/>
        <v>#NUM!</v>
      </c>
      <c r="BM28" s="27" t="e">
        <f t="shared" si="41"/>
        <v>#NUM!</v>
      </c>
      <c r="BN28" s="27" t="e">
        <f t="shared" si="41"/>
        <v>#NUM!</v>
      </c>
      <c r="BO28" s="27" t="e">
        <f t="shared" si="41"/>
        <v>#NUM!</v>
      </c>
      <c r="BP28" s="27" t="e">
        <f t="shared" si="41"/>
        <v>#NUM!</v>
      </c>
      <c r="BQ28" s="25" t="s">
        <v>17</v>
      </c>
      <c r="BR28" s="27" t="e">
        <f t="shared" si="17"/>
        <v>#NUM!</v>
      </c>
      <c r="BS28" s="27" t="e">
        <f t="shared" si="42"/>
        <v>#NUM!</v>
      </c>
      <c r="BT28" s="27" t="e">
        <f t="shared" si="42"/>
        <v>#NUM!</v>
      </c>
      <c r="BU28" s="27" t="e">
        <f t="shared" si="42"/>
        <v>#NUM!</v>
      </c>
      <c r="BV28" s="27" t="e">
        <f t="shared" si="42"/>
        <v>#NUM!</v>
      </c>
      <c r="BW28" s="25" t="s">
        <v>17</v>
      </c>
      <c r="BX28" s="27" t="e">
        <f t="shared" si="18"/>
        <v>#NUM!</v>
      </c>
      <c r="BY28" s="27" t="e">
        <f t="shared" si="43"/>
        <v>#NUM!</v>
      </c>
      <c r="BZ28" s="27" t="e">
        <f t="shared" si="43"/>
        <v>#NUM!</v>
      </c>
      <c r="CA28" s="27" t="e">
        <f t="shared" si="43"/>
        <v>#NUM!</v>
      </c>
      <c r="CB28" s="27" t="e">
        <f t="shared" si="43"/>
        <v>#NUM!</v>
      </c>
      <c r="CC28" s="25" t="s">
        <v>17</v>
      </c>
      <c r="CD28" s="27" t="e">
        <f t="shared" si="19"/>
        <v>#NUM!</v>
      </c>
      <c r="CE28" s="27" t="e">
        <f t="shared" si="44"/>
        <v>#NUM!</v>
      </c>
      <c r="CF28" s="27" t="e">
        <f t="shared" si="44"/>
        <v>#NUM!</v>
      </c>
      <c r="CG28" s="27" t="e">
        <f t="shared" si="44"/>
        <v>#NUM!</v>
      </c>
      <c r="CH28" s="27" t="e">
        <f t="shared" si="44"/>
        <v>#NUM!</v>
      </c>
      <c r="CI28" s="25" t="s">
        <v>17</v>
      </c>
      <c r="CJ28" s="27">
        <f t="shared" si="20"/>
        <v>7675.129806583354</v>
      </c>
      <c r="CK28" s="27">
        <f t="shared" si="45"/>
        <v>-127174.28749917787</v>
      </c>
      <c r="CL28" s="27">
        <f t="shared" si="45"/>
        <v>26086.942515771705</v>
      </c>
      <c r="CM28" s="27">
        <f t="shared" si="45"/>
        <v>-18958.33160788267</v>
      </c>
      <c r="CN28" s="27">
        <f t="shared" si="45"/>
        <v>-127720.80639787218</v>
      </c>
      <c r="CO28" s="25" t="s">
        <v>17</v>
      </c>
      <c r="CP28" s="27" t="e">
        <f t="shared" si="21"/>
        <v>#NUM!</v>
      </c>
      <c r="CQ28" s="27" t="e">
        <f t="shared" si="46"/>
        <v>#NUM!</v>
      </c>
      <c r="CR28" s="27" t="e">
        <f t="shared" si="46"/>
        <v>#NUM!</v>
      </c>
      <c r="CS28" s="27" t="e">
        <f t="shared" si="46"/>
        <v>#NUM!</v>
      </c>
      <c r="CT28" s="27" t="e">
        <f t="shared" si="46"/>
        <v>#NUM!</v>
      </c>
      <c r="CU28" s="25" t="s">
        <v>17</v>
      </c>
      <c r="CV28" s="27" t="e">
        <f t="shared" si="22"/>
        <v>#NUM!</v>
      </c>
      <c r="CW28" s="27" t="e">
        <f t="shared" si="47"/>
        <v>#NUM!</v>
      </c>
      <c r="CX28" s="27" t="e">
        <f t="shared" si="47"/>
        <v>#NUM!</v>
      </c>
      <c r="CY28" s="27" t="e">
        <f t="shared" si="47"/>
        <v>#NUM!</v>
      </c>
      <c r="CZ28" s="27" t="e">
        <f t="shared" si="47"/>
        <v>#NUM!</v>
      </c>
      <c r="DA28" s="25" t="s">
        <v>17</v>
      </c>
      <c r="DB28" s="27" t="e">
        <f t="shared" si="23"/>
        <v>#NUM!</v>
      </c>
      <c r="DC28" s="27" t="e">
        <f t="shared" si="48"/>
        <v>#NUM!</v>
      </c>
      <c r="DD28" s="27" t="e">
        <f t="shared" si="48"/>
        <v>#NUM!</v>
      </c>
      <c r="DE28" s="27" t="e">
        <f t="shared" si="48"/>
        <v>#NUM!</v>
      </c>
      <c r="DF28" s="27" t="e">
        <f t="shared" si="48"/>
        <v>#NUM!</v>
      </c>
      <c r="DG28" s="25" t="s">
        <v>17</v>
      </c>
      <c r="DH28" s="27" t="e">
        <f t="shared" si="24"/>
        <v>#NUM!</v>
      </c>
      <c r="DI28" s="27" t="e">
        <f t="shared" si="49"/>
        <v>#NUM!</v>
      </c>
      <c r="DJ28" s="27" t="e">
        <f t="shared" si="49"/>
        <v>#NUM!</v>
      </c>
      <c r="DK28" s="27" t="e">
        <f t="shared" si="49"/>
        <v>#NUM!</v>
      </c>
      <c r="DL28" s="27" t="e">
        <f t="shared" si="49"/>
        <v>#NUM!</v>
      </c>
      <c r="DM28" s="25" t="s">
        <v>17</v>
      </c>
      <c r="DN28" s="27">
        <f t="shared" si="25"/>
        <v>0</v>
      </c>
      <c r="DO28" s="27">
        <f t="shared" si="50"/>
        <v>0</v>
      </c>
      <c r="DP28" s="27">
        <f t="shared" si="50"/>
        <v>0</v>
      </c>
      <c r="DQ28" s="27">
        <f t="shared" si="50"/>
        <v>0</v>
      </c>
      <c r="DR28" s="27">
        <f t="shared" si="50"/>
        <v>0</v>
      </c>
      <c r="DS28" s="25" t="s">
        <v>17</v>
      </c>
      <c r="DT28" s="27">
        <f t="shared" si="51"/>
        <v>0</v>
      </c>
      <c r="DU28" s="27">
        <f t="shared" si="52"/>
        <v>0</v>
      </c>
      <c r="DV28" s="27">
        <f t="shared" si="52"/>
        <v>0</v>
      </c>
      <c r="DW28" s="27">
        <f t="shared" si="52"/>
        <v>0</v>
      </c>
      <c r="DX28" s="27">
        <f t="shared" si="52"/>
        <v>0</v>
      </c>
      <c r="DY28" s="25" t="s">
        <v>17</v>
      </c>
      <c r="DZ28" s="27" t="e">
        <f t="shared" si="26"/>
        <v>#NUM!</v>
      </c>
      <c r="EA28" s="27" t="e">
        <f t="shared" si="53"/>
        <v>#NUM!</v>
      </c>
      <c r="EB28" s="27" t="e">
        <f t="shared" si="53"/>
        <v>#NUM!</v>
      </c>
      <c r="EC28" s="27" t="e">
        <f t="shared" si="53"/>
        <v>#NUM!</v>
      </c>
      <c r="ED28" s="27" t="e">
        <f t="shared" si="53"/>
        <v>#NUM!</v>
      </c>
      <c r="EE28" s="25" t="s">
        <v>17</v>
      </c>
      <c r="EF28" s="27">
        <f t="shared" si="27"/>
        <v>0</v>
      </c>
      <c r="EG28" s="27">
        <f t="shared" si="54"/>
        <v>0</v>
      </c>
      <c r="EH28" s="27">
        <f t="shared" si="54"/>
        <v>0</v>
      </c>
      <c r="EI28" s="27">
        <f t="shared" si="54"/>
        <v>0</v>
      </c>
      <c r="EJ28" s="27">
        <f t="shared" si="54"/>
        <v>0</v>
      </c>
      <c r="EK28" s="25" t="s">
        <v>17</v>
      </c>
      <c r="EL28" s="27" t="e">
        <f t="shared" si="28"/>
        <v>#NUM!</v>
      </c>
      <c r="EM28" s="27" t="e">
        <f t="shared" si="55"/>
        <v>#NUM!</v>
      </c>
      <c r="EN28" s="27" t="e">
        <f t="shared" si="55"/>
        <v>#NUM!</v>
      </c>
      <c r="EO28" s="27" t="e">
        <f t="shared" si="55"/>
        <v>#NUM!</v>
      </c>
      <c r="EP28" s="27" t="e">
        <f t="shared" si="55"/>
        <v>#NUM!</v>
      </c>
      <c r="EQ28" s="25" t="s">
        <v>17</v>
      </c>
      <c r="ER28" s="27" t="e">
        <f t="shared" si="29"/>
        <v>#NUM!</v>
      </c>
      <c r="ES28" s="27" t="e">
        <f t="shared" si="56"/>
        <v>#NUM!</v>
      </c>
      <c r="ET28" s="27" t="e">
        <f t="shared" si="56"/>
        <v>#NUM!</v>
      </c>
      <c r="EU28" s="27" t="e">
        <f t="shared" si="56"/>
        <v>#NUM!</v>
      </c>
      <c r="EV28" s="27" t="e">
        <f t="shared" si="56"/>
        <v>#NUM!</v>
      </c>
      <c r="EW28" s="25" t="s">
        <v>17</v>
      </c>
      <c r="EX28" s="27" t="e">
        <f t="shared" si="30"/>
        <v>#NUM!</v>
      </c>
      <c r="EY28" s="27" t="e">
        <f t="shared" si="57"/>
        <v>#NUM!</v>
      </c>
      <c r="EZ28" s="27" t="e">
        <f t="shared" si="57"/>
        <v>#NUM!</v>
      </c>
      <c r="FA28" s="27" t="e">
        <f t="shared" si="57"/>
        <v>#NUM!</v>
      </c>
      <c r="FB28" s="27" t="e">
        <f t="shared" si="57"/>
        <v>#NUM!</v>
      </c>
      <c r="FC28" s="25" t="s">
        <v>17</v>
      </c>
      <c r="FD28" s="27" t="e">
        <f t="shared" si="31"/>
        <v>#NUM!</v>
      </c>
      <c r="FE28" s="27" t="e">
        <f t="shared" si="58"/>
        <v>#NUM!</v>
      </c>
      <c r="FF28" s="27" t="e">
        <f t="shared" si="58"/>
        <v>#NUM!</v>
      </c>
      <c r="FG28" s="27" t="e">
        <f t="shared" si="58"/>
        <v>#NUM!</v>
      </c>
      <c r="FH28" s="27" t="e">
        <f t="shared" si="58"/>
        <v>#NUM!</v>
      </c>
      <c r="FI28" s="25" t="s">
        <v>17</v>
      </c>
      <c r="FJ28" s="27" t="e">
        <f t="shared" si="32"/>
        <v>#NUM!</v>
      </c>
      <c r="FK28" s="27" t="e">
        <f t="shared" si="59"/>
        <v>#NUM!</v>
      </c>
      <c r="FL28" s="27" t="e">
        <f t="shared" si="59"/>
        <v>#NUM!</v>
      </c>
      <c r="FM28" s="27" t="e">
        <f t="shared" si="59"/>
        <v>#NUM!</v>
      </c>
      <c r="FN28" s="27" t="e">
        <f t="shared" si="59"/>
        <v>#NUM!</v>
      </c>
      <c r="FO28" s="25" t="s">
        <v>17</v>
      </c>
      <c r="FP28" s="27" t="e">
        <f t="shared" si="33"/>
        <v>#NUM!</v>
      </c>
      <c r="FQ28" s="27" t="e">
        <f t="shared" si="60"/>
        <v>#NUM!</v>
      </c>
      <c r="FR28" s="27" t="e">
        <f t="shared" si="60"/>
        <v>#NUM!</v>
      </c>
      <c r="FS28" s="27" t="e">
        <f t="shared" si="60"/>
        <v>#NUM!</v>
      </c>
      <c r="FT28" s="27" t="e">
        <f t="shared" si="60"/>
        <v>#NUM!</v>
      </c>
      <c r="FU28" s="25" t="s">
        <v>17</v>
      </c>
      <c r="FV28" s="27" t="e">
        <f t="shared" si="34"/>
        <v>#NUM!</v>
      </c>
      <c r="FW28" s="27" t="e">
        <f t="shared" si="61"/>
        <v>#NUM!</v>
      </c>
      <c r="FX28" s="27" t="e">
        <f t="shared" si="61"/>
        <v>#NUM!</v>
      </c>
      <c r="FY28" s="27" t="e">
        <f t="shared" si="61"/>
        <v>#NUM!</v>
      </c>
      <c r="FZ28" s="27" t="e">
        <f t="shared" si="61"/>
        <v>#NUM!</v>
      </c>
      <c r="GA28" s="25" t="s">
        <v>17</v>
      </c>
      <c r="GB28" s="27" t="e">
        <f t="shared" si="35"/>
        <v>#NUM!</v>
      </c>
      <c r="GC28" s="27" t="e">
        <f t="shared" si="62"/>
        <v>#NUM!</v>
      </c>
      <c r="GD28" s="27" t="e">
        <f t="shared" si="62"/>
        <v>#NUM!</v>
      </c>
      <c r="GE28" s="27" t="e">
        <f t="shared" si="62"/>
        <v>#NUM!</v>
      </c>
      <c r="GF28" s="27" t="e">
        <f t="shared" si="62"/>
        <v>#NUM!</v>
      </c>
      <c r="GG28" s="25" t="s">
        <v>17</v>
      </c>
      <c r="GH28" s="27" t="e">
        <f t="shared" si="36"/>
        <v>#NUM!</v>
      </c>
      <c r="GI28" s="27" t="e">
        <f t="shared" si="63"/>
        <v>#NUM!</v>
      </c>
      <c r="GJ28" s="27" t="e">
        <f t="shared" si="63"/>
        <v>#NUM!</v>
      </c>
      <c r="GK28" s="27" t="e">
        <f t="shared" si="63"/>
        <v>#NUM!</v>
      </c>
      <c r="GL28" s="27" t="e">
        <f t="shared" si="63"/>
        <v>#NUM!</v>
      </c>
      <c r="GM28" s="25" t="s">
        <v>17</v>
      </c>
      <c r="GN28" s="27">
        <f t="shared" si="37"/>
        <v>0</v>
      </c>
      <c r="GO28" s="27">
        <f t="shared" si="64"/>
        <v>0</v>
      </c>
      <c r="GP28" s="27">
        <f t="shared" si="64"/>
        <v>0</v>
      </c>
      <c r="GQ28" s="27">
        <f t="shared" si="64"/>
        <v>0</v>
      </c>
      <c r="GR28" s="27">
        <f t="shared" si="64"/>
        <v>0</v>
      </c>
      <c r="GS28" s="25" t="s">
        <v>17</v>
      </c>
      <c r="GT28" s="27">
        <v>0</v>
      </c>
      <c r="GU28" s="27">
        <v>0</v>
      </c>
      <c r="GV28" s="27">
        <v>0</v>
      </c>
      <c r="GW28" s="27">
        <v>0</v>
      </c>
      <c r="GX28" s="27">
        <v>0</v>
      </c>
      <c r="GY28" s="27" t="e">
        <f t="shared" si="65"/>
        <v>#NUM!</v>
      </c>
      <c r="HA28" s="76"/>
      <c r="HB28" s="76"/>
      <c r="HE28" s="10" t="str">
        <f>T75</f>
        <v>GANNON/BAYSIDE UNIT 3</v>
      </c>
      <c r="HF28" s="10">
        <f>HH28-HG28</f>
        <v>7</v>
      </c>
      <c r="HG28" s="9">
        <f>U75</f>
        <v>2003</v>
      </c>
      <c r="HH28" s="9">
        <f>V75</f>
        <v>2010</v>
      </c>
      <c r="HI28" s="10">
        <f>AA80</f>
        <v>0</v>
      </c>
      <c r="HJ28" s="16">
        <f>+'[1]SUMMARY'!$J$12</f>
        <v>5030955.88</v>
      </c>
    </row>
    <row r="29" spans="1:218" ht="10.5" customHeight="1">
      <c r="A29" s="1" t="s">
        <v>8</v>
      </c>
      <c r="B29" s="26">
        <f t="shared" si="5"/>
        <v>2009</v>
      </c>
      <c r="C29" s="22" t="s">
        <v>19</v>
      </c>
      <c r="D29" s="66">
        <v>0.044</v>
      </c>
      <c r="E29" s="67">
        <f t="shared" si="6"/>
        <v>1.266388350470092</v>
      </c>
      <c r="F29" s="67">
        <f t="shared" si="10"/>
        <v>1.23429663788508</v>
      </c>
      <c r="G29" s="22" t="s">
        <v>19</v>
      </c>
      <c r="H29" s="66">
        <v>0.01</v>
      </c>
      <c r="I29" s="67">
        <f t="shared" si="7"/>
        <v>1.057241388166944</v>
      </c>
      <c r="J29" s="67">
        <f t="shared" si="11"/>
        <v>1.0416171311989595</v>
      </c>
      <c r="K29" s="22" t="s">
        <v>19</v>
      </c>
      <c r="L29" s="66">
        <v>0.022</v>
      </c>
      <c r="M29" s="67">
        <f t="shared" si="8"/>
        <v>1.1140371371158848</v>
      </c>
      <c r="N29" s="67">
        <f t="shared" si="12"/>
        <v>1.0975735341043202</v>
      </c>
      <c r="O29" s="22" t="s">
        <v>19</v>
      </c>
      <c r="P29" s="66">
        <v>0.01</v>
      </c>
      <c r="Q29" s="67">
        <f t="shared" si="9"/>
        <v>1.1653601278912322</v>
      </c>
      <c r="R29" s="67">
        <f t="shared" si="13"/>
        <v>1.0993963470672004</v>
      </c>
      <c r="S29" s="2"/>
      <c r="T29" s="22" t="s">
        <v>129</v>
      </c>
      <c r="U29" s="41">
        <f>$U$14</f>
        <v>2003</v>
      </c>
      <c r="V29" s="28">
        <v>2023</v>
      </c>
      <c r="W29" s="21"/>
      <c r="X29" s="22" t="s">
        <v>86</v>
      </c>
      <c r="Y29" s="78">
        <v>0</v>
      </c>
      <c r="Z29" s="35">
        <f>$E$24</f>
        <v>1.026</v>
      </c>
      <c r="AA29" s="27">
        <f>Y29*Z29</f>
        <v>0</v>
      </c>
      <c r="AB29" s="22" t="s">
        <v>17</v>
      </c>
      <c r="AC29" s="26">
        <f>V29+1</f>
        <v>2024</v>
      </c>
      <c r="AD29" s="36">
        <v>0.3</v>
      </c>
      <c r="AE29" s="35">
        <f>F43</f>
        <v>2.4880130545456067</v>
      </c>
      <c r="AF29" s="27">
        <f>AA29*AD29*AE29</f>
        <v>0</v>
      </c>
      <c r="AG29" s="22" t="s">
        <v>19</v>
      </c>
      <c r="AH29" s="26">
        <f>AC29+1</f>
        <v>2025</v>
      </c>
      <c r="AI29" s="37">
        <f>1-AD29</f>
        <v>0.7</v>
      </c>
      <c r="AJ29" s="35">
        <f>AE29</f>
        <v>2.4880130545456067</v>
      </c>
      <c r="AK29" s="27">
        <f>AA29*AI29*AJ29</f>
        <v>0</v>
      </c>
      <c r="AL29" s="22" t="s">
        <v>17</v>
      </c>
      <c r="AM29" s="27">
        <f>AF29+AK29</f>
        <v>0</v>
      </c>
      <c r="AN29" s="22" t="s">
        <v>17</v>
      </c>
      <c r="AX29" s="27">
        <v>4</v>
      </c>
      <c r="AY29" s="26">
        <f t="shared" si="38"/>
        <v>2007</v>
      </c>
      <c r="AZ29" s="27" t="e">
        <f t="shared" si="14"/>
        <v>#NUM!</v>
      </c>
      <c r="BA29" s="27" t="e">
        <f t="shared" si="39"/>
        <v>#NUM!</v>
      </c>
      <c r="BB29" s="27" t="e">
        <f t="shared" si="39"/>
        <v>#NUM!</v>
      </c>
      <c r="BC29" s="27" t="e">
        <f t="shared" si="39"/>
        <v>#NUM!</v>
      </c>
      <c r="BD29" s="27" t="e">
        <f t="shared" si="39"/>
        <v>#NUM!</v>
      </c>
      <c r="BE29" s="25" t="s">
        <v>17</v>
      </c>
      <c r="BF29" s="27" t="e">
        <f t="shared" si="15"/>
        <v>#NUM!</v>
      </c>
      <c r="BG29" s="27" t="e">
        <f t="shared" si="40"/>
        <v>#NUM!</v>
      </c>
      <c r="BH29" s="27" t="e">
        <f t="shared" si="40"/>
        <v>#NUM!</v>
      </c>
      <c r="BI29" s="27" t="e">
        <f t="shared" si="40"/>
        <v>#NUM!</v>
      </c>
      <c r="BJ29" s="27" t="e">
        <f t="shared" si="40"/>
        <v>#NUM!</v>
      </c>
      <c r="BK29" s="25" t="s">
        <v>17</v>
      </c>
      <c r="BL29" s="27" t="e">
        <f t="shared" si="16"/>
        <v>#NUM!</v>
      </c>
      <c r="BM29" s="27" t="e">
        <f t="shared" si="41"/>
        <v>#NUM!</v>
      </c>
      <c r="BN29" s="27" t="e">
        <f t="shared" si="41"/>
        <v>#NUM!</v>
      </c>
      <c r="BO29" s="27" t="e">
        <f t="shared" si="41"/>
        <v>#NUM!</v>
      </c>
      <c r="BP29" s="27" t="e">
        <f t="shared" si="41"/>
        <v>#NUM!</v>
      </c>
      <c r="BQ29" s="25" t="s">
        <v>17</v>
      </c>
      <c r="BR29" s="27" t="e">
        <f t="shared" si="17"/>
        <v>#NUM!</v>
      </c>
      <c r="BS29" s="27" t="e">
        <f t="shared" si="42"/>
        <v>#NUM!</v>
      </c>
      <c r="BT29" s="27" t="e">
        <f t="shared" si="42"/>
        <v>#NUM!</v>
      </c>
      <c r="BU29" s="27" t="e">
        <f t="shared" si="42"/>
        <v>#NUM!</v>
      </c>
      <c r="BV29" s="27" t="e">
        <f t="shared" si="42"/>
        <v>#NUM!</v>
      </c>
      <c r="BW29" s="25" t="s">
        <v>17</v>
      </c>
      <c r="BX29" s="27" t="e">
        <f t="shared" si="18"/>
        <v>#NUM!</v>
      </c>
      <c r="BY29" s="27" t="e">
        <f t="shared" si="43"/>
        <v>#NUM!</v>
      </c>
      <c r="BZ29" s="27" t="e">
        <f t="shared" si="43"/>
        <v>#NUM!</v>
      </c>
      <c r="CA29" s="27" t="e">
        <f t="shared" si="43"/>
        <v>#NUM!</v>
      </c>
      <c r="CB29" s="27" t="e">
        <f t="shared" si="43"/>
        <v>#NUM!</v>
      </c>
      <c r="CC29" s="25" t="s">
        <v>17</v>
      </c>
      <c r="CD29" s="27" t="e">
        <f t="shared" si="19"/>
        <v>#NUM!</v>
      </c>
      <c r="CE29" s="27" t="e">
        <f t="shared" si="44"/>
        <v>#NUM!</v>
      </c>
      <c r="CF29" s="27" t="e">
        <f t="shared" si="44"/>
        <v>#NUM!</v>
      </c>
      <c r="CG29" s="27" t="e">
        <f t="shared" si="44"/>
        <v>#NUM!</v>
      </c>
      <c r="CH29" s="27" t="e">
        <f t="shared" si="44"/>
        <v>#NUM!</v>
      </c>
      <c r="CI29" s="25" t="s">
        <v>17</v>
      </c>
      <c r="CJ29" s="27">
        <f t="shared" si="20"/>
        <v>5942.767644240637</v>
      </c>
      <c r="CK29" s="27">
        <f t="shared" si="45"/>
        <v>-130139.82736893203</v>
      </c>
      <c r="CL29" s="27">
        <f t="shared" si="45"/>
        <v>26221.631538084926</v>
      </c>
      <c r="CM29" s="27">
        <f t="shared" si="45"/>
        <v>-19162.439490303466</v>
      </c>
      <c r="CN29" s="27">
        <f t="shared" si="45"/>
        <v>-129023.40296539121</v>
      </c>
      <c r="CO29" s="25" t="s">
        <v>17</v>
      </c>
      <c r="CP29" s="27" t="e">
        <f t="shared" si="21"/>
        <v>#NUM!</v>
      </c>
      <c r="CQ29" s="27" t="e">
        <f t="shared" si="46"/>
        <v>#NUM!</v>
      </c>
      <c r="CR29" s="27" t="e">
        <f t="shared" si="46"/>
        <v>#NUM!</v>
      </c>
      <c r="CS29" s="27" t="e">
        <f t="shared" si="46"/>
        <v>#NUM!</v>
      </c>
      <c r="CT29" s="27" t="e">
        <f t="shared" si="46"/>
        <v>#NUM!</v>
      </c>
      <c r="CU29" s="25" t="s">
        <v>17</v>
      </c>
      <c r="CV29" s="27" t="e">
        <f t="shared" si="22"/>
        <v>#NUM!</v>
      </c>
      <c r="CW29" s="27" t="e">
        <f t="shared" si="47"/>
        <v>#NUM!</v>
      </c>
      <c r="CX29" s="27" t="e">
        <f t="shared" si="47"/>
        <v>#NUM!</v>
      </c>
      <c r="CY29" s="27" t="e">
        <f t="shared" si="47"/>
        <v>#NUM!</v>
      </c>
      <c r="CZ29" s="27" t="e">
        <f t="shared" si="47"/>
        <v>#NUM!</v>
      </c>
      <c r="DA29" s="25" t="s">
        <v>17</v>
      </c>
      <c r="DB29" s="27" t="e">
        <f t="shared" si="23"/>
        <v>#NUM!</v>
      </c>
      <c r="DC29" s="27" t="e">
        <f t="shared" si="48"/>
        <v>#NUM!</v>
      </c>
      <c r="DD29" s="27" t="e">
        <f t="shared" si="48"/>
        <v>#NUM!</v>
      </c>
      <c r="DE29" s="27" t="e">
        <f t="shared" si="48"/>
        <v>#NUM!</v>
      </c>
      <c r="DF29" s="27" t="e">
        <f t="shared" si="48"/>
        <v>#NUM!</v>
      </c>
      <c r="DG29" s="25" t="s">
        <v>17</v>
      </c>
      <c r="DH29" s="27" t="e">
        <f t="shared" si="24"/>
        <v>#NUM!</v>
      </c>
      <c r="DI29" s="27" t="e">
        <f t="shared" si="49"/>
        <v>#NUM!</v>
      </c>
      <c r="DJ29" s="27" t="e">
        <f t="shared" si="49"/>
        <v>#NUM!</v>
      </c>
      <c r="DK29" s="27" t="e">
        <f t="shared" si="49"/>
        <v>#NUM!</v>
      </c>
      <c r="DL29" s="27" t="e">
        <f t="shared" si="49"/>
        <v>#NUM!</v>
      </c>
      <c r="DM29" s="25" t="s">
        <v>17</v>
      </c>
      <c r="DN29" s="27">
        <f t="shared" si="25"/>
        <v>0</v>
      </c>
      <c r="DO29" s="27">
        <f t="shared" si="50"/>
        <v>0</v>
      </c>
      <c r="DP29" s="27">
        <f t="shared" si="50"/>
        <v>0</v>
      </c>
      <c r="DQ29" s="27">
        <f t="shared" si="50"/>
        <v>0</v>
      </c>
      <c r="DR29" s="27">
        <f t="shared" si="50"/>
        <v>0</v>
      </c>
      <c r="DS29" s="25" t="s">
        <v>17</v>
      </c>
      <c r="DT29" s="27">
        <f t="shared" si="51"/>
        <v>0</v>
      </c>
      <c r="DU29" s="27">
        <f t="shared" si="52"/>
        <v>0</v>
      </c>
      <c r="DV29" s="27">
        <f t="shared" si="52"/>
        <v>0</v>
      </c>
      <c r="DW29" s="27">
        <f t="shared" si="52"/>
        <v>0</v>
      </c>
      <c r="DX29" s="27">
        <f t="shared" si="52"/>
        <v>0</v>
      </c>
      <c r="DY29" s="25" t="s">
        <v>17</v>
      </c>
      <c r="DZ29" s="27" t="e">
        <f t="shared" si="26"/>
        <v>#NUM!</v>
      </c>
      <c r="EA29" s="27" t="e">
        <f t="shared" si="53"/>
        <v>#NUM!</v>
      </c>
      <c r="EB29" s="27" t="e">
        <f t="shared" si="53"/>
        <v>#NUM!</v>
      </c>
      <c r="EC29" s="27" t="e">
        <f t="shared" si="53"/>
        <v>#NUM!</v>
      </c>
      <c r="ED29" s="27" t="e">
        <f t="shared" si="53"/>
        <v>#NUM!</v>
      </c>
      <c r="EE29" s="25" t="s">
        <v>17</v>
      </c>
      <c r="EF29" s="27">
        <f t="shared" si="27"/>
        <v>0</v>
      </c>
      <c r="EG29" s="27">
        <f t="shared" si="54"/>
        <v>0</v>
      </c>
      <c r="EH29" s="27">
        <f t="shared" si="54"/>
        <v>0</v>
      </c>
      <c r="EI29" s="27">
        <f t="shared" si="54"/>
        <v>0</v>
      </c>
      <c r="EJ29" s="27">
        <f t="shared" si="54"/>
        <v>0</v>
      </c>
      <c r="EK29" s="25" t="s">
        <v>17</v>
      </c>
      <c r="EL29" s="27" t="e">
        <f t="shared" si="28"/>
        <v>#NUM!</v>
      </c>
      <c r="EM29" s="27" t="e">
        <f t="shared" si="55"/>
        <v>#NUM!</v>
      </c>
      <c r="EN29" s="27" t="e">
        <f t="shared" si="55"/>
        <v>#NUM!</v>
      </c>
      <c r="EO29" s="27" t="e">
        <f t="shared" si="55"/>
        <v>#NUM!</v>
      </c>
      <c r="EP29" s="27" t="e">
        <f t="shared" si="55"/>
        <v>#NUM!</v>
      </c>
      <c r="EQ29" s="25" t="s">
        <v>17</v>
      </c>
      <c r="ER29" s="27" t="e">
        <f t="shared" si="29"/>
        <v>#NUM!</v>
      </c>
      <c r="ES29" s="27" t="e">
        <f t="shared" si="56"/>
        <v>#NUM!</v>
      </c>
      <c r="ET29" s="27" t="e">
        <f t="shared" si="56"/>
        <v>#NUM!</v>
      </c>
      <c r="EU29" s="27" t="e">
        <f t="shared" si="56"/>
        <v>#NUM!</v>
      </c>
      <c r="EV29" s="27" t="e">
        <f t="shared" si="56"/>
        <v>#NUM!</v>
      </c>
      <c r="EW29" s="25" t="s">
        <v>17</v>
      </c>
      <c r="EX29" s="27" t="e">
        <f t="shared" si="30"/>
        <v>#NUM!</v>
      </c>
      <c r="EY29" s="27" t="e">
        <f t="shared" si="57"/>
        <v>#NUM!</v>
      </c>
      <c r="EZ29" s="27" t="e">
        <f t="shared" si="57"/>
        <v>#NUM!</v>
      </c>
      <c r="FA29" s="27" t="e">
        <f t="shared" si="57"/>
        <v>#NUM!</v>
      </c>
      <c r="FB29" s="27" t="e">
        <f t="shared" si="57"/>
        <v>#NUM!</v>
      </c>
      <c r="FC29" s="25" t="s">
        <v>17</v>
      </c>
      <c r="FD29" s="27" t="e">
        <f t="shared" si="31"/>
        <v>#NUM!</v>
      </c>
      <c r="FE29" s="27" t="e">
        <f t="shared" si="58"/>
        <v>#NUM!</v>
      </c>
      <c r="FF29" s="27" t="e">
        <f t="shared" si="58"/>
        <v>#NUM!</v>
      </c>
      <c r="FG29" s="27" t="e">
        <f t="shared" si="58"/>
        <v>#NUM!</v>
      </c>
      <c r="FH29" s="27" t="e">
        <f t="shared" si="58"/>
        <v>#NUM!</v>
      </c>
      <c r="FI29" s="25" t="s">
        <v>17</v>
      </c>
      <c r="FJ29" s="27" t="e">
        <f t="shared" si="32"/>
        <v>#NUM!</v>
      </c>
      <c r="FK29" s="27" t="e">
        <f t="shared" si="59"/>
        <v>#NUM!</v>
      </c>
      <c r="FL29" s="27" t="e">
        <f t="shared" si="59"/>
        <v>#NUM!</v>
      </c>
      <c r="FM29" s="27" t="e">
        <f t="shared" si="59"/>
        <v>#NUM!</v>
      </c>
      <c r="FN29" s="27" t="e">
        <f t="shared" si="59"/>
        <v>#NUM!</v>
      </c>
      <c r="FO29" s="25" t="s">
        <v>17</v>
      </c>
      <c r="FP29" s="27" t="e">
        <f t="shared" si="33"/>
        <v>#NUM!</v>
      </c>
      <c r="FQ29" s="27" t="e">
        <f t="shared" si="60"/>
        <v>#NUM!</v>
      </c>
      <c r="FR29" s="27" t="e">
        <f t="shared" si="60"/>
        <v>#NUM!</v>
      </c>
      <c r="FS29" s="27" t="e">
        <f t="shared" si="60"/>
        <v>#NUM!</v>
      </c>
      <c r="FT29" s="27" t="e">
        <f t="shared" si="60"/>
        <v>#NUM!</v>
      </c>
      <c r="FU29" s="25" t="s">
        <v>17</v>
      </c>
      <c r="FV29" s="27" t="e">
        <f t="shared" si="34"/>
        <v>#NUM!</v>
      </c>
      <c r="FW29" s="27" t="e">
        <f t="shared" si="61"/>
        <v>#NUM!</v>
      </c>
      <c r="FX29" s="27" t="e">
        <f t="shared" si="61"/>
        <v>#NUM!</v>
      </c>
      <c r="FY29" s="27" t="e">
        <f t="shared" si="61"/>
        <v>#NUM!</v>
      </c>
      <c r="FZ29" s="27" t="e">
        <f t="shared" si="61"/>
        <v>#NUM!</v>
      </c>
      <c r="GA29" s="25" t="s">
        <v>17</v>
      </c>
      <c r="GB29" s="27" t="e">
        <f t="shared" si="35"/>
        <v>#NUM!</v>
      </c>
      <c r="GC29" s="27" t="e">
        <f t="shared" si="62"/>
        <v>#NUM!</v>
      </c>
      <c r="GD29" s="27" t="e">
        <f t="shared" si="62"/>
        <v>#NUM!</v>
      </c>
      <c r="GE29" s="27" t="e">
        <f t="shared" si="62"/>
        <v>#NUM!</v>
      </c>
      <c r="GF29" s="27" t="e">
        <f t="shared" si="62"/>
        <v>#NUM!</v>
      </c>
      <c r="GG29" s="25" t="s">
        <v>17</v>
      </c>
      <c r="GH29" s="27" t="e">
        <f t="shared" si="36"/>
        <v>#NUM!</v>
      </c>
      <c r="GI29" s="27" t="e">
        <f t="shared" si="63"/>
        <v>#NUM!</v>
      </c>
      <c r="GJ29" s="27" t="e">
        <f t="shared" si="63"/>
        <v>#NUM!</v>
      </c>
      <c r="GK29" s="27" t="e">
        <f t="shared" si="63"/>
        <v>#NUM!</v>
      </c>
      <c r="GL29" s="27" t="e">
        <f t="shared" si="63"/>
        <v>#NUM!</v>
      </c>
      <c r="GM29" s="25" t="s">
        <v>17</v>
      </c>
      <c r="GN29" s="27">
        <f t="shared" si="37"/>
        <v>0</v>
      </c>
      <c r="GO29" s="75">
        <f>IF($AX29&lt;=TRUNC($GH$18),GO24,0)</f>
        <v>0</v>
      </c>
      <c r="GP29" s="27">
        <f>IF($AX29&lt;=TRUNC($GH$18),GP24,0)</f>
        <v>0</v>
      </c>
      <c r="GQ29" s="27">
        <f>IF($AX29&lt;=TRUNC($GH$18),GQ24,0)</f>
        <v>0</v>
      </c>
      <c r="GR29" s="27">
        <f>IF($AX29&lt;=TRUNC($GH$18),GR24,0)</f>
        <v>0</v>
      </c>
      <c r="GS29" s="25" t="s">
        <v>17</v>
      </c>
      <c r="GT29" s="27">
        <v>0</v>
      </c>
      <c r="GU29" s="27">
        <v>0</v>
      </c>
      <c r="GV29" s="27">
        <v>0</v>
      </c>
      <c r="GW29" s="27">
        <v>0</v>
      </c>
      <c r="GX29" s="27">
        <v>0</v>
      </c>
      <c r="GY29" s="27" t="e">
        <f t="shared" si="65"/>
        <v>#NUM!</v>
      </c>
      <c r="GZ29" s="10"/>
      <c r="HA29" s="76"/>
      <c r="HB29" s="76"/>
      <c r="HE29" s="10" t="str">
        <f>T82</f>
        <v>GANNON/BAYSIDE UNIT 4</v>
      </c>
      <c r="HF29" s="10">
        <f>HH29-HG29</f>
        <v>10</v>
      </c>
      <c r="HG29" s="9">
        <f>U82</f>
        <v>2003</v>
      </c>
      <c r="HH29" s="9">
        <f>V82</f>
        <v>2013</v>
      </c>
      <c r="HI29" s="10">
        <f>AA87</f>
        <v>0</v>
      </c>
      <c r="HJ29" s="16">
        <f>+'[1]SUMMARY'!$K$12</f>
        <v>4098241.88</v>
      </c>
    </row>
    <row r="30" spans="1:218" ht="10.5" customHeight="1">
      <c r="A30" s="1" t="s">
        <v>8</v>
      </c>
      <c r="B30" s="26">
        <f t="shared" si="5"/>
        <v>2010</v>
      </c>
      <c r="C30" s="22" t="s">
        <v>19</v>
      </c>
      <c r="D30" s="66">
        <v>0.044</v>
      </c>
      <c r="E30" s="67">
        <f t="shared" si="6"/>
        <v>1.322109437890776</v>
      </c>
      <c r="F30" s="67">
        <f t="shared" si="10"/>
        <v>1.2886056899520235</v>
      </c>
      <c r="G30" s="22" t="s">
        <v>19</v>
      </c>
      <c r="H30" s="66">
        <v>0.016</v>
      </c>
      <c r="I30" s="67">
        <f t="shared" si="7"/>
        <v>1.0741572503776151</v>
      </c>
      <c r="J30" s="67">
        <f t="shared" si="11"/>
        <v>1.058283005298143</v>
      </c>
      <c r="K30" s="22" t="s">
        <v>19</v>
      </c>
      <c r="L30" s="66">
        <v>0.025</v>
      </c>
      <c r="M30" s="67">
        <f t="shared" si="8"/>
        <v>1.1418880655437817</v>
      </c>
      <c r="N30" s="67">
        <f t="shared" si="12"/>
        <v>1.1250128724569282</v>
      </c>
      <c r="O30" s="22" t="s">
        <v>19</v>
      </c>
      <c r="P30" s="66">
        <v>0.017</v>
      </c>
      <c r="Q30" s="67">
        <f t="shared" si="9"/>
        <v>1.185171250065383</v>
      </c>
      <c r="R30" s="67">
        <f t="shared" si="13"/>
        <v>1.1180860849673426</v>
      </c>
      <c r="S30" s="2"/>
      <c r="T30" s="21"/>
      <c r="U30" s="42"/>
      <c r="V30" s="21"/>
      <c r="W30" s="21"/>
      <c r="X30" s="22" t="s">
        <v>97</v>
      </c>
      <c r="Y30" s="78">
        <v>0</v>
      </c>
      <c r="Z30" s="35">
        <f>$I$24</f>
        <v>1.015</v>
      </c>
      <c r="AA30" s="27">
        <f>Y30*Z30</f>
        <v>0</v>
      </c>
      <c r="AB30" s="22" t="s">
        <v>17</v>
      </c>
      <c r="AC30" s="21"/>
      <c r="AD30" s="36">
        <v>0.3</v>
      </c>
      <c r="AE30" s="35">
        <f>J43</f>
        <v>1.3489602813592627</v>
      </c>
      <c r="AF30" s="27">
        <f>AA30*AD30*AE30</f>
        <v>0</v>
      </c>
      <c r="AG30" s="22" t="s">
        <v>19</v>
      </c>
      <c r="AH30" s="21"/>
      <c r="AI30" s="37">
        <f>1-AD30</f>
        <v>0.7</v>
      </c>
      <c r="AJ30" s="35">
        <f>AE30</f>
        <v>1.3489602813592627</v>
      </c>
      <c r="AK30" s="27">
        <f>AA30*AI30*AJ30</f>
        <v>0</v>
      </c>
      <c r="AL30" s="22" t="s">
        <v>17</v>
      </c>
      <c r="AM30" s="27">
        <f>AF30+AK30</f>
        <v>0</v>
      </c>
      <c r="AN30" s="22" t="s">
        <v>17</v>
      </c>
      <c r="AQ30" s="10" t="str">
        <f>T126</f>
        <v>BAYSIDE COMMON</v>
      </c>
      <c r="AR30" s="9">
        <f>U126</f>
        <v>2003</v>
      </c>
      <c r="AS30" s="9">
        <f>AC126</f>
        <v>2045</v>
      </c>
      <c r="AT30" s="9">
        <f>AH126</f>
        <v>2046</v>
      </c>
      <c r="AU30" s="8" t="e">
        <f>AD131</f>
        <v>#NUM!</v>
      </c>
      <c r="AV30" s="8" t="e">
        <f>AI131</f>
        <v>#NUM!</v>
      </c>
      <c r="AX30" s="27">
        <v>5</v>
      </c>
      <c r="AY30" s="26">
        <f t="shared" si="38"/>
        <v>2008</v>
      </c>
      <c r="AZ30" s="27" t="e">
        <f t="shared" si="14"/>
        <v>#NUM!</v>
      </c>
      <c r="BA30" s="27" t="e">
        <f t="shared" si="39"/>
        <v>#NUM!</v>
      </c>
      <c r="BB30" s="27" t="e">
        <f t="shared" si="39"/>
        <v>#NUM!</v>
      </c>
      <c r="BC30" s="27" t="e">
        <f t="shared" si="39"/>
        <v>#NUM!</v>
      </c>
      <c r="BD30" s="27" t="e">
        <f t="shared" si="39"/>
        <v>#NUM!</v>
      </c>
      <c r="BE30" s="25" t="s">
        <v>17</v>
      </c>
      <c r="BF30" s="27" t="e">
        <f t="shared" si="15"/>
        <v>#NUM!</v>
      </c>
      <c r="BG30" s="27" t="e">
        <f t="shared" si="40"/>
        <v>#NUM!</v>
      </c>
      <c r="BH30" s="27" t="e">
        <f t="shared" si="40"/>
        <v>#NUM!</v>
      </c>
      <c r="BI30" s="27" t="e">
        <f t="shared" si="40"/>
        <v>#NUM!</v>
      </c>
      <c r="BJ30" s="27" t="e">
        <f t="shared" si="40"/>
        <v>#NUM!</v>
      </c>
      <c r="BK30" s="25" t="s">
        <v>17</v>
      </c>
      <c r="BL30" s="27" t="e">
        <f t="shared" si="16"/>
        <v>#NUM!</v>
      </c>
      <c r="BM30" s="27" t="e">
        <f t="shared" si="41"/>
        <v>#NUM!</v>
      </c>
      <c r="BN30" s="27" t="e">
        <f t="shared" si="41"/>
        <v>#NUM!</v>
      </c>
      <c r="BO30" s="27" t="e">
        <f t="shared" si="41"/>
        <v>#NUM!</v>
      </c>
      <c r="BP30" s="27" t="e">
        <f t="shared" si="41"/>
        <v>#NUM!</v>
      </c>
      <c r="BQ30" s="25" t="s">
        <v>17</v>
      </c>
      <c r="BR30" s="27" t="e">
        <f t="shared" si="17"/>
        <v>#NUM!</v>
      </c>
      <c r="BS30" s="27" t="e">
        <f t="shared" si="42"/>
        <v>#NUM!</v>
      </c>
      <c r="BT30" s="27" t="e">
        <f t="shared" si="42"/>
        <v>#NUM!</v>
      </c>
      <c r="BU30" s="27" t="e">
        <f t="shared" si="42"/>
        <v>#NUM!</v>
      </c>
      <c r="BV30" s="27" t="e">
        <f t="shared" si="42"/>
        <v>#NUM!</v>
      </c>
      <c r="BW30" s="25" t="s">
        <v>17</v>
      </c>
      <c r="BX30" s="27" t="e">
        <f t="shared" si="18"/>
        <v>#NUM!</v>
      </c>
      <c r="BY30" s="27" t="e">
        <f t="shared" si="43"/>
        <v>#NUM!</v>
      </c>
      <c r="BZ30" s="27" t="e">
        <f t="shared" si="43"/>
        <v>#NUM!</v>
      </c>
      <c r="CA30" s="27" t="e">
        <f t="shared" si="43"/>
        <v>#NUM!</v>
      </c>
      <c r="CB30" s="27" t="e">
        <f t="shared" si="43"/>
        <v>#NUM!</v>
      </c>
      <c r="CC30" s="25" t="s">
        <v>17</v>
      </c>
      <c r="CD30" s="27" t="e">
        <f t="shared" si="19"/>
        <v>#NUM!</v>
      </c>
      <c r="CE30" s="27" t="e">
        <f t="shared" si="44"/>
        <v>#NUM!</v>
      </c>
      <c r="CF30" s="27" t="e">
        <f t="shared" si="44"/>
        <v>#NUM!</v>
      </c>
      <c r="CG30" s="27" t="e">
        <f t="shared" si="44"/>
        <v>#NUM!</v>
      </c>
      <c r="CH30" s="27" t="e">
        <f t="shared" si="44"/>
        <v>#NUM!</v>
      </c>
      <c r="CI30" s="25" t="s">
        <v>17</v>
      </c>
      <c r="CJ30" s="27">
        <f t="shared" si="20"/>
        <v>4153.0357841279765</v>
      </c>
      <c r="CK30" s="27">
        <f t="shared" si="45"/>
        <v>-133174.51979217827</v>
      </c>
      <c r="CL30" s="27">
        <f t="shared" si="45"/>
        <v>26357.015970859557</v>
      </c>
      <c r="CM30" s="27">
        <f t="shared" si="45"/>
        <v>-19368.74482493303</v>
      </c>
      <c r="CN30" s="27">
        <f t="shared" si="45"/>
        <v>-130339.28443037972</v>
      </c>
      <c r="CO30" s="25" t="s">
        <v>17</v>
      </c>
      <c r="CP30" s="27" t="e">
        <f t="shared" si="21"/>
        <v>#NUM!</v>
      </c>
      <c r="CQ30" s="27" t="e">
        <f t="shared" si="46"/>
        <v>#NUM!</v>
      </c>
      <c r="CR30" s="27" t="e">
        <f t="shared" si="46"/>
        <v>#NUM!</v>
      </c>
      <c r="CS30" s="27" t="e">
        <f t="shared" si="46"/>
        <v>#NUM!</v>
      </c>
      <c r="CT30" s="27" t="e">
        <f t="shared" si="46"/>
        <v>#NUM!</v>
      </c>
      <c r="CU30" s="25" t="s">
        <v>17</v>
      </c>
      <c r="CV30" s="27" t="e">
        <f t="shared" si="22"/>
        <v>#NUM!</v>
      </c>
      <c r="CW30" s="27" t="e">
        <f t="shared" si="47"/>
        <v>#NUM!</v>
      </c>
      <c r="CX30" s="27" t="e">
        <f t="shared" si="47"/>
        <v>#NUM!</v>
      </c>
      <c r="CY30" s="27" t="e">
        <f t="shared" si="47"/>
        <v>#NUM!</v>
      </c>
      <c r="CZ30" s="27" t="e">
        <f t="shared" si="47"/>
        <v>#NUM!</v>
      </c>
      <c r="DA30" s="25" t="s">
        <v>17</v>
      </c>
      <c r="DB30" s="27" t="e">
        <f t="shared" si="23"/>
        <v>#NUM!</v>
      </c>
      <c r="DC30" s="27" t="e">
        <f t="shared" si="48"/>
        <v>#NUM!</v>
      </c>
      <c r="DD30" s="27" t="e">
        <f t="shared" si="48"/>
        <v>#NUM!</v>
      </c>
      <c r="DE30" s="27" t="e">
        <f t="shared" si="48"/>
        <v>#NUM!</v>
      </c>
      <c r="DF30" s="27" t="e">
        <f t="shared" si="48"/>
        <v>#NUM!</v>
      </c>
      <c r="DG30" s="25" t="s">
        <v>17</v>
      </c>
      <c r="DH30" s="27" t="e">
        <f t="shared" si="24"/>
        <v>#NUM!</v>
      </c>
      <c r="DI30" s="27" t="e">
        <f t="shared" si="49"/>
        <v>#NUM!</v>
      </c>
      <c r="DJ30" s="27" t="e">
        <f t="shared" si="49"/>
        <v>#NUM!</v>
      </c>
      <c r="DK30" s="27" t="e">
        <f t="shared" si="49"/>
        <v>#NUM!</v>
      </c>
      <c r="DL30" s="27" t="e">
        <f t="shared" si="49"/>
        <v>#NUM!</v>
      </c>
      <c r="DM30" s="25" t="s">
        <v>17</v>
      </c>
      <c r="DN30" s="27">
        <f t="shared" si="25"/>
        <v>0</v>
      </c>
      <c r="DO30" s="27">
        <f t="shared" si="50"/>
        <v>0</v>
      </c>
      <c r="DP30" s="27">
        <f t="shared" si="50"/>
        <v>0</v>
      </c>
      <c r="DQ30" s="27">
        <f t="shared" si="50"/>
        <v>0</v>
      </c>
      <c r="DR30" s="27">
        <f t="shared" si="50"/>
        <v>0</v>
      </c>
      <c r="DS30" s="25" t="s">
        <v>17</v>
      </c>
      <c r="DT30" s="27">
        <f t="shared" si="51"/>
        <v>0</v>
      </c>
      <c r="DU30" s="27">
        <f t="shared" si="52"/>
        <v>0</v>
      </c>
      <c r="DV30" s="27">
        <f t="shared" si="52"/>
        <v>0</v>
      </c>
      <c r="DW30" s="27">
        <f t="shared" si="52"/>
        <v>0</v>
      </c>
      <c r="DX30" s="27">
        <f t="shared" si="52"/>
        <v>0</v>
      </c>
      <c r="DY30" s="25" t="s">
        <v>17</v>
      </c>
      <c r="DZ30" s="27" t="e">
        <f t="shared" si="26"/>
        <v>#NUM!</v>
      </c>
      <c r="EA30" s="27" t="e">
        <f t="shared" si="53"/>
        <v>#NUM!</v>
      </c>
      <c r="EB30" s="27" t="e">
        <f t="shared" si="53"/>
        <v>#NUM!</v>
      </c>
      <c r="EC30" s="27" t="e">
        <f t="shared" si="53"/>
        <v>#NUM!</v>
      </c>
      <c r="ED30" s="27" t="e">
        <f t="shared" si="53"/>
        <v>#NUM!</v>
      </c>
      <c r="EE30" s="25" t="s">
        <v>17</v>
      </c>
      <c r="EF30" s="27">
        <f t="shared" si="27"/>
        <v>0</v>
      </c>
      <c r="EG30" s="27">
        <f t="shared" si="54"/>
        <v>0</v>
      </c>
      <c r="EH30" s="27">
        <f t="shared" si="54"/>
        <v>0</v>
      </c>
      <c r="EI30" s="27">
        <f t="shared" si="54"/>
        <v>0</v>
      </c>
      <c r="EJ30" s="27">
        <f t="shared" si="54"/>
        <v>0</v>
      </c>
      <c r="EK30" s="25" t="s">
        <v>17</v>
      </c>
      <c r="EL30" s="27" t="e">
        <f t="shared" si="28"/>
        <v>#NUM!</v>
      </c>
      <c r="EM30" s="27" t="e">
        <f t="shared" si="55"/>
        <v>#NUM!</v>
      </c>
      <c r="EN30" s="27" t="e">
        <f t="shared" si="55"/>
        <v>#NUM!</v>
      </c>
      <c r="EO30" s="27" t="e">
        <f t="shared" si="55"/>
        <v>#NUM!</v>
      </c>
      <c r="EP30" s="27" t="e">
        <f t="shared" si="55"/>
        <v>#NUM!</v>
      </c>
      <c r="EQ30" s="25" t="s">
        <v>17</v>
      </c>
      <c r="ER30" s="27" t="e">
        <f t="shared" si="29"/>
        <v>#NUM!</v>
      </c>
      <c r="ES30" s="27" t="e">
        <f t="shared" si="56"/>
        <v>#NUM!</v>
      </c>
      <c r="ET30" s="27" t="e">
        <f t="shared" si="56"/>
        <v>#NUM!</v>
      </c>
      <c r="EU30" s="27" t="e">
        <f t="shared" si="56"/>
        <v>#NUM!</v>
      </c>
      <c r="EV30" s="27" t="e">
        <f t="shared" si="56"/>
        <v>#NUM!</v>
      </c>
      <c r="EW30" s="25" t="s">
        <v>17</v>
      </c>
      <c r="EX30" s="27" t="e">
        <f t="shared" si="30"/>
        <v>#NUM!</v>
      </c>
      <c r="EY30" s="27" t="e">
        <f t="shared" si="57"/>
        <v>#NUM!</v>
      </c>
      <c r="EZ30" s="27" t="e">
        <f t="shared" si="57"/>
        <v>#NUM!</v>
      </c>
      <c r="FA30" s="27" t="e">
        <f t="shared" si="57"/>
        <v>#NUM!</v>
      </c>
      <c r="FB30" s="27" t="e">
        <f t="shared" si="57"/>
        <v>#NUM!</v>
      </c>
      <c r="FC30" s="25" t="s">
        <v>17</v>
      </c>
      <c r="FD30" s="27" t="e">
        <f t="shared" si="31"/>
        <v>#NUM!</v>
      </c>
      <c r="FE30" s="27" t="e">
        <f t="shared" si="58"/>
        <v>#NUM!</v>
      </c>
      <c r="FF30" s="27" t="e">
        <f t="shared" si="58"/>
        <v>#NUM!</v>
      </c>
      <c r="FG30" s="27" t="e">
        <f t="shared" si="58"/>
        <v>#NUM!</v>
      </c>
      <c r="FH30" s="27" t="e">
        <f t="shared" si="58"/>
        <v>#NUM!</v>
      </c>
      <c r="FI30" s="25" t="s">
        <v>17</v>
      </c>
      <c r="FJ30" s="27" t="e">
        <f t="shared" si="32"/>
        <v>#NUM!</v>
      </c>
      <c r="FK30" s="27" t="e">
        <f t="shared" si="59"/>
        <v>#NUM!</v>
      </c>
      <c r="FL30" s="27" t="e">
        <f t="shared" si="59"/>
        <v>#NUM!</v>
      </c>
      <c r="FM30" s="27" t="e">
        <f t="shared" si="59"/>
        <v>#NUM!</v>
      </c>
      <c r="FN30" s="27" t="e">
        <f t="shared" si="59"/>
        <v>#NUM!</v>
      </c>
      <c r="FO30" s="25" t="s">
        <v>17</v>
      </c>
      <c r="FP30" s="27" t="e">
        <f t="shared" si="33"/>
        <v>#NUM!</v>
      </c>
      <c r="FQ30" s="27" t="e">
        <f t="shared" si="60"/>
        <v>#NUM!</v>
      </c>
      <c r="FR30" s="27" t="e">
        <f t="shared" si="60"/>
        <v>#NUM!</v>
      </c>
      <c r="FS30" s="27" t="e">
        <f t="shared" si="60"/>
        <v>#NUM!</v>
      </c>
      <c r="FT30" s="27" t="e">
        <f t="shared" si="60"/>
        <v>#NUM!</v>
      </c>
      <c r="FU30" s="25" t="s">
        <v>17</v>
      </c>
      <c r="FV30" s="27" t="e">
        <f t="shared" si="34"/>
        <v>#NUM!</v>
      </c>
      <c r="FW30" s="27" t="e">
        <f t="shared" si="61"/>
        <v>#NUM!</v>
      </c>
      <c r="FX30" s="27" t="e">
        <f t="shared" si="61"/>
        <v>#NUM!</v>
      </c>
      <c r="FY30" s="27" t="e">
        <f t="shared" si="61"/>
        <v>#NUM!</v>
      </c>
      <c r="FZ30" s="27" t="e">
        <f t="shared" si="61"/>
        <v>#NUM!</v>
      </c>
      <c r="GA30" s="25" t="s">
        <v>17</v>
      </c>
      <c r="GB30" s="27" t="e">
        <f t="shared" si="35"/>
        <v>#NUM!</v>
      </c>
      <c r="GC30" s="27" t="e">
        <f t="shared" si="62"/>
        <v>#NUM!</v>
      </c>
      <c r="GD30" s="27" t="e">
        <f t="shared" si="62"/>
        <v>#NUM!</v>
      </c>
      <c r="GE30" s="27" t="e">
        <f t="shared" si="62"/>
        <v>#NUM!</v>
      </c>
      <c r="GF30" s="27" t="e">
        <f t="shared" si="62"/>
        <v>#NUM!</v>
      </c>
      <c r="GG30" s="25" t="s">
        <v>17</v>
      </c>
      <c r="GH30" s="27" t="e">
        <f t="shared" si="36"/>
        <v>#NUM!</v>
      </c>
      <c r="GI30" s="27" t="e">
        <f t="shared" si="63"/>
        <v>#NUM!</v>
      </c>
      <c r="GJ30" s="27" t="e">
        <f t="shared" si="63"/>
        <v>#NUM!</v>
      </c>
      <c r="GK30" s="27" t="e">
        <f t="shared" si="63"/>
        <v>#NUM!</v>
      </c>
      <c r="GL30" s="27" t="e">
        <f t="shared" si="63"/>
        <v>#NUM!</v>
      </c>
      <c r="GM30" s="25" t="s">
        <v>17</v>
      </c>
      <c r="GN30" s="27">
        <v>0</v>
      </c>
      <c r="GO30" s="27">
        <v>0</v>
      </c>
      <c r="GP30" s="27">
        <v>0</v>
      </c>
      <c r="GQ30" s="27">
        <v>0</v>
      </c>
      <c r="GR30" s="27">
        <v>0</v>
      </c>
      <c r="GS30" s="25" t="s">
        <v>17</v>
      </c>
      <c r="GT30" s="27">
        <v>0</v>
      </c>
      <c r="GU30" s="27">
        <v>0</v>
      </c>
      <c r="GV30" s="27">
        <v>0</v>
      </c>
      <c r="GW30" s="27">
        <v>0</v>
      </c>
      <c r="GX30" s="27">
        <v>0</v>
      </c>
      <c r="GY30" s="27" t="e">
        <f t="shared" si="65"/>
        <v>#NUM!</v>
      </c>
      <c r="GZ30" s="10">
        <f>AVERAGEA(CJ30:CJ33)</f>
        <v>1319.3446256593634</v>
      </c>
      <c r="HA30" s="24"/>
      <c r="HB30" s="3"/>
      <c r="HE30" s="10" t="str">
        <f>T89</f>
        <v>GANNON/BAYSIDE UNIT 5</v>
      </c>
      <c r="HF30" s="10">
        <f>HH30-HG30</f>
        <v>40</v>
      </c>
      <c r="HG30" s="9">
        <f>U89</f>
        <v>2003</v>
      </c>
      <c r="HH30" s="9">
        <f>V89</f>
        <v>2043</v>
      </c>
      <c r="HI30" s="10">
        <f>AA94</f>
        <v>0</v>
      </c>
      <c r="HJ30" s="16">
        <f>+'[1]SUMMARY'!$L$12</f>
        <v>370526.88</v>
      </c>
    </row>
    <row r="31" spans="1:218" ht="10.5" customHeight="1">
      <c r="A31" s="1" t="s">
        <v>8</v>
      </c>
      <c r="B31" s="26">
        <f t="shared" si="5"/>
        <v>2011</v>
      </c>
      <c r="C31" s="22" t="s">
        <v>19</v>
      </c>
      <c r="D31" s="66">
        <v>0.044</v>
      </c>
      <c r="E31" s="67">
        <f t="shared" si="6"/>
        <v>1.3802822531579702</v>
      </c>
      <c r="F31" s="67">
        <f t="shared" si="10"/>
        <v>1.3453043403099125</v>
      </c>
      <c r="G31" s="22" t="s">
        <v>19</v>
      </c>
      <c r="H31" s="66">
        <v>0.018</v>
      </c>
      <c r="I31" s="67">
        <f t="shared" si="7"/>
        <v>1.0934920808844122</v>
      </c>
      <c r="J31" s="67">
        <f t="shared" si="11"/>
        <v>1.0773320993935094</v>
      </c>
      <c r="K31" s="22" t="s">
        <v>19</v>
      </c>
      <c r="L31" s="66">
        <v>0.027</v>
      </c>
      <c r="M31" s="67">
        <f t="shared" si="8"/>
        <v>1.1727190433134638</v>
      </c>
      <c r="N31" s="67">
        <f t="shared" si="12"/>
        <v>1.155388220013265</v>
      </c>
      <c r="O31" s="22" t="s">
        <v>19</v>
      </c>
      <c r="P31" s="66">
        <v>0.017</v>
      </c>
      <c r="Q31" s="67">
        <f t="shared" si="9"/>
        <v>1.2053191613164944</v>
      </c>
      <c r="R31" s="67">
        <f t="shared" si="13"/>
        <v>1.1370935484117874</v>
      </c>
      <c r="S31" s="2"/>
      <c r="T31" s="21"/>
      <c r="U31" s="42"/>
      <c r="V31" s="21"/>
      <c r="W31" s="21"/>
      <c r="X31" s="22" t="s">
        <v>106</v>
      </c>
      <c r="Y31" s="78">
        <v>0</v>
      </c>
      <c r="Z31" s="35">
        <f>$M$24</f>
        <v>1.015</v>
      </c>
      <c r="AA31" s="27">
        <f>Y31*Z31</f>
        <v>0</v>
      </c>
      <c r="AB31" s="22" t="s">
        <v>17</v>
      </c>
      <c r="AC31" s="21"/>
      <c r="AD31" s="36">
        <v>0.3</v>
      </c>
      <c r="AE31" s="35">
        <f>N43</f>
        <v>1.6909019496639985</v>
      </c>
      <c r="AF31" s="27">
        <f>AA31*AD31*AE31</f>
        <v>0</v>
      </c>
      <c r="AG31" s="22" t="s">
        <v>19</v>
      </c>
      <c r="AH31" s="21"/>
      <c r="AI31" s="37">
        <f>1-AD31</f>
        <v>0.7</v>
      </c>
      <c r="AJ31" s="35">
        <f>AE31</f>
        <v>1.6909019496639985</v>
      </c>
      <c r="AK31" s="27">
        <f>AA31*AI31*AJ31</f>
        <v>0</v>
      </c>
      <c r="AL31" s="22" t="s">
        <v>17</v>
      </c>
      <c r="AM31" s="27">
        <f>AF31+AK31</f>
        <v>0</v>
      </c>
      <c r="AN31" s="22" t="s">
        <v>17</v>
      </c>
      <c r="AQ31" s="10" t="str">
        <f>T134</f>
        <v>BAYSIDE UNIT 1</v>
      </c>
      <c r="AR31" s="9">
        <f>U134</f>
        <v>2003</v>
      </c>
      <c r="AS31" s="9">
        <f>AC134</f>
        <v>2044</v>
      </c>
      <c r="AT31" s="9">
        <f>AH134</f>
        <v>2045</v>
      </c>
      <c r="AU31" s="8" t="e">
        <f>AD139</f>
        <v>#NUM!</v>
      </c>
      <c r="AV31" s="8" t="e">
        <f>AI139</f>
        <v>#NUM!</v>
      </c>
      <c r="AX31" s="27">
        <v>6</v>
      </c>
      <c r="AY31" s="26">
        <f t="shared" si="38"/>
        <v>2009</v>
      </c>
      <c r="AZ31" s="27" t="e">
        <f t="shared" si="14"/>
        <v>#NUM!</v>
      </c>
      <c r="BA31" s="27" t="e">
        <f t="shared" si="39"/>
        <v>#NUM!</v>
      </c>
      <c r="BB31" s="27" t="e">
        <f t="shared" si="39"/>
        <v>#NUM!</v>
      </c>
      <c r="BC31" s="27" t="e">
        <f t="shared" si="39"/>
        <v>#NUM!</v>
      </c>
      <c r="BD31" s="27" t="e">
        <f t="shared" si="39"/>
        <v>#NUM!</v>
      </c>
      <c r="BE31" s="25" t="s">
        <v>17</v>
      </c>
      <c r="BF31" s="27" t="e">
        <f t="shared" si="15"/>
        <v>#NUM!</v>
      </c>
      <c r="BG31" s="27" t="e">
        <f t="shared" si="40"/>
        <v>#NUM!</v>
      </c>
      <c r="BH31" s="27" t="e">
        <f t="shared" si="40"/>
        <v>#NUM!</v>
      </c>
      <c r="BI31" s="27" t="e">
        <f t="shared" si="40"/>
        <v>#NUM!</v>
      </c>
      <c r="BJ31" s="27" t="e">
        <f t="shared" si="40"/>
        <v>#NUM!</v>
      </c>
      <c r="BK31" s="25" t="s">
        <v>17</v>
      </c>
      <c r="BL31" s="27" t="e">
        <f t="shared" si="16"/>
        <v>#NUM!</v>
      </c>
      <c r="BM31" s="27" t="e">
        <f t="shared" si="41"/>
        <v>#NUM!</v>
      </c>
      <c r="BN31" s="27" t="e">
        <f t="shared" si="41"/>
        <v>#NUM!</v>
      </c>
      <c r="BO31" s="27" t="e">
        <f t="shared" si="41"/>
        <v>#NUM!</v>
      </c>
      <c r="BP31" s="27" t="e">
        <f t="shared" si="41"/>
        <v>#NUM!</v>
      </c>
      <c r="BQ31" s="25" t="s">
        <v>17</v>
      </c>
      <c r="BR31" s="27" t="e">
        <f t="shared" si="17"/>
        <v>#NUM!</v>
      </c>
      <c r="BS31" s="27" t="e">
        <f t="shared" si="42"/>
        <v>#NUM!</v>
      </c>
      <c r="BT31" s="27" t="e">
        <f t="shared" si="42"/>
        <v>#NUM!</v>
      </c>
      <c r="BU31" s="27" t="e">
        <f t="shared" si="42"/>
        <v>#NUM!</v>
      </c>
      <c r="BV31" s="27" t="e">
        <f t="shared" si="42"/>
        <v>#NUM!</v>
      </c>
      <c r="BW31" s="25" t="s">
        <v>17</v>
      </c>
      <c r="BX31" s="27" t="e">
        <f t="shared" si="18"/>
        <v>#NUM!</v>
      </c>
      <c r="BY31" s="27" t="e">
        <f t="shared" si="43"/>
        <v>#NUM!</v>
      </c>
      <c r="BZ31" s="27" t="e">
        <f t="shared" si="43"/>
        <v>#NUM!</v>
      </c>
      <c r="CA31" s="27" t="e">
        <f t="shared" si="43"/>
        <v>#NUM!</v>
      </c>
      <c r="CB31" s="27" t="e">
        <f t="shared" si="43"/>
        <v>#NUM!</v>
      </c>
      <c r="CC31" s="25" t="s">
        <v>17</v>
      </c>
      <c r="CD31" s="27" t="e">
        <f t="shared" si="19"/>
        <v>#NUM!</v>
      </c>
      <c r="CE31" s="27" t="e">
        <f t="shared" si="44"/>
        <v>#NUM!</v>
      </c>
      <c r="CF31" s="27" t="e">
        <f t="shared" si="44"/>
        <v>#NUM!</v>
      </c>
      <c r="CG31" s="27" t="e">
        <f t="shared" si="44"/>
        <v>#NUM!</v>
      </c>
      <c r="CH31" s="27" t="e">
        <f t="shared" si="44"/>
        <v>#NUM!</v>
      </c>
      <c r="CI31" s="25" t="s">
        <v>17</v>
      </c>
      <c r="CJ31" s="27">
        <f t="shared" si="20"/>
        <v>2304.437100321011</v>
      </c>
      <c r="CK31" s="27">
        <f t="shared" si="45"/>
        <v>-136279.9773170071</v>
      </c>
      <c r="CL31" s="27">
        <f t="shared" si="45"/>
        <v>26493.099404556808</v>
      </c>
      <c r="CM31" s="27">
        <f t="shared" si="45"/>
        <v>-19577.271269829802</v>
      </c>
      <c r="CN31" s="27">
        <f t="shared" si="45"/>
        <v>-131668.5862826011</v>
      </c>
      <c r="CO31" s="25" t="s">
        <v>17</v>
      </c>
      <c r="CP31" s="27" t="e">
        <f t="shared" si="21"/>
        <v>#NUM!</v>
      </c>
      <c r="CQ31" s="27" t="e">
        <f t="shared" si="46"/>
        <v>#NUM!</v>
      </c>
      <c r="CR31" s="27" t="e">
        <f t="shared" si="46"/>
        <v>#NUM!</v>
      </c>
      <c r="CS31" s="27" t="e">
        <f t="shared" si="46"/>
        <v>#NUM!</v>
      </c>
      <c r="CT31" s="27" t="e">
        <f t="shared" si="46"/>
        <v>#NUM!</v>
      </c>
      <c r="CU31" s="25" t="s">
        <v>17</v>
      </c>
      <c r="CV31" s="27" t="e">
        <f t="shared" si="22"/>
        <v>#NUM!</v>
      </c>
      <c r="CW31" s="27" t="e">
        <f t="shared" si="47"/>
        <v>#NUM!</v>
      </c>
      <c r="CX31" s="27" t="e">
        <f t="shared" si="47"/>
        <v>#NUM!</v>
      </c>
      <c r="CY31" s="27" t="e">
        <f t="shared" si="47"/>
        <v>#NUM!</v>
      </c>
      <c r="CZ31" s="27" t="e">
        <f t="shared" si="47"/>
        <v>#NUM!</v>
      </c>
      <c r="DA31" s="25" t="s">
        <v>17</v>
      </c>
      <c r="DB31" s="27" t="e">
        <f t="shared" si="23"/>
        <v>#NUM!</v>
      </c>
      <c r="DC31" s="27" t="e">
        <f t="shared" si="48"/>
        <v>#NUM!</v>
      </c>
      <c r="DD31" s="27" t="e">
        <f t="shared" si="48"/>
        <v>#NUM!</v>
      </c>
      <c r="DE31" s="27" t="e">
        <f t="shared" si="48"/>
        <v>#NUM!</v>
      </c>
      <c r="DF31" s="27" t="e">
        <f t="shared" si="48"/>
        <v>#NUM!</v>
      </c>
      <c r="DG31" s="25" t="s">
        <v>17</v>
      </c>
      <c r="DH31" s="27" t="e">
        <f t="shared" si="24"/>
        <v>#NUM!</v>
      </c>
      <c r="DI31" s="27" t="e">
        <f t="shared" si="49"/>
        <v>#NUM!</v>
      </c>
      <c r="DJ31" s="27" t="e">
        <f t="shared" si="49"/>
        <v>#NUM!</v>
      </c>
      <c r="DK31" s="27" t="e">
        <f t="shared" si="49"/>
        <v>#NUM!</v>
      </c>
      <c r="DL31" s="27" t="e">
        <f t="shared" si="49"/>
        <v>#NUM!</v>
      </c>
      <c r="DM31" s="25" t="s">
        <v>17</v>
      </c>
      <c r="DN31" s="27">
        <f t="shared" si="25"/>
        <v>0</v>
      </c>
      <c r="DO31" s="27">
        <f t="shared" si="50"/>
        <v>0</v>
      </c>
      <c r="DP31" s="27">
        <f t="shared" si="50"/>
        <v>0</v>
      </c>
      <c r="DQ31" s="27">
        <f t="shared" si="50"/>
        <v>0</v>
      </c>
      <c r="DR31" s="27">
        <f t="shared" si="50"/>
        <v>0</v>
      </c>
      <c r="DS31" s="25" t="s">
        <v>17</v>
      </c>
      <c r="DT31" s="27">
        <f t="shared" si="51"/>
        <v>0</v>
      </c>
      <c r="DU31" s="27">
        <f t="shared" si="52"/>
        <v>0</v>
      </c>
      <c r="DV31" s="27">
        <f t="shared" si="52"/>
        <v>0</v>
      </c>
      <c r="DW31" s="27">
        <f t="shared" si="52"/>
        <v>0</v>
      </c>
      <c r="DX31" s="27">
        <f t="shared" si="52"/>
        <v>0</v>
      </c>
      <c r="DY31" s="25" t="s">
        <v>17</v>
      </c>
      <c r="DZ31" s="27" t="e">
        <f t="shared" si="26"/>
        <v>#NUM!</v>
      </c>
      <c r="EA31" s="27" t="e">
        <f t="shared" si="53"/>
        <v>#NUM!</v>
      </c>
      <c r="EB31" s="27" t="e">
        <f t="shared" si="53"/>
        <v>#NUM!</v>
      </c>
      <c r="EC31" s="27" t="e">
        <f t="shared" si="53"/>
        <v>#NUM!</v>
      </c>
      <c r="ED31" s="27" t="e">
        <f t="shared" si="53"/>
        <v>#NUM!</v>
      </c>
      <c r="EE31" s="25" t="s">
        <v>17</v>
      </c>
      <c r="EF31" s="27">
        <f t="shared" si="27"/>
        <v>0</v>
      </c>
      <c r="EG31" s="27">
        <f t="shared" si="54"/>
        <v>0</v>
      </c>
      <c r="EH31" s="27">
        <f t="shared" si="54"/>
        <v>0</v>
      </c>
      <c r="EI31" s="27">
        <f t="shared" si="54"/>
        <v>0</v>
      </c>
      <c r="EJ31" s="27">
        <f t="shared" si="54"/>
        <v>0</v>
      </c>
      <c r="EK31" s="25" t="s">
        <v>17</v>
      </c>
      <c r="EL31" s="27" t="e">
        <f t="shared" si="28"/>
        <v>#NUM!</v>
      </c>
      <c r="EM31" s="27" t="e">
        <f t="shared" si="55"/>
        <v>#NUM!</v>
      </c>
      <c r="EN31" s="27" t="e">
        <f t="shared" si="55"/>
        <v>#NUM!</v>
      </c>
      <c r="EO31" s="27" t="e">
        <f t="shared" si="55"/>
        <v>#NUM!</v>
      </c>
      <c r="EP31" s="27" t="e">
        <f t="shared" si="55"/>
        <v>#NUM!</v>
      </c>
      <c r="EQ31" s="25" t="s">
        <v>17</v>
      </c>
      <c r="ER31" s="27" t="e">
        <f t="shared" si="29"/>
        <v>#NUM!</v>
      </c>
      <c r="ES31" s="27" t="e">
        <f t="shared" si="56"/>
        <v>#NUM!</v>
      </c>
      <c r="ET31" s="27" t="e">
        <f t="shared" si="56"/>
        <v>#NUM!</v>
      </c>
      <c r="EU31" s="27" t="e">
        <f t="shared" si="56"/>
        <v>#NUM!</v>
      </c>
      <c r="EV31" s="27" t="e">
        <f t="shared" si="56"/>
        <v>#NUM!</v>
      </c>
      <c r="EW31" s="25" t="s">
        <v>17</v>
      </c>
      <c r="EX31" s="27" t="e">
        <f t="shared" si="30"/>
        <v>#NUM!</v>
      </c>
      <c r="EY31" s="27" t="e">
        <f t="shared" si="57"/>
        <v>#NUM!</v>
      </c>
      <c r="EZ31" s="27" t="e">
        <f t="shared" si="57"/>
        <v>#NUM!</v>
      </c>
      <c r="FA31" s="27" t="e">
        <f t="shared" si="57"/>
        <v>#NUM!</v>
      </c>
      <c r="FB31" s="27" t="e">
        <f t="shared" si="57"/>
        <v>#NUM!</v>
      </c>
      <c r="FC31" s="25" t="s">
        <v>17</v>
      </c>
      <c r="FD31" s="27" t="e">
        <f t="shared" si="31"/>
        <v>#NUM!</v>
      </c>
      <c r="FE31" s="27" t="e">
        <f t="shared" si="58"/>
        <v>#NUM!</v>
      </c>
      <c r="FF31" s="27" t="e">
        <f t="shared" si="58"/>
        <v>#NUM!</v>
      </c>
      <c r="FG31" s="27" t="e">
        <f t="shared" si="58"/>
        <v>#NUM!</v>
      </c>
      <c r="FH31" s="27" t="e">
        <f t="shared" si="58"/>
        <v>#NUM!</v>
      </c>
      <c r="FI31" s="25" t="s">
        <v>17</v>
      </c>
      <c r="FJ31" s="27" t="e">
        <f t="shared" si="32"/>
        <v>#NUM!</v>
      </c>
      <c r="FK31" s="27" t="e">
        <f t="shared" si="59"/>
        <v>#NUM!</v>
      </c>
      <c r="FL31" s="27" t="e">
        <f t="shared" si="59"/>
        <v>#NUM!</v>
      </c>
      <c r="FM31" s="27" t="e">
        <f t="shared" si="59"/>
        <v>#NUM!</v>
      </c>
      <c r="FN31" s="27" t="e">
        <f t="shared" si="59"/>
        <v>#NUM!</v>
      </c>
      <c r="FO31" s="25" t="s">
        <v>17</v>
      </c>
      <c r="FP31" s="27" t="e">
        <f t="shared" si="33"/>
        <v>#NUM!</v>
      </c>
      <c r="FQ31" s="27" t="e">
        <f t="shared" si="60"/>
        <v>#NUM!</v>
      </c>
      <c r="FR31" s="27" t="e">
        <f t="shared" si="60"/>
        <v>#NUM!</v>
      </c>
      <c r="FS31" s="27" t="e">
        <f t="shared" si="60"/>
        <v>#NUM!</v>
      </c>
      <c r="FT31" s="27" t="e">
        <f t="shared" si="60"/>
        <v>#NUM!</v>
      </c>
      <c r="FU31" s="25" t="s">
        <v>17</v>
      </c>
      <c r="FV31" s="27" t="e">
        <f t="shared" si="34"/>
        <v>#NUM!</v>
      </c>
      <c r="FW31" s="27" t="e">
        <f t="shared" si="61"/>
        <v>#NUM!</v>
      </c>
      <c r="FX31" s="27" t="e">
        <f t="shared" si="61"/>
        <v>#NUM!</v>
      </c>
      <c r="FY31" s="27" t="e">
        <f t="shared" si="61"/>
        <v>#NUM!</v>
      </c>
      <c r="FZ31" s="27" t="e">
        <f t="shared" si="61"/>
        <v>#NUM!</v>
      </c>
      <c r="GA31" s="25" t="s">
        <v>17</v>
      </c>
      <c r="GB31" s="27" t="e">
        <f t="shared" si="35"/>
        <v>#NUM!</v>
      </c>
      <c r="GC31" s="27" t="e">
        <f t="shared" si="62"/>
        <v>#NUM!</v>
      </c>
      <c r="GD31" s="27" t="e">
        <f t="shared" si="62"/>
        <v>#NUM!</v>
      </c>
      <c r="GE31" s="27" t="e">
        <f t="shared" si="62"/>
        <v>#NUM!</v>
      </c>
      <c r="GF31" s="27" t="e">
        <f t="shared" si="62"/>
        <v>#NUM!</v>
      </c>
      <c r="GG31" s="25" t="s">
        <v>17</v>
      </c>
      <c r="GH31" s="27" t="e">
        <f t="shared" si="36"/>
        <v>#NUM!</v>
      </c>
      <c r="GI31" s="27" t="e">
        <f t="shared" si="63"/>
        <v>#NUM!</v>
      </c>
      <c r="GJ31" s="27" t="e">
        <f t="shared" si="63"/>
        <v>#NUM!</v>
      </c>
      <c r="GK31" s="27" t="e">
        <f t="shared" si="63"/>
        <v>#NUM!</v>
      </c>
      <c r="GL31" s="27" t="e">
        <f t="shared" si="63"/>
        <v>#NUM!</v>
      </c>
      <c r="GM31" s="25" t="s">
        <v>17</v>
      </c>
      <c r="GN31" s="27">
        <f t="shared" si="37"/>
        <v>0</v>
      </c>
      <c r="GO31" s="27">
        <f aca="true" t="shared" si="66" ref="GO31:GR46">IF($AX31&lt;=TRUNC($GN$18),GO30*(1+GO$19),0)</f>
        <v>0</v>
      </c>
      <c r="GP31" s="27">
        <f t="shared" si="66"/>
        <v>0</v>
      </c>
      <c r="GQ31" s="27">
        <f t="shared" si="66"/>
        <v>0</v>
      </c>
      <c r="GR31" s="27">
        <f t="shared" si="66"/>
        <v>0</v>
      </c>
      <c r="GS31" s="25" t="s">
        <v>17</v>
      </c>
      <c r="GT31" s="27" t="e">
        <f aca="true" t="shared" si="67" ref="GT31:GT62">SUM(GU31:GW31)-GX31</f>
        <v>#NUM!</v>
      </c>
      <c r="GU31" s="27" t="e">
        <f aca="true" t="shared" si="68" ref="GU31:GU65">IF($AX31&lt;=TRUNC($GT$18),GU30*(1+GU$19),0)</f>
        <v>#NUM!</v>
      </c>
      <c r="GV31" s="27" t="e">
        <f aca="true" t="shared" si="69" ref="GV31:GV50">IF($AX31&lt;=TRUNC($GT$18),GV30*(1+GV$19),0)</f>
        <v>#NUM!</v>
      </c>
      <c r="GW31" s="27" t="e">
        <f aca="true" t="shared" si="70" ref="GW31:GW50">IF($AX31&lt;=TRUNC($GT$18),GW30*(1+GW$19),0)</f>
        <v>#NUM!</v>
      </c>
      <c r="GX31" s="27" t="e">
        <f aca="true" t="shared" si="71" ref="GX31:GX52">IF($AX31&lt;=TRUNC($GT$18),GX30*(1+GX$19),0)</f>
        <v>#NUM!</v>
      </c>
      <c r="GY31" s="27" t="e">
        <f t="shared" si="65"/>
        <v>#NUM!</v>
      </c>
      <c r="HA31" s="76"/>
      <c r="HB31" s="76"/>
      <c r="HE31" s="1" t="s">
        <v>8</v>
      </c>
      <c r="HJ31" s="17"/>
    </row>
    <row r="32" spans="1:218" ht="10.5" customHeight="1">
      <c r="A32" s="1" t="s">
        <v>8</v>
      </c>
      <c r="B32" s="26">
        <f t="shared" si="5"/>
        <v>2012</v>
      </c>
      <c r="C32" s="22" t="s">
        <v>19</v>
      </c>
      <c r="D32" s="66">
        <v>0.044</v>
      </c>
      <c r="E32" s="67">
        <f t="shared" si="6"/>
        <v>1.4410146722969208</v>
      </c>
      <c r="F32" s="67">
        <f t="shared" si="10"/>
        <v>1.4044977312835487</v>
      </c>
      <c r="G32" s="22" t="s">
        <v>19</v>
      </c>
      <c r="H32" s="66">
        <v>0.017</v>
      </c>
      <c r="I32" s="67">
        <f t="shared" si="7"/>
        <v>1.112081446259447</v>
      </c>
      <c r="J32" s="67">
        <f t="shared" si="11"/>
        <v>1.095646745083199</v>
      </c>
      <c r="K32" s="22" t="s">
        <v>19</v>
      </c>
      <c r="L32" s="66">
        <v>0.026</v>
      </c>
      <c r="M32" s="67">
        <f t="shared" si="8"/>
        <v>1.2032097384396139</v>
      </c>
      <c r="N32" s="67">
        <f t="shared" si="12"/>
        <v>1.18542831373361</v>
      </c>
      <c r="O32" s="22" t="s">
        <v>19</v>
      </c>
      <c r="P32" s="66">
        <v>0.013</v>
      </c>
      <c r="Q32" s="67">
        <f t="shared" si="9"/>
        <v>1.2209883104136088</v>
      </c>
      <c r="R32" s="67">
        <f t="shared" si="13"/>
        <v>1.1518757645411406</v>
      </c>
      <c r="S32" s="2"/>
      <c r="T32" s="21"/>
      <c r="U32" s="42"/>
      <c r="V32" s="21"/>
      <c r="W32" s="21"/>
      <c r="X32" s="22" t="s">
        <v>108</v>
      </c>
      <c r="Y32" s="78">
        <v>0</v>
      </c>
      <c r="Z32" s="35">
        <f>$Q$24</f>
        <v>1.06</v>
      </c>
      <c r="AA32" s="27">
        <f>Y32*Z32</f>
        <v>0</v>
      </c>
      <c r="AB32" s="22" t="s">
        <v>17</v>
      </c>
      <c r="AC32" s="21"/>
      <c r="AD32" s="36">
        <v>0.3</v>
      </c>
      <c r="AE32" s="35">
        <f>R43</f>
        <v>1.2977890118404667</v>
      </c>
      <c r="AF32" s="27">
        <f>AA32*AD32*AE32</f>
        <v>0</v>
      </c>
      <c r="AG32" s="22" t="s">
        <v>19</v>
      </c>
      <c r="AH32" s="21"/>
      <c r="AI32" s="37">
        <f>1-AD32</f>
        <v>0.7</v>
      </c>
      <c r="AJ32" s="35">
        <f>AE32</f>
        <v>1.2977890118404667</v>
      </c>
      <c r="AK32" s="27">
        <f>AA32*AI32*AJ32</f>
        <v>0</v>
      </c>
      <c r="AL32" s="22" t="s">
        <v>17</v>
      </c>
      <c r="AM32" s="27">
        <f>AF32+AK32</f>
        <v>0</v>
      </c>
      <c r="AN32" s="22" t="s">
        <v>17</v>
      </c>
      <c r="AQ32" s="10" t="str">
        <f>T142</f>
        <v>BAYSIDE UNIT 2</v>
      </c>
      <c r="AR32" s="9">
        <f>U142</f>
        <v>2003</v>
      </c>
      <c r="AS32" s="9">
        <f>AC142</f>
        <v>2045</v>
      </c>
      <c r="AT32" s="9">
        <f>AH142</f>
        <v>2046</v>
      </c>
      <c r="AU32" s="8" t="e">
        <f>AD147</f>
        <v>#NUM!</v>
      </c>
      <c r="AV32" s="8" t="e">
        <f>AI147</f>
        <v>#NUM!</v>
      </c>
      <c r="AX32" s="27">
        <v>7</v>
      </c>
      <c r="AY32" s="26">
        <f t="shared" si="38"/>
        <v>2010</v>
      </c>
      <c r="AZ32" s="27" t="e">
        <f t="shared" si="14"/>
        <v>#NUM!</v>
      </c>
      <c r="BA32" s="27" t="e">
        <f t="shared" si="39"/>
        <v>#NUM!</v>
      </c>
      <c r="BB32" s="27" t="e">
        <f t="shared" si="39"/>
        <v>#NUM!</v>
      </c>
      <c r="BC32" s="27" t="e">
        <f t="shared" si="39"/>
        <v>#NUM!</v>
      </c>
      <c r="BD32" s="27" t="e">
        <f t="shared" si="39"/>
        <v>#NUM!</v>
      </c>
      <c r="BE32" s="25" t="s">
        <v>17</v>
      </c>
      <c r="BF32" s="27" t="e">
        <f t="shared" si="15"/>
        <v>#NUM!</v>
      </c>
      <c r="BG32" s="27" t="e">
        <f t="shared" si="40"/>
        <v>#NUM!</v>
      </c>
      <c r="BH32" s="27" t="e">
        <f t="shared" si="40"/>
        <v>#NUM!</v>
      </c>
      <c r="BI32" s="27" t="e">
        <f t="shared" si="40"/>
        <v>#NUM!</v>
      </c>
      <c r="BJ32" s="27" t="e">
        <f t="shared" si="40"/>
        <v>#NUM!</v>
      </c>
      <c r="BK32" s="25" t="s">
        <v>17</v>
      </c>
      <c r="BL32" s="27" t="e">
        <f t="shared" si="16"/>
        <v>#NUM!</v>
      </c>
      <c r="BM32" s="27" t="e">
        <f t="shared" si="41"/>
        <v>#NUM!</v>
      </c>
      <c r="BN32" s="27" t="e">
        <f t="shared" si="41"/>
        <v>#NUM!</v>
      </c>
      <c r="BO32" s="27" t="e">
        <f t="shared" si="41"/>
        <v>#NUM!</v>
      </c>
      <c r="BP32" s="27" t="e">
        <f t="shared" si="41"/>
        <v>#NUM!</v>
      </c>
      <c r="BQ32" s="25" t="s">
        <v>17</v>
      </c>
      <c r="BR32" s="27" t="e">
        <f t="shared" si="17"/>
        <v>#NUM!</v>
      </c>
      <c r="BS32" s="27" t="e">
        <f t="shared" si="42"/>
        <v>#NUM!</v>
      </c>
      <c r="BT32" s="27" t="e">
        <f t="shared" si="42"/>
        <v>#NUM!</v>
      </c>
      <c r="BU32" s="27" t="e">
        <f t="shared" si="42"/>
        <v>#NUM!</v>
      </c>
      <c r="BV32" s="27" t="e">
        <f t="shared" si="42"/>
        <v>#NUM!</v>
      </c>
      <c r="BW32" s="25" t="s">
        <v>17</v>
      </c>
      <c r="BX32" s="27" t="e">
        <f t="shared" si="18"/>
        <v>#NUM!</v>
      </c>
      <c r="BY32" s="27" t="e">
        <f t="shared" si="43"/>
        <v>#NUM!</v>
      </c>
      <c r="BZ32" s="27" t="e">
        <f t="shared" si="43"/>
        <v>#NUM!</v>
      </c>
      <c r="CA32" s="27" t="e">
        <f t="shared" si="43"/>
        <v>#NUM!</v>
      </c>
      <c r="CB32" s="27" t="e">
        <f t="shared" si="43"/>
        <v>#NUM!</v>
      </c>
      <c r="CC32" s="25" t="s">
        <v>17</v>
      </c>
      <c r="CD32" s="27" t="e">
        <f t="shared" si="19"/>
        <v>#NUM!</v>
      </c>
      <c r="CE32" s="27" t="e">
        <f t="shared" si="44"/>
        <v>#NUM!</v>
      </c>
      <c r="CF32" s="27" t="e">
        <f t="shared" si="44"/>
        <v>#NUM!</v>
      </c>
      <c r="CG32" s="27" t="e">
        <f t="shared" si="44"/>
        <v>#NUM!</v>
      </c>
      <c r="CH32" s="27" t="e">
        <f t="shared" si="44"/>
        <v>#NUM!</v>
      </c>
      <c r="CI32" s="25" t="s">
        <v>17</v>
      </c>
      <c r="CJ32" s="27">
        <f t="shared" si="20"/>
        <v>395.43801002242253</v>
      </c>
      <c r="CK32" s="27">
        <f t="shared" si="45"/>
        <v>-139457.8500940446</v>
      </c>
      <c r="CL32" s="27">
        <f t="shared" si="45"/>
        <v>26629.88544817573</v>
      </c>
      <c r="CM32" s="27">
        <f t="shared" si="45"/>
        <v>-19788.042737757973</v>
      </c>
      <c r="CN32" s="27">
        <f t="shared" si="45"/>
        <v>-133011.44539364928</v>
      </c>
      <c r="CO32" s="25" t="s">
        <v>17</v>
      </c>
      <c r="CP32" s="27" t="e">
        <f t="shared" si="21"/>
        <v>#NUM!</v>
      </c>
      <c r="CQ32" s="27" t="e">
        <f t="shared" si="46"/>
        <v>#NUM!</v>
      </c>
      <c r="CR32" s="27" t="e">
        <f t="shared" si="46"/>
        <v>#NUM!</v>
      </c>
      <c r="CS32" s="27" t="e">
        <f t="shared" si="46"/>
        <v>#NUM!</v>
      </c>
      <c r="CT32" s="27" t="e">
        <f t="shared" si="46"/>
        <v>#NUM!</v>
      </c>
      <c r="CU32" s="25" t="s">
        <v>17</v>
      </c>
      <c r="CV32" s="27" t="e">
        <f t="shared" si="22"/>
        <v>#NUM!</v>
      </c>
      <c r="CW32" s="27" t="e">
        <f t="shared" si="47"/>
        <v>#NUM!</v>
      </c>
      <c r="CX32" s="27" t="e">
        <f t="shared" si="47"/>
        <v>#NUM!</v>
      </c>
      <c r="CY32" s="27" t="e">
        <f t="shared" si="47"/>
        <v>#NUM!</v>
      </c>
      <c r="CZ32" s="27" t="e">
        <f t="shared" si="47"/>
        <v>#NUM!</v>
      </c>
      <c r="DA32" s="25" t="s">
        <v>17</v>
      </c>
      <c r="DB32" s="27" t="e">
        <f t="shared" si="23"/>
        <v>#NUM!</v>
      </c>
      <c r="DC32" s="27" t="e">
        <f t="shared" si="48"/>
        <v>#NUM!</v>
      </c>
      <c r="DD32" s="27" t="e">
        <f t="shared" si="48"/>
        <v>#NUM!</v>
      </c>
      <c r="DE32" s="27" t="e">
        <f t="shared" si="48"/>
        <v>#NUM!</v>
      </c>
      <c r="DF32" s="27" t="e">
        <f t="shared" si="48"/>
        <v>#NUM!</v>
      </c>
      <c r="DG32" s="25" t="s">
        <v>17</v>
      </c>
      <c r="DH32" s="27" t="e">
        <f t="shared" si="24"/>
        <v>#NUM!</v>
      </c>
      <c r="DI32" s="27" t="e">
        <f t="shared" si="49"/>
        <v>#NUM!</v>
      </c>
      <c r="DJ32" s="27" t="e">
        <f t="shared" si="49"/>
        <v>#NUM!</v>
      </c>
      <c r="DK32" s="27" t="e">
        <f t="shared" si="49"/>
        <v>#NUM!</v>
      </c>
      <c r="DL32" s="27" t="e">
        <f t="shared" si="49"/>
        <v>#NUM!</v>
      </c>
      <c r="DM32" s="25" t="s">
        <v>17</v>
      </c>
      <c r="DN32" s="27">
        <f t="shared" si="25"/>
        <v>0</v>
      </c>
      <c r="DO32" s="27">
        <f t="shared" si="50"/>
        <v>0</v>
      </c>
      <c r="DP32" s="27">
        <f t="shared" si="50"/>
        <v>0</v>
      </c>
      <c r="DQ32" s="27">
        <f t="shared" si="50"/>
        <v>0</v>
      </c>
      <c r="DR32" s="27">
        <f t="shared" si="50"/>
        <v>0</v>
      </c>
      <c r="DS32" s="25" t="s">
        <v>17</v>
      </c>
      <c r="DT32" s="27">
        <f t="shared" si="51"/>
        <v>0</v>
      </c>
      <c r="DU32" s="27">
        <f t="shared" si="52"/>
        <v>0</v>
      </c>
      <c r="DV32" s="27">
        <f t="shared" si="52"/>
        <v>0</v>
      </c>
      <c r="DW32" s="27">
        <f t="shared" si="52"/>
        <v>0</v>
      </c>
      <c r="DX32" s="27">
        <f t="shared" si="52"/>
        <v>0</v>
      </c>
      <c r="DY32" s="25" t="s">
        <v>17</v>
      </c>
      <c r="DZ32" s="27" t="e">
        <f t="shared" si="26"/>
        <v>#NUM!</v>
      </c>
      <c r="EA32" s="27" t="e">
        <f t="shared" si="53"/>
        <v>#NUM!</v>
      </c>
      <c r="EB32" s="27" t="e">
        <f t="shared" si="53"/>
        <v>#NUM!</v>
      </c>
      <c r="EC32" s="27" t="e">
        <f t="shared" si="53"/>
        <v>#NUM!</v>
      </c>
      <c r="ED32" s="27" t="e">
        <f t="shared" si="53"/>
        <v>#NUM!</v>
      </c>
      <c r="EE32" s="25" t="s">
        <v>17</v>
      </c>
      <c r="EF32" s="27">
        <f t="shared" si="27"/>
        <v>0</v>
      </c>
      <c r="EG32" s="27">
        <f t="shared" si="54"/>
        <v>0</v>
      </c>
      <c r="EH32" s="27">
        <f t="shared" si="54"/>
        <v>0</v>
      </c>
      <c r="EI32" s="27">
        <f t="shared" si="54"/>
        <v>0</v>
      </c>
      <c r="EJ32" s="27">
        <f t="shared" si="54"/>
        <v>0</v>
      </c>
      <c r="EK32" s="25" t="s">
        <v>17</v>
      </c>
      <c r="EL32" s="27" t="e">
        <f t="shared" si="28"/>
        <v>#NUM!</v>
      </c>
      <c r="EM32" s="27" t="e">
        <f t="shared" si="55"/>
        <v>#NUM!</v>
      </c>
      <c r="EN32" s="27" t="e">
        <f t="shared" si="55"/>
        <v>#NUM!</v>
      </c>
      <c r="EO32" s="27" t="e">
        <f t="shared" si="55"/>
        <v>#NUM!</v>
      </c>
      <c r="EP32" s="27" t="e">
        <f t="shared" si="55"/>
        <v>#NUM!</v>
      </c>
      <c r="EQ32" s="25" t="s">
        <v>17</v>
      </c>
      <c r="ER32" s="27" t="e">
        <f t="shared" si="29"/>
        <v>#NUM!</v>
      </c>
      <c r="ES32" s="27" t="e">
        <f t="shared" si="56"/>
        <v>#NUM!</v>
      </c>
      <c r="ET32" s="27" t="e">
        <f t="shared" si="56"/>
        <v>#NUM!</v>
      </c>
      <c r="EU32" s="27" t="e">
        <f t="shared" si="56"/>
        <v>#NUM!</v>
      </c>
      <c r="EV32" s="27" t="e">
        <f t="shared" si="56"/>
        <v>#NUM!</v>
      </c>
      <c r="EW32" s="25" t="s">
        <v>17</v>
      </c>
      <c r="EX32" s="27" t="e">
        <f t="shared" si="30"/>
        <v>#NUM!</v>
      </c>
      <c r="EY32" s="27" t="e">
        <f t="shared" si="57"/>
        <v>#NUM!</v>
      </c>
      <c r="EZ32" s="27" t="e">
        <f t="shared" si="57"/>
        <v>#NUM!</v>
      </c>
      <c r="FA32" s="27" t="e">
        <f t="shared" si="57"/>
        <v>#NUM!</v>
      </c>
      <c r="FB32" s="27" t="e">
        <f t="shared" si="57"/>
        <v>#NUM!</v>
      </c>
      <c r="FC32" s="25" t="s">
        <v>17</v>
      </c>
      <c r="FD32" s="27" t="e">
        <f t="shared" si="31"/>
        <v>#NUM!</v>
      </c>
      <c r="FE32" s="27" t="e">
        <f t="shared" si="58"/>
        <v>#NUM!</v>
      </c>
      <c r="FF32" s="27" t="e">
        <f t="shared" si="58"/>
        <v>#NUM!</v>
      </c>
      <c r="FG32" s="27" t="e">
        <f t="shared" si="58"/>
        <v>#NUM!</v>
      </c>
      <c r="FH32" s="27" t="e">
        <f t="shared" si="58"/>
        <v>#NUM!</v>
      </c>
      <c r="FI32" s="25" t="s">
        <v>17</v>
      </c>
      <c r="FJ32" s="27" t="e">
        <f t="shared" si="32"/>
        <v>#NUM!</v>
      </c>
      <c r="FK32" s="27" t="e">
        <f t="shared" si="59"/>
        <v>#NUM!</v>
      </c>
      <c r="FL32" s="27" t="e">
        <f t="shared" si="59"/>
        <v>#NUM!</v>
      </c>
      <c r="FM32" s="27" t="e">
        <f t="shared" si="59"/>
        <v>#NUM!</v>
      </c>
      <c r="FN32" s="27" t="e">
        <f t="shared" si="59"/>
        <v>#NUM!</v>
      </c>
      <c r="FO32" s="25" t="s">
        <v>17</v>
      </c>
      <c r="FP32" s="27" t="e">
        <f t="shared" si="33"/>
        <v>#NUM!</v>
      </c>
      <c r="FQ32" s="27" t="e">
        <f t="shared" si="60"/>
        <v>#NUM!</v>
      </c>
      <c r="FR32" s="27" t="e">
        <f t="shared" si="60"/>
        <v>#NUM!</v>
      </c>
      <c r="FS32" s="27" t="e">
        <f t="shared" si="60"/>
        <v>#NUM!</v>
      </c>
      <c r="FT32" s="27" t="e">
        <f t="shared" si="60"/>
        <v>#NUM!</v>
      </c>
      <c r="FU32" s="25" t="s">
        <v>17</v>
      </c>
      <c r="FV32" s="27" t="e">
        <f t="shared" si="34"/>
        <v>#NUM!</v>
      </c>
      <c r="FW32" s="27" t="e">
        <f t="shared" si="61"/>
        <v>#NUM!</v>
      </c>
      <c r="FX32" s="27" t="e">
        <f t="shared" si="61"/>
        <v>#NUM!</v>
      </c>
      <c r="FY32" s="27" t="e">
        <f t="shared" si="61"/>
        <v>#NUM!</v>
      </c>
      <c r="FZ32" s="27" t="e">
        <f t="shared" si="61"/>
        <v>#NUM!</v>
      </c>
      <c r="GA32" s="25" t="s">
        <v>17</v>
      </c>
      <c r="GB32" s="27" t="e">
        <f t="shared" si="35"/>
        <v>#NUM!</v>
      </c>
      <c r="GC32" s="27" t="e">
        <f t="shared" si="62"/>
        <v>#NUM!</v>
      </c>
      <c r="GD32" s="27" t="e">
        <f t="shared" si="62"/>
        <v>#NUM!</v>
      </c>
      <c r="GE32" s="27" t="e">
        <f t="shared" si="62"/>
        <v>#NUM!</v>
      </c>
      <c r="GF32" s="27" t="e">
        <f t="shared" si="62"/>
        <v>#NUM!</v>
      </c>
      <c r="GG32" s="25" t="s">
        <v>17</v>
      </c>
      <c r="GH32" s="27" t="e">
        <f t="shared" si="36"/>
        <v>#NUM!</v>
      </c>
      <c r="GI32" s="27" t="e">
        <f t="shared" si="63"/>
        <v>#NUM!</v>
      </c>
      <c r="GJ32" s="27" t="e">
        <f t="shared" si="63"/>
        <v>#NUM!</v>
      </c>
      <c r="GK32" s="27" t="e">
        <f t="shared" si="63"/>
        <v>#NUM!</v>
      </c>
      <c r="GL32" s="27" t="e">
        <f t="shared" si="63"/>
        <v>#NUM!</v>
      </c>
      <c r="GM32" s="25" t="s">
        <v>17</v>
      </c>
      <c r="GN32" s="27">
        <f t="shared" si="37"/>
        <v>0</v>
      </c>
      <c r="GO32" s="27">
        <f t="shared" si="66"/>
        <v>0</v>
      </c>
      <c r="GP32" s="27">
        <f t="shared" si="66"/>
        <v>0</v>
      </c>
      <c r="GQ32" s="27">
        <f t="shared" si="66"/>
        <v>0</v>
      </c>
      <c r="GR32" s="27">
        <f t="shared" si="66"/>
        <v>0</v>
      </c>
      <c r="GS32" s="25" t="s">
        <v>17</v>
      </c>
      <c r="GT32" s="27" t="e">
        <f t="shared" si="67"/>
        <v>#NUM!</v>
      </c>
      <c r="GU32" s="27" t="e">
        <f t="shared" si="68"/>
        <v>#NUM!</v>
      </c>
      <c r="GV32" s="27" t="e">
        <f t="shared" si="69"/>
        <v>#NUM!</v>
      </c>
      <c r="GW32" s="27" t="e">
        <f t="shared" si="70"/>
        <v>#NUM!</v>
      </c>
      <c r="GX32" s="27" t="e">
        <f t="shared" si="71"/>
        <v>#NUM!</v>
      </c>
      <c r="GY32" s="27" t="e">
        <f t="shared" si="65"/>
        <v>#NUM!</v>
      </c>
      <c r="HA32" s="76"/>
      <c r="HB32" s="76"/>
      <c r="HE32" s="1" t="s">
        <v>8</v>
      </c>
      <c r="HJ32" s="17"/>
    </row>
    <row r="33" spans="1:218" ht="10.5" customHeight="1">
      <c r="A33" s="1" t="s">
        <v>8</v>
      </c>
      <c r="B33" s="26">
        <f t="shared" si="5"/>
        <v>2013</v>
      </c>
      <c r="C33" s="22" t="s">
        <v>19</v>
      </c>
      <c r="D33" s="66">
        <v>0.045</v>
      </c>
      <c r="E33" s="67">
        <f t="shared" si="6"/>
        <v>1.5058603325502822</v>
      </c>
      <c r="F33" s="67">
        <f t="shared" si="10"/>
        <v>1.4677001291913083</v>
      </c>
      <c r="G33" s="22" t="s">
        <v>19</v>
      </c>
      <c r="H33" s="66">
        <v>0.019</v>
      </c>
      <c r="I33" s="67">
        <f t="shared" si="7"/>
        <v>1.1332109937383765</v>
      </c>
      <c r="J33" s="67">
        <f t="shared" si="11"/>
        <v>1.1164640332397797</v>
      </c>
      <c r="K33" s="22" t="s">
        <v>19</v>
      </c>
      <c r="L33" s="66">
        <v>0.027</v>
      </c>
      <c r="M33" s="67">
        <f t="shared" si="8"/>
        <v>1.2356964013774834</v>
      </c>
      <c r="N33" s="67">
        <f t="shared" si="12"/>
        <v>1.2174348782044173</v>
      </c>
      <c r="O33" s="22" t="s">
        <v>19</v>
      </c>
      <c r="P33" s="66">
        <v>0.017</v>
      </c>
      <c r="Q33" s="67">
        <f t="shared" si="9"/>
        <v>1.24174511169064</v>
      </c>
      <c r="R33" s="67">
        <f t="shared" si="13"/>
        <v>1.1714576525383398</v>
      </c>
      <c r="S33" s="2"/>
      <c r="T33" s="21"/>
      <c r="U33" s="42"/>
      <c r="V33" s="21"/>
      <c r="W33" s="21"/>
      <c r="X33" s="38" t="s">
        <v>110</v>
      </c>
      <c r="Y33" s="77" t="s">
        <v>124</v>
      </c>
      <c r="Z33" s="39" t="s">
        <v>110</v>
      </c>
      <c r="AA33" s="24" t="s">
        <v>111</v>
      </c>
      <c r="AB33" s="22" t="s">
        <v>17</v>
      </c>
      <c r="AC33" s="21"/>
      <c r="AD33" s="21"/>
      <c r="AE33" s="21"/>
      <c r="AF33" s="24" t="s">
        <v>111</v>
      </c>
      <c r="AG33" s="22" t="s">
        <v>19</v>
      </c>
      <c r="AH33" s="21"/>
      <c r="AI33" s="21"/>
      <c r="AJ33" s="21"/>
      <c r="AK33" s="24" t="s">
        <v>111</v>
      </c>
      <c r="AL33" s="22" t="s">
        <v>17</v>
      </c>
      <c r="AM33" s="24" t="s">
        <v>111</v>
      </c>
      <c r="AN33" s="22" t="s">
        <v>17</v>
      </c>
      <c r="AW33" s="8"/>
      <c r="AX33" s="27">
        <v>8</v>
      </c>
      <c r="AY33" s="26">
        <f t="shared" si="38"/>
        <v>2011</v>
      </c>
      <c r="AZ33" s="27" t="e">
        <f t="shared" si="14"/>
        <v>#NUM!</v>
      </c>
      <c r="BA33" s="27" t="e">
        <f t="shared" si="39"/>
        <v>#NUM!</v>
      </c>
      <c r="BB33" s="27" t="e">
        <f t="shared" si="39"/>
        <v>#NUM!</v>
      </c>
      <c r="BC33" s="27" t="e">
        <f t="shared" si="39"/>
        <v>#NUM!</v>
      </c>
      <c r="BD33" s="27" t="e">
        <f t="shared" si="39"/>
        <v>#NUM!</v>
      </c>
      <c r="BE33" s="25" t="s">
        <v>17</v>
      </c>
      <c r="BF33" s="27" t="e">
        <f t="shared" si="15"/>
        <v>#NUM!</v>
      </c>
      <c r="BG33" s="27" t="e">
        <f t="shared" si="40"/>
        <v>#NUM!</v>
      </c>
      <c r="BH33" s="27" t="e">
        <f t="shared" si="40"/>
        <v>#NUM!</v>
      </c>
      <c r="BI33" s="27" t="e">
        <f t="shared" si="40"/>
        <v>#NUM!</v>
      </c>
      <c r="BJ33" s="27" t="e">
        <f t="shared" si="40"/>
        <v>#NUM!</v>
      </c>
      <c r="BK33" s="25" t="s">
        <v>17</v>
      </c>
      <c r="BL33" s="27" t="e">
        <f t="shared" si="16"/>
        <v>#NUM!</v>
      </c>
      <c r="BM33" s="27" t="e">
        <f t="shared" si="41"/>
        <v>#NUM!</v>
      </c>
      <c r="BN33" s="27" t="e">
        <f t="shared" si="41"/>
        <v>#NUM!</v>
      </c>
      <c r="BO33" s="27" t="e">
        <f t="shared" si="41"/>
        <v>#NUM!</v>
      </c>
      <c r="BP33" s="27" t="e">
        <f t="shared" si="41"/>
        <v>#NUM!</v>
      </c>
      <c r="BQ33" s="25" t="s">
        <v>17</v>
      </c>
      <c r="BR33" s="27" t="e">
        <f t="shared" si="17"/>
        <v>#NUM!</v>
      </c>
      <c r="BS33" s="27" t="e">
        <f t="shared" si="42"/>
        <v>#NUM!</v>
      </c>
      <c r="BT33" s="27" t="e">
        <f t="shared" si="42"/>
        <v>#NUM!</v>
      </c>
      <c r="BU33" s="27" t="e">
        <f t="shared" si="42"/>
        <v>#NUM!</v>
      </c>
      <c r="BV33" s="27" t="e">
        <f t="shared" si="42"/>
        <v>#NUM!</v>
      </c>
      <c r="BW33" s="25" t="s">
        <v>17</v>
      </c>
      <c r="BX33" s="27" t="e">
        <f t="shared" si="18"/>
        <v>#NUM!</v>
      </c>
      <c r="BY33" s="27" t="e">
        <f t="shared" si="43"/>
        <v>#NUM!</v>
      </c>
      <c r="BZ33" s="27" t="e">
        <f t="shared" si="43"/>
        <v>#NUM!</v>
      </c>
      <c r="CA33" s="27" t="e">
        <f t="shared" si="43"/>
        <v>#NUM!</v>
      </c>
      <c r="CB33" s="27" t="e">
        <f t="shared" si="43"/>
        <v>#NUM!</v>
      </c>
      <c r="CC33" s="25" t="s">
        <v>17</v>
      </c>
      <c r="CD33" s="27" t="e">
        <f t="shared" si="19"/>
        <v>#NUM!</v>
      </c>
      <c r="CE33" s="27" t="e">
        <f t="shared" si="44"/>
        <v>#NUM!</v>
      </c>
      <c r="CF33" s="27" t="e">
        <f t="shared" si="44"/>
        <v>#NUM!</v>
      </c>
      <c r="CG33" s="27" t="e">
        <f t="shared" si="44"/>
        <v>#NUM!</v>
      </c>
      <c r="CH33" s="27" t="e">
        <f t="shared" si="44"/>
        <v>#NUM!</v>
      </c>
      <c r="CI33" s="25" t="s">
        <v>17</v>
      </c>
      <c r="CJ33" s="27">
        <f t="shared" si="20"/>
        <v>-1575.5323918339564</v>
      </c>
      <c r="CK33" s="27">
        <f t="shared" si="45"/>
        <v>-142709.82675329474</v>
      </c>
      <c r="CL33" s="27">
        <f t="shared" si="45"/>
        <v>26767.37772934894</v>
      </c>
      <c r="CM33" s="27">
        <f t="shared" si="45"/>
        <v>-20001.08339892969</v>
      </c>
      <c r="CN33" s="27">
        <f t="shared" si="45"/>
        <v>-134368.00003104153</v>
      </c>
      <c r="CO33" s="25" t="s">
        <v>17</v>
      </c>
      <c r="CP33" s="27" t="e">
        <f t="shared" si="21"/>
        <v>#NUM!</v>
      </c>
      <c r="CQ33" s="27" t="e">
        <f t="shared" si="46"/>
        <v>#NUM!</v>
      </c>
      <c r="CR33" s="27" t="e">
        <f t="shared" si="46"/>
        <v>#NUM!</v>
      </c>
      <c r="CS33" s="27" t="e">
        <f t="shared" si="46"/>
        <v>#NUM!</v>
      </c>
      <c r="CT33" s="27" t="e">
        <f t="shared" si="46"/>
        <v>#NUM!</v>
      </c>
      <c r="CU33" s="25" t="s">
        <v>17</v>
      </c>
      <c r="CV33" s="27">
        <f t="shared" si="22"/>
        <v>0</v>
      </c>
      <c r="CW33" s="27">
        <f t="shared" si="47"/>
        <v>0</v>
      </c>
      <c r="CX33" s="27">
        <f t="shared" si="47"/>
        <v>0</v>
      </c>
      <c r="CY33" s="27">
        <f t="shared" si="47"/>
        <v>0</v>
      </c>
      <c r="CZ33" s="27">
        <f t="shared" si="47"/>
        <v>0</v>
      </c>
      <c r="DA33" s="25" t="s">
        <v>17</v>
      </c>
      <c r="DB33" s="27" t="e">
        <f t="shared" si="23"/>
        <v>#NUM!</v>
      </c>
      <c r="DC33" s="27" t="e">
        <f t="shared" si="48"/>
        <v>#NUM!</v>
      </c>
      <c r="DD33" s="27" t="e">
        <f t="shared" si="48"/>
        <v>#NUM!</v>
      </c>
      <c r="DE33" s="27" t="e">
        <f t="shared" si="48"/>
        <v>#NUM!</v>
      </c>
      <c r="DF33" s="27" t="e">
        <f t="shared" si="48"/>
        <v>#NUM!</v>
      </c>
      <c r="DG33" s="25" t="s">
        <v>17</v>
      </c>
      <c r="DH33" s="27" t="e">
        <f t="shared" si="24"/>
        <v>#NUM!</v>
      </c>
      <c r="DI33" s="27" t="e">
        <f t="shared" si="49"/>
        <v>#NUM!</v>
      </c>
      <c r="DJ33" s="27" t="e">
        <f t="shared" si="49"/>
        <v>#NUM!</v>
      </c>
      <c r="DK33" s="27" t="e">
        <f t="shared" si="49"/>
        <v>#NUM!</v>
      </c>
      <c r="DL33" s="27" t="e">
        <f t="shared" si="49"/>
        <v>#NUM!</v>
      </c>
      <c r="DM33" s="25" t="s">
        <v>17</v>
      </c>
      <c r="DN33" s="27">
        <f t="shared" si="25"/>
        <v>0</v>
      </c>
      <c r="DO33" s="27">
        <f t="shared" si="50"/>
        <v>0</v>
      </c>
      <c r="DP33" s="27">
        <f t="shared" si="50"/>
        <v>0</v>
      </c>
      <c r="DQ33" s="27">
        <f t="shared" si="50"/>
        <v>0</v>
      </c>
      <c r="DR33" s="27">
        <f t="shared" si="50"/>
        <v>0</v>
      </c>
      <c r="DS33" s="25" t="s">
        <v>17</v>
      </c>
      <c r="DT33" s="27">
        <f t="shared" si="51"/>
        <v>0</v>
      </c>
      <c r="DU33" s="27">
        <f t="shared" si="52"/>
        <v>0</v>
      </c>
      <c r="DV33" s="27">
        <f t="shared" si="52"/>
        <v>0</v>
      </c>
      <c r="DW33" s="27">
        <f t="shared" si="52"/>
        <v>0</v>
      </c>
      <c r="DX33" s="27">
        <f t="shared" si="52"/>
        <v>0</v>
      </c>
      <c r="DY33" s="25" t="s">
        <v>17</v>
      </c>
      <c r="DZ33" s="27" t="e">
        <f t="shared" si="26"/>
        <v>#NUM!</v>
      </c>
      <c r="EA33" s="27" t="e">
        <f t="shared" si="53"/>
        <v>#NUM!</v>
      </c>
      <c r="EB33" s="27" t="e">
        <f t="shared" si="53"/>
        <v>#NUM!</v>
      </c>
      <c r="EC33" s="27" t="e">
        <f t="shared" si="53"/>
        <v>#NUM!</v>
      </c>
      <c r="ED33" s="27" t="e">
        <f t="shared" si="53"/>
        <v>#NUM!</v>
      </c>
      <c r="EE33" s="25" t="s">
        <v>17</v>
      </c>
      <c r="EF33" s="27">
        <f t="shared" si="27"/>
        <v>0</v>
      </c>
      <c r="EG33" s="27">
        <f t="shared" si="54"/>
        <v>0</v>
      </c>
      <c r="EH33" s="27">
        <f t="shared" si="54"/>
        <v>0</v>
      </c>
      <c r="EI33" s="27">
        <f t="shared" si="54"/>
        <v>0</v>
      </c>
      <c r="EJ33" s="27">
        <f t="shared" si="54"/>
        <v>0</v>
      </c>
      <c r="EK33" s="25" t="s">
        <v>17</v>
      </c>
      <c r="EL33" s="27" t="e">
        <f t="shared" si="28"/>
        <v>#NUM!</v>
      </c>
      <c r="EM33" s="27" t="e">
        <f t="shared" si="55"/>
        <v>#NUM!</v>
      </c>
      <c r="EN33" s="27" t="e">
        <f t="shared" si="55"/>
        <v>#NUM!</v>
      </c>
      <c r="EO33" s="27" t="e">
        <f t="shared" si="55"/>
        <v>#NUM!</v>
      </c>
      <c r="EP33" s="27" t="e">
        <f t="shared" si="55"/>
        <v>#NUM!</v>
      </c>
      <c r="EQ33" s="25" t="s">
        <v>17</v>
      </c>
      <c r="ER33" s="27" t="e">
        <f t="shared" si="29"/>
        <v>#NUM!</v>
      </c>
      <c r="ES33" s="27" t="e">
        <f t="shared" si="56"/>
        <v>#NUM!</v>
      </c>
      <c r="ET33" s="27" t="e">
        <f t="shared" si="56"/>
        <v>#NUM!</v>
      </c>
      <c r="EU33" s="27" t="e">
        <f t="shared" si="56"/>
        <v>#NUM!</v>
      </c>
      <c r="EV33" s="27" t="e">
        <f t="shared" si="56"/>
        <v>#NUM!</v>
      </c>
      <c r="EW33" s="25" t="s">
        <v>17</v>
      </c>
      <c r="EX33" s="27" t="e">
        <f t="shared" si="30"/>
        <v>#NUM!</v>
      </c>
      <c r="EY33" s="27" t="e">
        <f t="shared" si="57"/>
        <v>#NUM!</v>
      </c>
      <c r="EZ33" s="27" t="e">
        <f t="shared" si="57"/>
        <v>#NUM!</v>
      </c>
      <c r="FA33" s="27" t="e">
        <f t="shared" si="57"/>
        <v>#NUM!</v>
      </c>
      <c r="FB33" s="27" t="e">
        <f t="shared" si="57"/>
        <v>#NUM!</v>
      </c>
      <c r="FC33" s="25" t="s">
        <v>17</v>
      </c>
      <c r="FD33" s="27" t="e">
        <f t="shared" si="31"/>
        <v>#NUM!</v>
      </c>
      <c r="FE33" s="27" t="e">
        <f t="shared" si="58"/>
        <v>#NUM!</v>
      </c>
      <c r="FF33" s="27" t="e">
        <f t="shared" si="58"/>
        <v>#NUM!</v>
      </c>
      <c r="FG33" s="27" t="e">
        <f t="shared" si="58"/>
        <v>#NUM!</v>
      </c>
      <c r="FH33" s="27" t="e">
        <f t="shared" si="58"/>
        <v>#NUM!</v>
      </c>
      <c r="FI33" s="25" t="s">
        <v>17</v>
      </c>
      <c r="FJ33" s="27" t="e">
        <f t="shared" si="32"/>
        <v>#NUM!</v>
      </c>
      <c r="FK33" s="27" t="e">
        <f t="shared" si="59"/>
        <v>#NUM!</v>
      </c>
      <c r="FL33" s="27" t="e">
        <f t="shared" si="59"/>
        <v>#NUM!</v>
      </c>
      <c r="FM33" s="27" t="e">
        <f t="shared" si="59"/>
        <v>#NUM!</v>
      </c>
      <c r="FN33" s="27" t="e">
        <f t="shared" si="59"/>
        <v>#NUM!</v>
      </c>
      <c r="FO33" s="25" t="s">
        <v>17</v>
      </c>
      <c r="FP33" s="27" t="e">
        <f t="shared" si="33"/>
        <v>#NUM!</v>
      </c>
      <c r="FQ33" s="27" t="e">
        <f t="shared" si="60"/>
        <v>#NUM!</v>
      </c>
      <c r="FR33" s="27" t="e">
        <f t="shared" si="60"/>
        <v>#NUM!</v>
      </c>
      <c r="FS33" s="27" t="e">
        <f t="shared" si="60"/>
        <v>#NUM!</v>
      </c>
      <c r="FT33" s="27" t="e">
        <f t="shared" si="60"/>
        <v>#NUM!</v>
      </c>
      <c r="FU33" s="25" t="s">
        <v>17</v>
      </c>
      <c r="FV33" s="27" t="e">
        <f t="shared" si="34"/>
        <v>#NUM!</v>
      </c>
      <c r="FW33" s="27" t="e">
        <f t="shared" si="61"/>
        <v>#NUM!</v>
      </c>
      <c r="FX33" s="27" t="e">
        <f t="shared" si="61"/>
        <v>#NUM!</v>
      </c>
      <c r="FY33" s="27" t="e">
        <f t="shared" si="61"/>
        <v>#NUM!</v>
      </c>
      <c r="FZ33" s="27" t="e">
        <f t="shared" si="61"/>
        <v>#NUM!</v>
      </c>
      <c r="GA33" s="25" t="s">
        <v>17</v>
      </c>
      <c r="GB33" s="27" t="e">
        <f t="shared" si="35"/>
        <v>#NUM!</v>
      </c>
      <c r="GC33" s="27" t="e">
        <f t="shared" si="62"/>
        <v>#NUM!</v>
      </c>
      <c r="GD33" s="27" t="e">
        <f t="shared" si="62"/>
        <v>#NUM!</v>
      </c>
      <c r="GE33" s="27" t="e">
        <f t="shared" si="62"/>
        <v>#NUM!</v>
      </c>
      <c r="GF33" s="27" t="e">
        <f t="shared" si="62"/>
        <v>#NUM!</v>
      </c>
      <c r="GG33" s="25" t="s">
        <v>17</v>
      </c>
      <c r="GH33" s="27" t="e">
        <f t="shared" si="36"/>
        <v>#NUM!</v>
      </c>
      <c r="GI33" s="27" t="e">
        <f t="shared" si="63"/>
        <v>#NUM!</v>
      </c>
      <c r="GJ33" s="27" t="e">
        <f t="shared" si="63"/>
        <v>#NUM!</v>
      </c>
      <c r="GK33" s="27" t="e">
        <f t="shared" si="63"/>
        <v>#NUM!</v>
      </c>
      <c r="GL33" s="27" t="e">
        <f t="shared" si="63"/>
        <v>#NUM!</v>
      </c>
      <c r="GM33" s="25" t="s">
        <v>17</v>
      </c>
      <c r="GN33" s="27">
        <f t="shared" si="37"/>
        <v>0</v>
      </c>
      <c r="GO33" s="27">
        <f t="shared" si="66"/>
        <v>0</v>
      </c>
      <c r="GP33" s="27">
        <f t="shared" si="66"/>
        <v>0</v>
      </c>
      <c r="GQ33" s="27">
        <f t="shared" si="66"/>
        <v>0</v>
      </c>
      <c r="GR33" s="27">
        <f t="shared" si="66"/>
        <v>0</v>
      </c>
      <c r="GS33" s="25" t="s">
        <v>17</v>
      </c>
      <c r="GT33" s="27" t="e">
        <f t="shared" si="67"/>
        <v>#NUM!</v>
      </c>
      <c r="GU33" s="27" t="e">
        <f t="shared" si="68"/>
        <v>#NUM!</v>
      </c>
      <c r="GV33" s="27" t="e">
        <f t="shared" si="69"/>
        <v>#NUM!</v>
      </c>
      <c r="GW33" s="27" t="e">
        <f t="shared" si="70"/>
        <v>#NUM!</v>
      </c>
      <c r="GX33" s="27" t="e">
        <f t="shared" si="71"/>
        <v>#NUM!</v>
      </c>
      <c r="GY33" s="27" t="e">
        <f t="shared" si="65"/>
        <v>#NUM!</v>
      </c>
      <c r="GZ33" s="10"/>
      <c r="HA33" s="76"/>
      <c r="HB33" s="76"/>
      <c r="HE33" s="10"/>
      <c r="HF33" s="10"/>
      <c r="HG33" s="9"/>
      <c r="HH33" s="9"/>
      <c r="HI33" s="10"/>
      <c r="HJ33" s="16"/>
    </row>
    <row r="34" spans="1:218" ht="10.5" customHeight="1">
      <c r="A34" s="1" t="s">
        <v>8</v>
      </c>
      <c r="B34" s="26">
        <f t="shared" si="5"/>
        <v>2014</v>
      </c>
      <c r="C34" s="22" t="s">
        <v>19</v>
      </c>
      <c r="D34" s="66">
        <v>0.048</v>
      </c>
      <c r="E34" s="67">
        <f t="shared" si="6"/>
        <v>1.5781416285126957</v>
      </c>
      <c r="F34" s="67">
        <f t="shared" si="10"/>
        <v>1.5381497353924911</v>
      </c>
      <c r="G34" s="22" t="s">
        <v>19</v>
      </c>
      <c r="H34" s="66">
        <v>0.02</v>
      </c>
      <c r="I34" s="67">
        <f t="shared" si="7"/>
        <v>1.155875213613144</v>
      </c>
      <c r="J34" s="67">
        <f t="shared" si="11"/>
        <v>1.1387933139045754</v>
      </c>
      <c r="K34" s="22" t="s">
        <v>19</v>
      </c>
      <c r="L34" s="66">
        <v>0.029</v>
      </c>
      <c r="M34" s="67">
        <f t="shared" si="8"/>
        <v>1.2715315970174303</v>
      </c>
      <c r="N34" s="67">
        <f t="shared" si="12"/>
        <v>1.2527404896723453</v>
      </c>
      <c r="O34" s="22" t="s">
        <v>19</v>
      </c>
      <c r="P34" s="66">
        <v>0.015</v>
      </c>
      <c r="Q34" s="67">
        <f t="shared" si="9"/>
        <v>1.2603712883659994</v>
      </c>
      <c r="R34" s="67">
        <f t="shared" si="13"/>
        <v>1.1890295173264147</v>
      </c>
      <c r="S34" s="2"/>
      <c r="T34" s="21"/>
      <c r="U34" s="42"/>
      <c r="V34" s="21"/>
      <c r="W34" s="21"/>
      <c r="X34" s="38" t="s">
        <v>110</v>
      </c>
      <c r="Y34" s="79">
        <f>SUM(Y29:Y31)-Y32</f>
        <v>0</v>
      </c>
      <c r="Z34" s="39" t="s">
        <v>110</v>
      </c>
      <c r="AA34" s="27">
        <f>AA29+AA30+AA31-AA32</f>
        <v>0</v>
      </c>
      <c r="AB34" s="22" t="s">
        <v>17</v>
      </c>
      <c r="AC34" s="21"/>
      <c r="AD34" s="40" t="e">
        <f>RATE(AC29-U29,,-(AA34*AD32),AF34)</f>
        <v>#NUM!</v>
      </c>
      <c r="AE34" s="21"/>
      <c r="AF34" s="27">
        <f>AF29+AF30+AF31-AF32</f>
        <v>0</v>
      </c>
      <c r="AG34" s="22" t="s">
        <v>19</v>
      </c>
      <c r="AH34" s="21"/>
      <c r="AI34" s="40" t="e">
        <f>RATE(AH29-U29,,-(AA34*AI32),AK34)</f>
        <v>#NUM!</v>
      </c>
      <c r="AJ34" s="21"/>
      <c r="AK34" s="27">
        <f>AK29+AK30+AK31-AK32</f>
        <v>0</v>
      </c>
      <c r="AL34" s="22" t="s">
        <v>17</v>
      </c>
      <c r="AM34" s="27">
        <f>AM29+AM30+AM31-AM32</f>
        <v>0</v>
      </c>
      <c r="AN34" s="22" t="s">
        <v>17</v>
      </c>
      <c r="AQ34" s="10" t="str">
        <f>T149</f>
        <v>POLK COMMON &amp; GASIFIER</v>
      </c>
      <c r="AR34" s="9">
        <f>U149</f>
        <v>2003</v>
      </c>
      <c r="AS34" s="9">
        <f>AC149</f>
        <v>2037</v>
      </c>
      <c r="AT34" s="9">
        <f>AH149</f>
        <v>2038</v>
      </c>
      <c r="AU34" s="8" t="e">
        <f>AD154</f>
        <v>#NUM!</v>
      </c>
      <c r="AV34" s="8" t="e">
        <f>AI154</f>
        <v>#NUM!</v>
      </c>
      <c r="AX34" s="27">
        <v>9</v>
      </c>
      <c r="AY34" s="26">
        <f t="shared" si="38"/>
        <v>2012</v>
      </c>
      <c r="AZ34" s="27" t="e">
        <f t="shared" si="14"/>
        <v>#NUM!</v>
      </c>
      <c r="BA34" s="27" t="e">
        <f t="shared" si="39"/>
        <v>#NUM!</v>
      </c>
      <c r="BB34" s="27" t="e">
        <f t="shared" si="39"/>
        <v>#NUM!</v>
      </c>
      <c r="BC34" s="27" t="e">
        <f t="shared" si="39"/>
        <v>#NUM!</v>
      </c>
      <c r="BD34" s="27" t="e">
        <f t="shared" si="39"/>
        <v>#NUM!</v>
      </c>
      <c r="BE34" s="25" t="s">
        <v>17</v>
      </c>
      <c r="BF34" s="27" t="e">
        <f t="shared" si="15"/>
        <v>#NUM!</v>
      </c>
      <c r="BG34" s="27" t="e">
        <f t="shared" si="40"/>
        <v>#NUM!</v>
      </c>
      <c r="BH34" s="27" t="e">
        <f t="shared" si="40"/>
        <v>#NUM!</v>
      </c>
      <c r="BI34" s="27" t="e">
        <f t="shared" si="40"/>
        <v>#NUM!</v>
      </c>
      <c r="BJ34" s="27" t="e">
        <f t="shared" si="40"/>
        <v>#NUM!</v>
      </c>
      <c r="BK34" s="25" t="s">
        <v>17</v>
      </c>
      <c r="BL34" s="27" t="e">
        <f t="shared" si="16"/>
        <v>#NUM!</v>
      </c>
      <c r="BM34" s="27" t="e">
        <f t="shared" si="41"/>
        <v>#NUM!</v>
      </c>
      <c r="BN34" s="27" t="e">
        <f t="shared" si="41"/>
        <v>#NUM!</v>
      </c>
      <c r="BO34" s="27" t="e">
        <f t="shared" si="41"/>
        <v>#NUM!</v>
      </c>
      <c r="BP34" s="27" t="e">
        <f t="shared" si="41"/>
        <v>#NUM!</v>
      </c>
      <c r="BQ34" s="25" t="s">
        <v>17</v>
      </c>
      <c r="BR34" s="27" t="e">
        <f t="shared" si="17"/>
        <v>#NUM!</v>
      </c>
      <c r="BS34" s="27" t="e">
        <f t="shared" si="42"/>
        <v>#NUM!</v>
      </c>
      <c r="BT34" s="27" t="e">
        <f t="shared" si="42"/>
        <v>#NUM!</v>
      </c>
      <c r="BU34" s="27" t="e">
        <f t="shared" si="42"/>
        <v>#NUM!</v>
      </c>
      <c r="BV34" s="27" t="e">
        <f t="shared" si="42"/>
        <v>#NUM!</v>
      </c>
      <c r="BW34" s="25" t="s">
        <v>17</v>
      </c>
      <c r="BX34" s="27" t="e">
        <f t="shared" si="18"/>
        <v>#NUM!</v>
      </c>
      <c r="BY34" s="27" t="e">
        <f t="shared" si="43"/>
        <v>#NUM!</v>
      </c>
      <c r="BZ34" s="27" t="e">
        <f t="shared" si="43"/>
        <v>#NUM!</v>
      </c>
      <c r="CA34" s="27" t="e">
        <f t="shared" si="43"/>
        <v>#NUM!</v>
      </c>
      <c r="CB34" s="27" t="e">
        <f t="shared" si="43"/>
        <v>#NUM!</v>
      </c>
      <c r="CC34" s="25" t="s">
        <v>17</v>
      </c>
      <c r="CD34" s="27" t="e">
        <f t="shared" si="19"/>
        <v>#NUM!</v>
      </c>
      <c r="CE34" s="27" t="e">
        <f t="shared" si="44"/>
        <v>#NUM!</v>
      </c>
      <c r="CF34" s="27" t="e">
        <f t="shared" si="44"/>
        <v>#NUM!</v>
      </c>
      <c r="CG34" s="27" t="e">
        <f t="shared" si="44"/>
        <v>#NUM!</v>
      </c>
      <c r="CH34" s="27" t="e">
        <f t="shared" si="44"/>
        <v>#NUM!</v>
      </c>
      <c r="CI34" s="25" t="s">
        <v>17</v>
      </c>
      <c r="CJ34" s="27">
        <f t="shared" si="20"/>
        <v>-3610.0832183112216</v>
      </c>
      <c r="CK34" s="27">
        <f t="shared" si="45"/>
        <v>-146037.63530142867</v>
      </c>
      <c r="CL34" s="27">
        <f t="shared" si="45"/>
        <v>26905.57989443881</v>
      </c>
      <c r="CM34" s="27">
        <f t="shared" si="45"/>
        <v>-20216.417683776777</v>
      </c>
      <c r="CN34" s="27">
        <f t="shared" si="45"/>
        <v>-135738.38987245542</v>
      </c>
      <c r="CO34" s="25" t="s">
        <v>17</v>
      </c>
      <c r="CP34" s="27" t="e">
        <f t="shared" si="21"/>
        <v>#NUM!</v>
      </c>
      <c r="CQ34" s="27" t="e">
        <f t="shared" si="46"/>
        <v>#NUM!</v>
      </c>
      <c r="CR34" s="27" t="e">
        <f t="shared" si="46"/>
        <v>#NUM!</v>
      </c>
      <c r="CS34" s="27" t="e">
        <f t="shared" si="46"/>
        <v>#NUM!</v>
      </c>
      <c r="CT34" s="27" t="e">
        <f t="shared" si="46"/>
        <v>#NUM!</v>
      </c>
      <c r="CU34" s="25" t="s">
        <v>17</v>
      </c>
      <c r="CV34" s="27">
        <f t="shared" si="22"/>
        <v>0</v>
      </c>
      <c r="CW34" s="27">
        <f t="shared" si="47"/>
        <v>0</v>
      </c>
      <c r="CX34" s="27">
        <f t="shared" si="47"/>
        <v>0</v>
      </c>
      <c r="CY34" s="27">
        <f t="shared" si="47"/>
        <v>0</v>
      </c>
      <c r="CZ34" s="27">
        <f t="shared" si="47"/>
        <v>0</v>
      </c>
      <c r="DA34" s="25" t="s">
        <v>17</v>
      </c>
      <c r="DB34" s="27" t="e">
        <f t="shared" si="23"/>
        <v>#NUM!</v>
      </c>
      <c r="DC34" s="27" t="e">
        <f t="shared" si="48"/>
        <v>#NUM!</v>
      </c>
      <c r="DD34" s="27" t="e">
        <f t="shared" si="48"/>
        <v>#NUM!</v>
      </c>
      <c r="DE34" s="27" t="e">
        <f t="shared" si="48"/>
        <v>#NUM!</v>
      </c>
      <c r="DF34" s="27" t="e">
        <f t="shared" si="48"/>
        <v>#NUM!</v>
      </c>
      <c r="DG34" s="25" t="s">
        <v>17</v>
      </c>
      <c r="DH34" s="27" t="e">
        <f t="shared" si="24"/>
        <v>#NUM!</v>
      </c>
      <c r="DI34" s="27" t="e">
        <f t="shared" si="49"/>
        <v>#NUM!</v>
      </c>
      <c r="DJ34" s="27" t="e">
        <f t="shared" si="49"/>
        <v>#NUM!</v>
      </c>
      <c r="DK34" s="27" t="e">
        <f t="shared" si="49"/>
        <v>#NUM!</v>
      </c>
      <c r="DL34" s="27" t="e">
        <f t="shared" si="49"/>
        <v>#NUM!</v>
      </c>
      <c r="DM34" s="25" t="s">
        <v>17</v>
      </c>
      <c r="DN34" s="27">
        <f t="shared" si="25"/>
        <v>0</v>
      </c>
      <c r="DO34" s="27">
        <f t="shared" si="50"/>
        <v>0</v>
      </c>
      <c r="DP34" s="27">
        <f t="shared" si="50"/>
        <v>0</v>
      </c>
      <c r="DQ34" s="27">
        <f t="shared" si="50"/>
        <v>0</v>
      </c>
      <c r="DR34" s="27">
        <f t="shared" si="50"/>
        <v>0</v>
      </c>
      <c r="DS34" s="25" t="s">
        <v>17</v>
      </c>
      <c r="DT34" s="27">
        <f t="shared" si="51"/>
        <v>0</v>
      </c>
      <c r="DU34" s="27">
        <f t="shared" si="52"/>
        <v>0</v>
      </c>
      <c r="DV34" s="27">
        <f t="shared" si="52"/>
        <v>0</v>
      </c>
      <c r="DW34" s="27">
        <f t="shared" si="52"/>
        <v>0</v>
      </c>
      <c r="DX34" s="27">
        <f t="shared" si="52"/>
        <v>0</v>
      </c>
      <c r="DY34" s="25" t="s">
        <v>17</v>
      </c>
      <c r="DZ34" s="27" t="e">
        <f t="shared" si="26"/>
        <v>#NUM!</v>
      </c>
      <c r="EA34" s="27" t="e">
        <f t="shared" si="53"/>
        <v>#NUM!</v>
      </c>
      <c r="EB34" s="27" t="e">
        <f t="shared" si="53"/>
        <v>#NUM!</v>
      </c>
      <c r="EC34" s="27" t="e">
        <f t="shared" si="53"/>
        <v>#NUM!</v>
      </c>
      <c r="ED34" s="27" t="e">
        <f t="shared" si="53"/>
        <v>#NUM!</v>
      </c>
      <c r="EE34" s="25" t="s">
        <v>17</v>
      </c>
      <c r="EF34" s="27">
        <f t="shared" si="27"/>
        <v>0</v>
      </c>
      <c r="EG34" s="27">
        <f t="shared" si="54"/>
        <v>0</v>
      </c>
      <c r="EH34" s="27">
        <f t="shared" si="54"/>
        <v>0</v>
      </c>
      <c r="EI34" s="27">
        <f t="shared" si="54"/>
        <v>0</v>
      </c>
      <c r="EJ34" s="27">
        <f t="shared" si="54"/>
        <v>0</v>
      </c>
      <c r="EK34" s="25" t="s">
        <v>17</v>
      </c>
      <c r="EL34" s="27" t="e">
        <f t="shared" si="28"/>
        <v>#NUM!</v>
      </c>
      <c r="EM34" s="27" t="e">
        <f t="shared" si="55"/>
        <v>#NUM!</v>
      </c>
      <c r="EN34" s="27" t="e">
        <f t="shared" si="55"/>
        <v>#NUM!</v>
      </c>
      <c r="EO34" s="27" t="e">
        <f t="shared" si="55"/>
        <v>#NUM!</v>
      </c>
      <c r="EP34" s="27" t="e">
        <f t="shared" si="55"/>
        <v>#NUM!</v>
      </c>
      <c r="EQ34" s="25" t="s">
        <v>17</v>
      </c>
      <c r="ER34" s="27" t="e">
        <f t="shared" si="29"/>
        <v>#NUM!</v>
      </c>
      <c r="ES34" s="27" t="e">
        <f t="shared" si="56"/>
        <v>#NUM!</v>
      </c>
      <c r="ET34" s="27" t="e">
        <f t="shared" si="56"/>
        <v>#NUM!</v>
      </c>
      <c r="EU34" s="27" t="e">
        <f t="shared" si="56"/>
        <v>#NUM!</v>
      </c>
      <c r="EV34" s="27" t="e">
        <f t="shared" si="56"/>
        <v>#NUM!</v>
      </c>
      <c r="EW34" s="25" t="s">
        <v>17</v>
      </c>
      <c r="EX34" s="27" t="e">
        <f t="shared" si="30"/>
        <v>#NUM!</v>
      </c>
      <c r="EY34" s="27" t="e">
        <f t="shared" si="57"/>
        <v>#NUM!</v>
      </c>
      <c r="EZ34" s="27" t="e">
        <f t="shared" si="57"/>
        <v>#NUM!</v>
      </c>
      <c r="FA34" s="27" t="e">
        <f t="shared" si="57"/>
        <v>#NUM!</v>
      </c>
      <c r="FB34" s="27" t="e">
        <f t="shared" si="57"/>
        <v>#NUM!</v>
      </c>
      <c r="FC34" s="25" t="s">
        <v>17</v>
      </c>
      <c r="FD34" s="27" t="e">
        <f t="shared" si="31"/>
        <v>#NUM!</v>
      </c>
      <c r="FE34" s="27" t="e">
        <f t="shared" si="58"/>
        <v>#NUM!</v>
      </c>
      <c r="FF34" s="27" t="e">
        <f t="shared" si="58"/>
        <v>#NUM!</v>
      </c>
      <c r="FG34" s="27" t="e">
        <f t="shared" si="58"/>
        <v>#NUM!</v>
      </c>
      <c r="FH34" s="27" t="e">
        <f t="shared" si="58"/>
        <v>#NUM!</v>
      </c>
      <c r="FI34" s="25" t="s">
        <v>17</v>
      </c>
      <c r="FJ34" s="27" t="e">
        <f t="shared" si="32"/>
        <v>#NUM!</v>
      </c>
      <c r="FK34" s="27" t="e">
        <f t="shared" si="59"/>
        <v>#NUM!</v>
      </c>
      <c r="FL34" s="27" t="e">
        <f t="shared" si="59"/>
        <v>#NUM!</v>
      </c>
      <c r="FM34" s="27" t="e">
        <f t="shared" si="59"/>
        <v>#NUM!</v>
      </c>
      <c r="FN34" s="27" t="e">
        <f t="shared" si="59"/>
        <v>#NUM!</v>
      </c>
      <c r="FO34" s="25" t="s">
        <v>17</v>
      </c>
      <c r="FP34" s="27" t="e">
        <f t="shared" si="33"/>
        <v>#NUM!</v>
      </c>
      <c r="FQ34" s="27" t="e">
        <f t="shared" si="60"/>
        <v>#NUM!</v>
      </c>
      <c r="FR34" s="27" t="e">
        <f t="shared" si="60"/>
        <v>#NUM!</v>
      </c>
      <c r="FS34" s="27" t="e">
        <f t="shared" si="60"/>
        <v>#NUM!</v>
      </c>
      <c r="FT34" s="27" t="e">
        <f t="shared" si="60"/>
        <v>#NUM!</v>
      </c>
      <c r="FU34" s="25" t="s">
        <v>17</v>
      </c>
      <c r="FV34" s="27" t="e">
        <f t="shared" si="34"/>
        <v>#NUM!</v>
      </c>
      <c r="FW34" s="27" t="e">
        <f t="shared" si="61"/>
        <v>#NUM!</v>
      </c>
      <c r="FX34" s="27" t="e">
        <f t="shared" si="61"/>
        <v>#NUM!</v>
      </c>
      <c r="FY34" s="27" t="e">
        <f t="shared" si="61"/>
        <v>#NUM!</v>
      </c>
      <c r="FZ34" s="27" t="e">
        <f t="shared" si="61"/>
        <v>#NUM!</v>
      </c>
      <c r="GA34" s="25" t="s">
        <v>17</v>
      </c>
      <c r="GB34" s="27" t="e">
        <f t="shared" si="35"/>
        <v>#NUM!</v>
      </c>
      <c r="GC34" s="27" t="e">
        <f t="shared" si="62"/>
        <v>#NUM!</v>
      </c>
      <c r="GD34" s="27" t="e">
        <f t="shared" si="62"/>
        <v>#NUM!</v>
      </c>
      <c r="GE34" s="27" t="e">
        <f t="shared" si="62"/>
        <v>#NUM!</v>
      </c>
      <c r="GF34" s="27" t="e">
        <f t="shared" si="62"/>
        <v>#NUM!</v>
      </c>
      <c r="GG34" s="25" t="s">
        <v>17</v>
      </c>
      <c r="GH34" s="27" t="e">
        <f t="shared" si="36"/>
        <v>#NUM!</v>
      </c>
      <c r="GI34" s="27" t="e">
        <f t="shared" si="63"/>
        <v>#NUM!</v>
      </c>
      <c r="GJ34" s="27" t="e">
        <f t="shared" si="63"/>
        <v>#NUM!</v>
      </c>
      <c r="GK34" s="27" t="e">
        <f t="shared" si="63"/>
        <v>#NUM!</v>
      </c>
      <c r="GL34" s="27" t="e">
        <f t="shared" si="63"/>
        <v>#NUM!</v>
      </c>
      <c r="GM34" s="25" t="s">
        <v>17</v>
      </c>
      <c r="GN34" s="27">
        <f t="shared" si="37"/>
        <v>0</v>
      </c>
      <c r="GO34" s="27">
        <f t="shared" si="66"/>
        <v>0</v>
      </c>
      <c r="GP34" s="27">
        <f t="shared" si="66"/>
        <v>0</v>
      </c>
      <c r="GQ34" s="27">
        <f t="shared" si="66"/>
        <v>0</v>
      </c>
      <c r="GR34" s="27">
        <f t="shared" si="66"/>
        <v>0</v>
      </c>
      <c r="GS34" s="25" t="s">
        <v>17</v>
      </c>
      <c r="GT34" s="27" t="e">
        <f t="shared" si="67"/>
        <v>#NUM!</v>
      </c>
      <c r="GU34" s="27" t="e">
        <f t="shared" si="68"/>
        <v>#NUM!</v>
      </c>
      <c r="GV34" s="27" t="e">
        <f t="shared" si="69"/>
        <v>#NUM!</v>
      </c>
      <c r="GW34" s="27" t="e">
        <f t="shared" si="70"/>
        <v>#NUM!</v>
      </c>
      <c r="GX34" s="27" t="e">
        <f t="shared" si="71"/>
        <v>#NUM!</v>
      </c>
      <c r="GY34" s="27" t="e">
        <f t="shared" si="65"/>
        <v>#NUM!</v>
      </c>
      <c r="GZ34" s="10">
        <f>AVERAGEA(CJ34:CJ37)</f>
        <v>-4299.1262532981345</v>
      </c>
      <c r="HA34" s="76"/>
      <c r="HB34" s="3"/>
      <c r="HE34" s="10"/>
      <c r="HF34" s="10"/>
      <c r="HG34" s="9"/>
      <c r="HH34" s="9"/>
      <c r="HI34" s="10"/>
      <c r="HJ34" s="16"/>
    </row>
    <row r="35" spans="1:218" ht="10.5" customHeight="1">
      <c r="A35" s="1" t="s">
        <v>8</v>
      </c>
      <c r="B35" s="26">
        <f aca="true" t="shared" si="72" ref="B35:B50">B34+1</f>
        <v>2015</v>
      </c>
      <c r="C35" s="22" t="s">
        <v>19</v>
      </c>
      <c r="D35" s="66">
        <v>0.051</v>
      </c>
      <c r="E35" s="67">
        <f t="shared" si="6"/>
        <v>1.658626851566843</v>
      </c>
      <c r="F35" s="67">
        <f t="shared" si="10"/>
        <v>1.6165953718975081</v>
      </c>
      <c r="G35" s="22" t="s">
        <v>19</v>
      </c>
      <c r="H35" s="66">
        <v>0.014</v>
      </c>
      <c r="I35" s="67">
        <f t="shared" si="7"/>
        <v>1.172057466603728</v>
      </c>
      <c r="J35" s="67">
        <f t="shared" si="11"/>
        <v>1.1547364202992394</v>
      </c>
      <c r="K35" s="22" t="s">
        <v>19</v>
      </c>
      <c r="L35" s="66">
        <v>0.03</v>
      </c>
      <c r="M35" s="67">
        <f t="shared" si="8"/>
        <v>1.3096775449279532</v>
      </c>
      <c r="N35" s="67">
        <f t="shared" si="12"/>
        <v>1.2903227043625156</v>
      </c>
      <c r="O35" s="22" t="s">
        <v>19</v>
      </c>
      <c r="P35" s="66">
        <v>0.003</v>
      </c>
      <c r="Q35" s="67">
        <f t="shared" si="9"/>
        <v>1.2641524022310973</v>
      </c>
      <c r="R35" s="67">
        <f t="shared" si="13"/>
        <v>1.192596605878394</v>
      </c>
      <c r="S35" s="2"/>
      <c r="T35" s="21"/>
      <c r="U35" s="42"/>
      <c r="V35" s="21"/>
      <c r="W35" s="21"/>
      <c r="X35" s="38" t="s">
        <v>110</v>
      </c>
      <c r="Y35" s="78"/>
      <c r="Z35" s="39" t="s">
        <v>110</v>
      </c>
      <c r="AA35" s="38" t="s">
        <v>110</v>
      </c>
      <c r="AB35" s="22" t="s">
        <v>17</v>
      </c>
      <c r="AC35" s="21"/>
      <c r="AD35" s="21"/>
      <c r="AE35" s="21"/>
      <c r="AF35" s="21"/>
      <c r="AG35" s="22" t="s">
        <v>19</v>
      </c>
      <c r="AH35" s="21"/>
      <c r="AI35" s="21"/>
      <c r="AJ35" s="21"/>
      <c r="AK35" s="21"/>
      <c r="AL35" s="22" t="s">
        <v>17</v>
      </c>
      <c r="AM35" s="21"/>
      <c r="AN35" s="22" t="s">
        <v>17</v>
      </c>
      <c r="AQ35" s="10" t="str">
        <f>T157</f>
        <v>POLK UNIT 1 POWER BLOCK</v>
      </c>
      <c r="AR35" s="9">
        <f>U157</f>
        <v>2003</v>
      </c>
      <c r="AS35" s="9">
        <f>AC157</f>
        <v>2037</v>
      </c>
      <c r="AT35" s="9">
        <f>AH157</f>
        <v>2038</v>
      </c>
      <c r="AU35" s="8" t="e">
        <f>AD162</f>
        <v>#NUM!</v>
      </c>
      <c r="AV35" s="8" t="e">
        <f>AI162</f>
        <v>#NUM!</v>
      </c>
      <c r="AX35" s="27">
        <v>10</v>
      </c>
      <c r="AY35" s="26">
        <f t="shared" si="38"/>
        <v>2013</v>
      </c>
      <c r="AZ35" s="27" t="e">
        <f t="shared" si="14"/>
        <v>#NUM!</v>
      </c>
      <c r="BA35" s="27" t="e">
        <f t="shared" si="39"/>
        <v>#NUM!</v>
      </c>
      <c r="BB35" s="27" t="e">
        <f t="shared" si="39"/>
        <v>#NUM!</v>
      </c>
      <c r="BC35" s="27" t="e">
        <f t="shared" si="39"/>
        <v>#NUM!</v>
      </c>
      <c r="BD35" s="27" t="e">
        <f t="shared" si="39"/>
        <v>#NUM!</v>
      </c>
      <c r="BE35" s="25" t="s">
        <v>17</v>
      </c>
      <c r="BF35" s="27" t="e">
        <f t="shared" si="15"/>
        <v>#NUM!</v>
      </c>
      <c r="BG35" s="27" t="e">
        <f t="shared" si="40"/>
        <v>#NUM!</v>
      </c>
      <c r="BH35" s="27" t="e">
        <f t="shared" si="40"/>
        <v>#NUM!</v>
      </c>
      <c r="BI35" s="27" t="e">
        <f t="shared" si="40"/>
        <v>#NUM!</v>
      </c>
      <c r="BJ35" s="27" t="e">
        <f t="shared" si="40"/>
        <v>#NUM!</v>
      </c>
      <c r="BK35" s="25" t="s">
        <v>17</v>
      </c>
      <c r="BL35" s="27" t="e">
        <f t="shared" si="16"/>
        <v>#NUM!</v>
      </c>
      <c r="BM35" s="27" t="e">
        <f t="shared" si="41"/>
        <v>#NUM!</v>
      </c>
      <c r="BN35" s="27" t="e">
        <f t="shared" si="41"/>
        <v>#NUM!</v>
      </c>
      <c r="BO35" s="27" t="e">
        <f t="shared" si="41"/>
        <v>#NUM!</v>
      </c>
      <c r="BP35" s="27" t="e">
        <f t="shared" si="41"/>
        <v>#NUM!</v>
      </c>
      <c r="BQ35" s="25" t="s">
        <v>17</v>
      </c>
      <c r="BR35" s="27" t="e">
        <f t="shared" si="17"/>
        <v>#NUM!</v>
      </c>
      <c r="BS35" s="27" t="e">
        <f t="shared" si="42"/>
        <v>#NUM!</v>
      </c>
      <c r="BT35" s="27" t="e">
        <f t="shared" si="42"/>
        <v>#NUM!</v>
      </c>
      <c r="BU35" s="27" t="e">
        <f t="shared" si="42"/>
        <v>#NUM!</v>
      </c>
      <c r="BV35" s="27" t="e">
        <f t="shared" si="42"/>
        <v>#NUM!</v>
      </c>
      <c r="BW35" s="25" t="s">
        <v>17</v>
      </c>
      <c r="BX35" s="27" t="e">
        <f t="shared" si="18"/>
        <v>#NUM!</v>
      </c>
      <c r="BY35" s="27" t="e">
        <f t="shared" si="43"/>
        <v>#NUM!</v>
      </c>
      <c r="BZ35" s="27" t="e">
        <f t="shared" si="43"/>
        <v>#NUM!</v>
      </c>
      <c r="CA35" s="27" t="e">
        <f t="shared" si="43"/>
        <v>#NUM!</v>
      </c>
      <c r="CB35" s="27" t="e">
        <f t="shared" si="43"/>
        <v>#NUM!</v>
      </c>
      <c r="CC35" s="25" t="s">
        <v>17</v>
      </c>
      <c r="CD35" s="27" t="e">
        <f t="shared" si="19"/>
        <v>#NUM!</v>
      </c>
      <c r="CE35" s="27" t="e">
        <f t="shared" si="44"/>
        <v>#NUM!</v>
      </c>
      <c r="CF35" s="27" t="e">
        <f t="shared" si="44"/>
        <v>#NUM!</v>
      </c>
      <c r="CG35" s="27" t="e">
        <f t="shared" si="44"/>
        <v>#NUM!</v>
      </c>
      <c r="CH35" s="27" t="e">
        <f t="shared" si="44"/>
        <v>#NUM!</v>
      </c>
      <c r="CI35" s="25" t="s">
        <v>17</v>
      </c>
      <c r="CJ35" s="27">
        <f t="shared" si="20"/>
        <v>-5709.8626970054465</v>
      </c>
      <c r="CK35" s="27">
        <f t="shared" si="45"/>
        <v>-149443.04403999783</v>
      </c>
      <c r="CL35" s="27">
        <f t="shared" si="45"/>
        <v>27044.495608634188</v>
      </c>
      <c r="CM35" s="27">
        <f t="shared" si="45"/>
        <v>-20434.070285752277</v>
      </c>
      <c r="CN35" s="27">
        <f t="shared" si="45"/>
        <v>-137122.75602011048</v>
      </c>
      <c r="CO35" s="25" t="s">
        <v>17</v>
      </c>
      <c r="CP35" s="27" t="e">
        <f t="shared" si="21"/>
        <v>#NUM!</v>
      </c>
      <c r="CQ35" s="27" t="e">
        <f t="shared" si="46"/>
        <v>#NUM!</v>
      </c>
      <c r="CR35" s="27" t="e">
        <f t="shared" si="46"/>
        <v>#NUM!</v>
      </c>
      <c r="CS35" s="27" t="e">
        <f t="shared" si="46"/>
        <v>#NUM!</v>
      </c>
      <c r="CT35" s="27" t="e">
        <f t="shared" si="46"/>
        <v>#NUM!</v>
      </c>
      <c r="CU35" s="25" t="s">
        <v>17</v>
      </c>
      <c r="CV35" s="27">
        <f t="shared" si="22"/>
        <v>0</v>
      </c>
      <c r="CW35" s="27">
        <f t="shared" si="47"/>
        <v>0</v>
      </c>
      <c r="CX35" s="27">
        <f t="shared" si="47"/>
        <v>0</v>
      </c>
      <c r="CY35" s="27">
        <f t="shared" si="47"/>
        <v>0</v>
      </c>
      <c r="CZ35" s="27">
        <f t="shared" si="47"/>
        <v>0</v>
      </c>
      <c r="DA35" s="25" t="s">
        <v>17</v>
      </c>
      <c r="DB35" s="27" t="e">
        <f t="shared" si="23"/>
        <v>#NUM!</v>
      </c>
      <c r="DC35" s="27" t="e">
        <f t="shared" si="48"/>
        <v>#NUM!</v>
      </c>
      <c r="DD35" s="27" t="e">
        <f t="shared" si="48"/>
        <v>#NUM!</v>
      </c>
      <c r="DE35" s="27" t="e">
        <f t="shared" si="48"/>
        <v>#NUM!</v>
      </c>
      <c r="DF35" s="27" t="e">
        <f t="shared" si="48"/>
        <v>#NUM!</v>
      </c>
      <c r="DG35" s="25" t="s">
        <v>17</v>
      </c>
      <c r="DH35" s="27" t="e">
        <f t="shared" si="24"/>
        <v>#NUM!</v>
      </c>
      <c r="DI35" s="27" t="e">
        <f t="shared" si="49"/>
        <v>#NUM!</v>
      </c>
      <c r="DJ35" s="27" t="e">
        <f t="shared" si="49"/>
        <v>#NUM!</v>
      </c>
      <c r="DK35" s="27" t="e">
        <f t="shared" si="49"/>
        <v>#NUM!</v>
      </c>
      <c r="DL35" s="27" t="e">
        <f t="shared" si="49"/>
        <v>#NUM!</v>
      </c>
      <c r="DM35" s="25" t="s">
        <v>17</v>
      </c>
      <c r="DN35" s="27">
        <f t="shared" si="25"/>
        <v>0</v>
      </c>
      <c r="DO35" s="27">
        <f t="shared" si="50"/>
        <v>0</v>
      </c>
      <c r="DP35" s="27">
        <f t="shared" si="50"/>
        <v>0</v>
      </c>
      <c r="DQ35" s="27">
        <f t="shared" si="50"/>
        <v>0</v>
      </c>
      <c r="DR35" s="27">
        <f t="shared" si="50"/>
        <v>0</v>
      </c>
      <c r="DS35" s="25" t="s">
        <v>17</v>
      </c>
      <c r="DT35" s="27">
        <f t="shared" si="51"/>
        <v>0</v>
      </c>
      <c r="DU35" s="27">
        <f t="shared" si="52"/>
        <v>0</v>
      </c>
      <c r="DV35" s="27">
        <f t="shared" si="52"/>
        <v>0</v>
      </c>
      <c r="DW35" s="27">
        <f t="shared" si="52"/>
        <v>0</v>
      </c>
      <c r="DX35" s="27">
        <f t="shared" si="52"/>
        <v>0</v>
      </c>
      <c r="DY35" s="25" t="s">
        <v>17</v>
      </c>
      <c r="DZ35" s="27" t="e">
        <f t="shared" si="26"/>
        <v>#NUM!</v>
      </c>
      <c r="EA35" s="27" t="e">
        <f t="shared" si="53"/>
        <v>#NUM!</v>
      </c>
      <c r="EB35" s="27" t="e">
        <f t="shared" si="53"/>
        <v>#NUM!</v>
      </c>
      <c r="EC35" s="27" t="e">
        <f t="shared" si="53"/>
        <v>#NUM!</v>
      </c>
      <c r="ED35" s="27" t="e">
        <f t="shared" si="53"/>
        <v>#NUM!</v>
      </c>
      <c r="EE35" s="25" t="s">
        <v>17</v>
      </c>
      <c r="EF35" s="27">
        <f t="shared" si="27"/>
        <v>0</v>
      </c>
      <c r="EG35" s="27">
        <f t="shared" si="54"/>
        <v>0</v>
      </c>
      <c r="EH35" s="27">
        <f t="shared" si="54"/>
        <v>0</v>
      </c>
      <c r="EI35" s="27">
        <f t="shared" si="54"/>
        <v>0</v>
      </c>
      <c r="EJ35" s="27">
        <f t="shared" si="54"/>
        <v>0</v>
      </c>
      <c r="EK35" s="25" t="s">
        <v>17</v>
      </c>
      <c r="EL35" s="27" t="e">
        <f t="shared" si="28"/>
        <v>#NUM!</v>
      </c>
      <c r="EM35" s="27" t="e">
        <f t="shared" si="55"/>
        <v>#NUM!</v>
      </c>
      <c r="EN35" s="27" t="e">
        <f t="shared" si="55"/>
        <v>#NUM!</v>
      </c>
      <c r="EO35" s="27" t="e">
        <f t="shared" si="55"/>
        <v>#NUM!</v>
      </c>
      <c r="EP35" s="27" t="e">
        <f t="shared" si="55"/>
        <v>#NUM!</v>
      </c>
      <c r="EQ35" s="25" t="s">
        <v>17</v>
      </c>
      <c r="ER35" s="27" t="e">
        <f t="shared" si="29"/>
        <v>#NUM!</v>
      </c>
      <c r="ES35" s="27" t="e">
        <f t="shared" si="56"/>
        <v>#NUM!</v>
      </c>
      <c r="ET35" s="27" t="e">
        <f t="shared" si="56"/>
        <v>#NUM!</v>
      </c>
      <c r="EU35" s="27" t="e">
        <f t="shared" si="56"/>
        <v>#NUM!</v>
      </c>
      <c r="EV35" s="27" t="e">
        <f t="shared" si="56"/>
        <v>#NUM!</v>
      </c>
      <c r="EW35" s="25" t="s">
        <v>17</v>
      </c>
      <c r="EX35" s="27" t="e">
        <f t="shared" si="30"/>
        <v>#NUM!</v>
      </c>
      <c r="EY35" s="27" t="e">
        <f t="shared" si="57"/>
        <v>#NUM!</v>
      </c>
      <c r="EZ35" s="27" t="e">
        <f t="shared" si="57"/>
        <v>#NUM!</v>
      </c>
      <c r="FA35" s="27" t="e">
        <f t="shared" si="57"/>
        <v>#NUM!</v>
      </c>
      <c r="FB35" s="27" t="e">
        <f t="shared" si="57"/>
        <v>#NUM!</v>
      </c>
      <c r="FC35" s="25" t="s">
        <v>17</v>
      </c>
      <c r="FD35" s="27" t="e">
        <f t="shared" si="31"/>
        <v>#NUM!</v>
      </c>
      <c r="FE35" s="27" t="e">
        <f t="shared" si="58"/>
        <v>#NUM!</v>
      </c>
      <c r="FF35" s="27" t="e">
        <f t="shared" si="58"/>
        <v>#NUM!</v>
      </c>
      <c r="FG35" s="27" t="e">
        <f t="shared" si="58"/>
        <v>#NUM!</v>
      </c>
      <c r="FH35" s="27" t="e">
        <f t="shared" si="58"/>
        <v>#NUM!</v>
      </c>
      <c r="FI35" s="25" t="s">
        <v>17</v>
      </c>
      <c r="FJ35" s="27" t="e">
        <f t="shared" si="32"/>
        <v>#NUM!</v>
      </c>
      <c r="FK35" s="27" t="e">
        <f t="shared" si="59"/>
        <v>#NUM!</v>
      </c>
      <c r="FL35" s="27" t="e">
        <f t="shared" si="59"/>
        <v>#NUM!</v>
      </c>
      <c r="FM35" s="27" t="e">
        <f t="shared" si="59"/>
        <v>#NUM!</v>
      </c>
      <c r="FN35" s="27" t="e">
        <f t="shared" si="59"/>
        <v>#NUM!</v>
      </c>
      <c r="FO35" s="25" t="s">
        <v>17</v>
      </c>
      <c r="FP35" s="27" t="e">
        <f t="shared" si="33"/>
        <v>#NUM!</v>
      </c>
      <c r="FQ35" s="27" t="e">
        <f t="shared" si="60"/>
        <v>#NUM!</v>
      </c>
      <c r="FR35" s="27" t="e">
        <f t="shared" si="60"/>
        <v>#NUM!</v>
      </c>
      <c r="FS35" s="27" t="e">
        <f t="shared" si="60"/>
        <v>#NUM!</v>
      </c>
      <c r="FT35" s="27" t="e">
        <f t="shared" si="60"/>
        <v>#NUM!</v>
      </c>
      <c r="FU35" s="25" t="s">
        <v>17</v>
      </c>
      <c r="FV35" s="27" t="e">
        <f t="shared" si="34"/>
        <v>#NUM!</v>
      </c>
      <c r="FW35" s="27" t="e">
        <f t="shared" si="61"/>
        <v>#NUM!</v>
      </c>
      <c r="FX35" s="27" t="e">
        <f t="shared" si="61"/>
        <v>#NUM!</v>
      </c>
      <c r="FY35" s="27" t="e">
        <f t="shared" si="61"/>
        <v>#NUM!</v>
      </c>
      <c r="FZ35" s="27" t="e">
        <f t="shared" si="61"/>
        <v>#NUM!</v>
      </c>
      <c r="GA35" s="25" t="s">
        <v>17</v>
      </c>
      <c r="GB35" s="27" t="e">
        <f t="shared" si="35"/>
        <v>#NUM!</v>
      </c>
      <c r="GC35" s="27" t="e">
        <f t="shared" si="62"/>
        <v>#NUM!</v>
      </c>
      <c r="GD35" s="27" t="e">
        <f t="shared" si="62"/>
        <v>#NUM!</v>
      </c>
      <c r="GE35" s="27" t="e">
        <f t="shared" si="62"/>
        <v>#NUM!</v>
      </c>
      <c r="GF35" s="27" t="e">
        <f t="shared" si="62"/>
        <v>#NUM!</v>
      </c>
      <c r="GG35" s="25" t="s">
        <v>17</v>
      </c>
      <c r="GH35" s="27" t="e">
        <f t="shared" si="36"/>
        <v>#NUM!</v>
      </c>
      <c r="GI35" s="27" t="e">
        <f t="shared" si="63"/>
        <v>#NUM!</v>
      </c>
      <c r="GJ35" s="27" t="e">
        <f t="shared" si="63"/>
        <v>#NUM!</v>
      </c>
      <c r="GK35" s="27" t="e">
        <f t="shared" si="63"/>
        <v>#NUM!</v>
      </c>
      <c r="GL35" s="27" t="e">
        <f t="shared" si="63"/>
        <v>#NUM!</v>
      </c>
      <c r="GM35" s="25" t="s">
        <v>17</v>
      </c>
      <c r="GN35" s="27">
        <f t="shared" si="37"/>
        <v>0</v>
      </c>
      <c r="GO35" s="27">
        <f t="shared" si="66"/>
        <v>0</v>
      </c>
      <c r="GP35" s="27">
        <f t="shared" si="66"/>
        <v>0</v>
      </c>
      <c r="GQ35" s="27">
        <f t="shared" si="66"/>
        <v>0</v>
      </c>
      <c r="GR35" s="27">
        <f t="shared" si="66"/>
        <v>0</v>
      </c>
      <c r="GS35" s="25" t="s">
        <v>17</v>
      </c>
      <c r="GT35" s="27" t="e">
        <f t="shared" si="67"/>
        <v>#NUM!</v>
      </c>
      <c r="GU35" s="27" t="e">
        <f t="shared" si="68"/>
        <v>#NUM!</v>
      </c>
      <c r="GV35" s="27" t="e">
        <f t="shared" si="69"/>
        <v>#NUM!</v>
      </c>
      <c r="GW35" s="27" t="e">
        <f t="shared" si="70"/>
        <v>#NUM!</v>
      </c>
      <c r="GX35" s="27" t="e">
        <f t="shared" si="71"/>
        <v>#NUM!</v>
      </c>
      <c r="GY35" s="27" t="e">
        <f t="shared" si="65"/>
        <v>#NUM!</v>
      </c>
      <c r="HA35" s="76"/>
      <c r="HB35" s="76"/>
      <c r="HE35" s="10" t="str">
        <f>T111</f>
        <v>GANNON/BAYSIDE UNIT 6</v>
      </c>
      <c r="HF35" s="10">
        <f>HH35-HG35</f>
        <v>41</v>
      </c>
      <c r="HG35" s="9">
        <f>U111</f>
        <v>2003</v>
      </c>
      <c r="HH35" s="9">
        <f>V111</f>
        <v>2044</v>
      </c>
      <c r="HI35" s="10">
        <f>AA116</f>
        <v>0</v>
      </c>
      <c r="HJ35" s="16">
        <f>+'[1]SUMMARY'!$O$12</f>
        <v>8604994</v>
      </c>
    </row>
    <row r="36" spans="1:218" ht="10.5" customHeight="1">
      <c r="A36" s="1" t="s">
        <v>8</v>
      </c>
      <c r="B36" s="26">
        <f t="shared" si="72"/>
        <v>2016</v>
      </c>
      <c r="C36" s="22" t="s">
        <v>19</v>
      </c>
      <c r="D36" s="66">
        <v>0.053</v>
      </c>
      <c r="E36" s="67">
        <f t="shared" si="6"/>
        <v>1.7465340746998856</v>
      </c>
      <c r="F36" s="67">
        <f t="shared" si="10"/>
        <v>1.702274926608076</v>
      </c>
      <c r="G36" s="22" t="s">
        <v>19</v>
      </c>
      <c r="H36" s="66">
        <v>0.015</v>
      </c>
      <c r="I36" s="67">
        <f t="shared" si="7"/>
        <v>1.1896383286027838</v>
      </c>
      <c r="J36" s="67">
        <f t="shared" si="11"/>
        <v>1.1720574666037278</v>
      </c>
      <c r="K36" s="22" t="s">
        <v>19</v>
      </c>
      <c r="L36" s="66">
        <v>0.031</v>
      </c>
      <c r="M36" s="67">
        <f t="shared" si="8"/>
        <v>1.3502775488207197</v>
      </c>
      <c r="N36" s="67">
        <f t="shared" si="12"/>
        <v>1.3303227081977536</v>
      </c>
      <c r="O36" s="22" t="s">
        <v>19</v>
      </c>
      <c r="P36" s="66">
        <v>0.005</v>
      </c>
      <c r="Q36" s="67">
        <f t="shared" si="9"/>
        <v>1.2704731642422527</v>
      </c>
      <c r="R36" s="67">
        <f aca="true" t="shared" si="73" ref="R36:R51">(1+P36)*R35</f>
        <v>1.1985595889077858</v>
      </c>
      <c r="S36" s="2"/>
      <c r="T36" s="22" t="s">
        <v>130</v>
      </c>
      <c r="U36" s="41">
        <f>$U$14</f>
        <v>2003</v>
      </c>
      <c r="V36" s="28">
        <v>2026</v>
      </c>
      <c r="W36" s="21"/>
      <c r="X36" s="22" t="s">
        <v>86</v>
      </c>
      <c r="Y36" s="78">
        <v>0</v>
      </c>
      <c r="Z36" s="35">
        <f>$E$24</f>
        <v>1.026</v>
      </c>
      <c r="AA36" s="27">
        <f>Y36*Z36</f>
        <v>0</v>
      </c>
      <c r="AB36" s="22" t="s">
        <v>17</v>
      </c>
      <c r="AC36" s="26">
        <f>V36+1</f>
        <v>2027</v>
      </c>
      <c r="AD36" s="36">
        <v>0.3</v>
      </c>
      <c r="AE36" s="35">
        <f>F47</f>
        <v>3.085133430918088</v>
      </c>
      <c r="AF36" s="27">
        <f>AA36*AD36*AE36</f>
        <v>0</v>
      </c>
      <c r="AG36" s="22" t="s">
        <v>19</v>
      </c>
      <c r="AH36" s="26">
        <f>AC36+1</f>
        <v>2028</v>
      </c>
      <c r="AI36" s="37">
        <f>1-AD36</f>
        <v>0.7</v>
      </c>
      <c r="AJ36" s="35">
        <f>AE36</f>
        <v>3.085133430918088</v>
      </c>
      <c r="AK36" s="27">
        <f>AA36*AI36*AJ36</f>
        <v>0</v>
      </c>
      <c r="AL36" s="22" t="s">
        <v>17</v>
      </c>
      <c r="AM36" s="27">
        <f>AF36+AK36</f>
        <v>0</v>
      </c>
      <c r="AN36" s="22" t="s">
        <v>17</v>
      </c>
      <c r="AQ36" s="10" t="str">
        <f>T164</f>
        <v>POLK UNIT 2</v>
      </c>
      <c r="AR36" s="9">
        <f>U164</f>
        <v>2003</v>
      </c>
      <c r="AS36" s="9">
        <f>AC164</f>
        <v>2041</v>
      </c>
      <c r="AT36" s="9">
        <f>AH164</f>
        <v>2042</v>
      </c>
      <c r="AU36" s="8" t="e">
        <f>AD169</f>
        <v>#NUM!</v>
      </c>
      <c r="AV36" s="8" t="e">
        <f>AI169</f>
        <v>#NUM!</v>
      </c>
      <c r="AW36" s="8"/>
      <c r="AX36" s="27">
        <v>11</v>
      </c>
      <c r="AY36" s="26">
        <f t="shared" si="38"/>
        <v>2014</v>
      </c>
      <c r="AZ36" s="27" t="e">
        <f t="shared" si="14"/>
        <v>#NUM!</v>
      </c>
      <c r="BA36" s="27" t="e">
        <f t="shared" si="39"/>
        <v>#NUM!</v>
      </c>
      <c r="BB36" s="27" t="e">
        <f t="shared" si="39"/>
        <v>#NUM!</v>
      </c>
      <c r="BC36" s="27" t="e">
        <f t="shared" si="39"/>
        <v>#NUM!</v>
      </c>
      <c r="BD36" s="27" t="e">
        <f t="shared" si="39"/>
        <v>#NUM!</v>
      </c>
      <c r="BE36" s="25" t="s">
        <v>17</v>
      </c>
      <c r="BF36" s="27" t="e">
        <f t="shared" si="15"/>
        <v>#NUM!</v>
      </c>
      <c r="BG36" s="27" t="e">
        <f t="shared" si="40"/>
        <v>#NUM!</v>
      </c>
      <c r="BH36" s="27" t="e">
        <f t="shared" si="40"/>
        <v>#NUM!</v>
      </c>
      <c r="BI36" s="27" t="e">
        <f t="shared" si="40"/>
        <v>#NUM!</v>
      </c>
      <c r="BJ36" s="27" t="e">
        <f t="shared" si="40"/>
        <v>#NUM!</v>
      </c>
      <c r="BK36" s="25" t="s">
        <v>17</v>
      </c>
      <c r="BL36" s="27" t="e">
        <f t="shared" si="16"/>
        <v>#NUM!</v>
      </c>
      <c r="BM36" s="27" t="e">
        <f t="shared" si="41"/>
        <v>#NUM!</v>
      </c>
      <c r="BN36" s="27" t="e">
        <f t="shared" si="41"/>
        <v>#NUM!</v>
      </c>
      <c r="BO36" s="27" t="e">
        <f t="shared" si="41"/>
        <v>#NUM!</v>
      </c>
      <c r="BP36" s="27" t="e">
        <f t="shared" si="41"/>
        <v>#NUM!</v>
      </c>
      <c r="BQ36" s="25" t="s">
        <v>17</v>
      </c>
      <c r="BR36" s="27" t="e">
        <f t="shared" si="17"/>
        <v>#NUM!</v>
      </c>
      <c r="BS36" s="27" t="e">
        <f t="shared" si="42"/>
        <v>#NUM!</v>
      </c>
      <c r="BT36" s="27" t="e">
        <f t="shared" si="42"/>
        <v>#NUM!</v>
      </c>
      <c r="BU36" s="27" t="e">
        <f t="shared" si="42"/>
        <v>#NUM!</v>
      </c>
      <c r="BV36" s="27" t="e">
        <f t="shared" si="42"/>
        <v>#NUM!</v>
      </c>
      <c r="BW36" s="25" t="s">
        <v>17</v>
      </c>
      <c r="BX36" s="27" t="e">
        <f t="shared" si="18"/>
        <v>#NUM!</v>
      </c>
      <c r="BY36" s="27" t="e">
        <f t="shared" si="43"/>
        <v>#NUM!</v>
      </c>
      <c r="BZ36" s="27" t="e">
        <f t="shared" si="43"/>
        <v>#NUM!</v>
      </c>
      <c r="CA36" s="27" t="e">
        <f t="shared" si="43"/>
        <v>#NUM!</v>
      </c>
      <c r="CB36" s="27" t="e">
        <f t="shared" si="43"/>
        <v>#NUM!</v>
      </c>
      <c r="CC36" s="25" t="s">
        <v>17</v>
      </c>
      <c r="CD36" s="27" t="e">
        <f t="shared" si="19"/>
        <v>#NUM!</v>
      </c>
      <c r="CE36" s="27" t="e">
        <f t="shared" si="44"/>
        <v>#NUM!</v>
      </c>
      <c r="CF36" s="27" t="e">
        <f t="shared" si="44"/>
        <v>#NUM!</v>
      </c>
      <c r="CG36" s="27" t="e">
        <f t="shared" si="44"/>
        <v>#NUM!</v>
      </c>
      <c r="CH36" s="27" t="e">
        <f t="shared" si="44"/>
        <v>#NUM!</v>
      </c>
      <c r="CI36" s="25" t="s">
        <v>17</v>
      </c>
      <c r="CJ36" s="27">
        <f t="shared" si="20"/>
        <v>-7876.55909787587</v>
      </c>
      <c r="CK36" s="27">
        <f t="shared" si="45"/>
        <v>-152927.8625050583</v>
      </c>
      <c r="CL36" s="27">
        <f t="shared" si="45"/>
        <v>27184.128556047588</v>
      </c>
      <c r="CM36" s="27">
        <f t="shared" si="45"/>
        <v>-20654.066164162192</v>
      </c>
      <c r="CN36" s="27">
        <f t="shared" si="45"/>
        <v>-138521.241015297</v>
      </c>
      <c r="CO36" s="25" t="s">
        <v>17</v>
      </c>
      <c r="CP36" s="27" t="e">
        <f t="shared" si="21"/>
        <v>#NUM!</v>
      </c>
      <c r="CQ36" s="27" t="e">
        <f t="shared" si="46"/>
        <v>#NUM!</v>
      </c>
      <c r="CR36" s="27" t="e">
        <f t="shared" si="46"/>
        <v>#NUM!</v>
      </c>
      <c r="CS36" s="27" t="e">
        <f t="shared" si="46"/>
        <v>#NUM!</v>
      </c>
      <c r="CT36" s="27" t="e">
        <f t="shared" si="46"/>
        <v>#NUM!</v>
      </c>
      <c r="CU36" s="25" t="s">
        <v>17</v>
      </c>
      <c r="CV36" s="27">
        <f t="shared" si="22"/>
        <v>0</v>
      </c>
      <c r="CW36" s="27">
        <f t="shared" si="47"/>
        <v>0</v>
      </c>
      <c r="CX36" s="27">
        <f t="shared" si="47"/>
        <v>0</v>
      </c>
      <c r="CY36" s="27">
        <f t="shared" si="47"/>
        <v>0</v>
      </c>
      <c r="CZ36" s="27">
        <f t="shared" si="47"/>
        <v>0</v>
      </c>
      <c r="DA36" s="25" t="s">
        <v>17</v>
      </c>
      <c r="DB36" s="27">
        <f t="shared" si="23"/>
        <v>0</v>
      </c>
      <c r="DC36" s="27">
        <f t="shared" si="48"/>
        <v>0</v>
      </c>
      <c r="DD36" s="27">
        <f t="shared" si="48"/>
        <v>0</v>
      </c>
      <c r="DE36" s="27">
        <f t="shared" si="48"/>
        <v>0</v>
      </c>
      <c r="DF36" s="27">
        <f t="shared" si="48"/>
        <v>0</v>
      </c>
      <c r="DG36" s="25" t="s">
        <v>17</v>
      </c>
      <c r="DH36" s="27" t="e">
        <f t="shared" si="24"/>
        <v>#NUM!</v>
      </c>
      <c r="DI36" s="27" t="e">
        <f t="shared" si="49"/>
        <v>#NUM!</v>
      </c>
      <c r="DJ36" s="27" t="e">
        <f t="shared" si="49"/>
        <v>#NUM!</v>
      </c>
      <c r="DK36" s="27" t="e">
        <f t="shared" si="49"/>
        <v>#NUM!</v>
      </c>
      <c r="DL36" s="27" t="e">
        <f t="shared" si="49"/>
        <v>#NUM!</v>
      </c>
      <c r="DM36" s="25" t="s">
        <v>17</v>
      </c>
      <c r="DN36" s="27">
        <f t="shared" si="25"/>
        <v>0</v>
      </c>
      <c r="DO36" s="27">
        <f t="shared" si="50"/>
        <v>0</v>
      </c>
      <c r="DP36" s="27">
        <f t="shared" si="50"/>
        <v>0</v>
      </c>
      <c r="DQ36" s="27">
        <f t="shared" si="50"/>
        <v>0</v>
      </c>
      <c r="DR36" s="27">
        <f t="shared" si="50"/>
        <v>0</v>
      </c>
      <c r="DS36" s="25" t="s">
        <v>17</v>
      </c>
      <c r="DT36" s="27">
        <f t="shared" si="51"/>
        <v>0</v>
      </c>
      <c r="DU36" s="27">
        <f t="shared" si="52"/>
        <v>0</v>
      </c>
      <c r="DV36" s="27">
        <f t="shared" si="52"/>
        <v>0</v>
      </c>
      <c r="DW36" s="27">
        <f t="shared" si="52"/>
        <v>0</v>
      </c>
      <c r="DX36" s="27">
        <f t="shared" si="52"/>
        <v>0</v>
      </c>
      <c r="DY36" s="25" t="s">
        <v>17</v>
      </c>
      <c r="DZ36" s="27" t="e">
        <f t="shared" si="26"/>
        <v>#NUM!</v>
      </c>
      <c r="EA36" s="27" t="e">
        <f t="shared" si="53"/>
        <v>#NUM!</v>
      </c>
      <c r="EB36" s="27" t="e">
        <f t="shared" si="53"/>
        <v>#NUM!</v>
      </c>
      <c r="EC36" s="27" t="e">
        <f t="shared" si="53"/>
        <v>#NUM!</v>
      </c>
      <c r="ED36" s="27" t="e">
        <f t="shared" si="53"/>
        <v>#NUM!</v>
      </c>
      <c r="EE36" s="25" t="s">
        <v>17</v>
      </c>
      <c r="EF36" s="27">
        <f t="shared" si="27"/>
        <v>0</v>
      </c>
      <c r="EG36" s="27">
        <f t="shared" si="54"/>
        <v>0</v>
      </c>
      <c r="EH36" s="27">
        <f t="shared" si="54"/>
        <v>0</v>
      </c>
      <c r="EI36" s="27">
        <f t="shared" si="54"/>
        <v>0</v>
      </c>
      <c r="EJ36" s="27">
        <f t="shared" si="54"/>
        <v>0</v>
      </c>
      <c r="EK36" s="25" t="s">
        <v>17</v>
      </c>
      <c r="EL36" s="27" t="e">
        <f t="shared" si="28"/>
        <v>#NUM!</v>
      </c>
      <c r="EM36" s="27" t="e">
        <f t="shared" si="55"/>
        <v>#NUM!</v>
      </c>
      <c r="EN36" s="27" t="e">
        <f t="shared" si="55"/>
        <v>#NUM!</v>
      </c>
      <c r="EO36" s="27" t="e">
        <f t="shared" si="55"/>
        <v>#NUM!</v>
      </c>
      <c r="EP36" s="27" t="e">
        <f t="shared" si="55"/>
        <v>#NUM!</v>
      </c>
      <c r="EQ36" s="25" t="s">
        <v>17</v>
      </c>
      <c r="ER36" s="27" t="e">
        <f t="shared" si="29"/>
        <v>#NUM!</v>
      </c>
      <c r="ES36" s="27" t="e">
        <f t="shared" si="56"/>
        <v>#NUM!</v>
      </c>
      <c r="ET36" s="27" t="e">
        <f t="shared" si="56"/>
        <v>#NUM!</v>
      </c>
      <c r="EU36" s="27" t="e">
        <f t="shared" si="56"/>
        <v>#NUM!</v>
      </c>
      <c r="EV36" s="27" t="e">
        <f t="shared" si="56"/>
        <v>#NUM!</v>
      </c>
      <c r="EW36" s="25" t="s">
        <v>17</v>
      </c>
      <c r="EX36" s="27" t="e">
        <f t="shared" si="30"/>
        <v>#NUM!</v>
      </c>
      <c r="EY36" s="27" t="e">
        <f t="shared" si="57"/>
        <v>#NUM!</v>
      </c>
      <c r="EZ36" s="27" t="e">
        <f t="shared" si="57"/>
        <v>#NUM!</v>
      </c>
      <c r="FA36" s="27" t="e">
        <f t="shared" si="57"/>
        <v>#NUM!</v>
      </c>
      <c r="FB36" s="27" t="e">
        <f t="shared" si="57"/>
        <v>#NUM!</v>
      </c>
      <c r="FC36" s="25" t="s">
        <v>17</v>
      </c>
      <c r="FD36" s="27" t="e">
        <f t="shared" si="31"/>
        <v>#NUM!</v>
      </c>
      <c r="FE36" s="27" t="e">
        <f t="shared" si="58"/>
        <v>#NUM!</v>
      </c>
      <c r="FF36" s="27" t="e">
        <f t="shared" si="58"/>
        <v>#NUM!</v>
      </c>
      <c r="FG36" s="27" t="e">
        <f t="shared" si="58"/>
        <v>#NUM!</v>
      </c>
      <c r="FH36" s="27" t="e">
        <f t="shared" si="58"/>
        <v>#NUM!</v>
      </c>
      <c r="FI36" s="25" t="s">
        <v>17</v>
      </c>
      <c r="FJ36" s="27" t="e">
        <f t="shared" si="32"/>
        <v>#NUM!</v>
      </c>
      <c r="FK36" s="27" t="e">
        <f t="shared" si="59"/>
        <v>#NUM!</v>
      </c>
      <c r="FL36" s="27" t="e">
        <f t="shared" si="59"/>
        <v>#NUM!</v>
      </c>
      <c r="FM36" s="27" t="e">
        <f t="shared" si="59"/>
        <v>#NUM!</v>
      </c>
      <c r="FN36" s="27" t="e">
        <f t="shared" si="59"/>
        <v>#NUM!</v>
      </c>
      <c r="FO36" s="25" t="s">
        <v>17</v>
      </c>
      <c r="FP36" s="27" t="e">
        <f t="shared" si="33"/>
        <v>#NUM!</v>
      </c>
      <c r="FQ36" s="27" t="e">
        <f t="shared" si="60"/>
        <v>#NUM!</v>
      </c>
      <c r="FR36" s="27" t="e">
        <f t="shared" si="60"/>
        <v>#NUM!</v>
      </c>
      <c r="FS36" s="27" t="e">
        <f t="shared" si="60"/>
        <v>#NUM!</v>
      </c>
      <c r="FT36" s="27" t="e">
        <f t="shared" si="60"/>
        <v>#NUM!</v>
      </c>
      <c r="FU36" s="25" t="s">
        <v>17</v>
      </c>
      <c r="FV36" s="27" t="e">
        <f t="shared" si="34"/>
        <v>#NUM!</v>
      </c>
      <c r="FW36" s="27" t="e">
        <f t="shared" si="61"/>
        <v>#NUM!</v>
      </c>
      <c r="FX36" s="27" t="e">
        <f t="shared" si="61"/>
        <v>#NUM!</v>
      </c>
      <c r="FY36" s="27" t="e">
        <f t="shared" si="61"/>
        <v>#NUM!</v>
      </c>
      <c r="FZ36" s="27" t="e">
        <f t="shared" si="61"/>
        <v>#NUM!</v>
      </c>
      <c r="GA36" s="25" t="s">
        <v>17</v>
      </c>
      <c r="GB36" s="27">
        <f t="shared" si="35"/>
        <v>0</v>
      </c>
      <c r="GC36" s="27">
        <f t="shared" si="62"/>
        <v>0</v>
      </c>
      <c r="GD36" s="27">
        <f t="shared" si="62"/>
        <v>0</v>
      </c>
      <c r="GE36" s="27">
        <f t="shared" si="62"/>
        <v>0</v>
      </c>
      <c r="GF36" s="27">
        <f t="shared" si="62"/>
        <v>0</v>
      </c>
      <c r="GG36" s="25" t="s">
        <v>17</v>
      </c>
      <c r="GH36" s="27" t="e">
        <f t="shared" si="36"/>
        <v>#NUM!</v>
      </c>
      <c r="GI36" s="27" t="e">
        <f t="shared" si="63"/>
        <v>#NUM!</v>
      </c>
      <c r="GJ36" s="27" t="e">
        <f t="shared" si="63"/>
        <v>#NUM!</v>
      </c>
      <c r="GK36" s="27" t="e">
        <f t="shared" si="63"/>
        <v>#NUM!</v>
      </c>
      <c r="GL36" s="27" t="e">
        <f t="shared" si="63"/>
        <v>#NUM!</v>
      </c>
      <c r="GM36" s="25" t="s">
        <v>17</v>
      </c>
      <c r="GN36" s="27">
        <f t="shared" si="37"/>
        <v>0</v>
      </c>
      <c r="GO36" s="27">
        <f t="shared" si="66"/>
        <v>0</v>
      </c>
      <c r="GP36" s="27">
        <f t="shared" si="66"/>
        <v>0</v>
      </c>
      <c r="GQ36" s="27">
        <f t="shared" si="66"/>
        <v>0</v>
      </c>
      <c r="GR36" s="27">
        <f t="shared" si="66"/>
        <v>0</v>
      </c>
      <c r="GS36" s="25" t="s">
        <v>17</v>
      </c>
      <c r="GT36" s="27" t="e">
        <f t="shared" si="67"/>
        <v>#NUM!</v>
      </c>
      <c r="GU36" s="27" t="e">
        <f t="shared" si="68"/>
        <v>#NUM!</v>
      </c>
      <c r="GV36" s="27" t="e">
        <f t="shared" si="69"/>
        <v>#NUM!</v>
      </c>
      <c r="GW36" s="27" t="e">
        <f t="shared" si="70"/>
        <v>#NUM!</v>
      </c>
      <c r="GX36" s="27" t="e">
        <f t="shared" si="71"/>
        <v>#NUM!</v>
      </c>
      <c r="GY36" s="27" t="e">
        <f t="shared" si="65"/>
        <v>#NUM!</v>
      </c>
      <c r="HB36" s="3"/>
      <c r="HJ36" s="17"/>
    </row>
    <row r="37" spans="1:218" ht="10.5" customHeight="1">
      <c r="A37" s="1" t="s">
        <v>8</v>
      </c>
      <c r="B37" s="26">
        <f t="shared" si="72"/>
        <v>2017</v>
      </c>
      <c r="C37" s="22" t="s">
        <v>19</v>
      </c>
      <c r="D37" s="66">
        <v>0.054</v>
      </c>
      <c r="E37" s="67">
        <f t="shared" si="6"/>
        <v>1.8408469147336795</v>
      </c>
      <c r="F37" s="67">
        <f t="shared" si="10"/>
        <v>1.794197772644912</v>
      </c>
      <c r="G37" s="22" t="s">
        <v>19</v>
      </c>
      <c r="H37" s="66">
        <v>0.018</v>
      </c>
      <c r="I37" s="67">
        <f t="shared" si="7"/>
        <v>1.211051818517634</v>
      </c>
      <c r="J37" s="67">
        <f t="shared" si="11"/>
        <v>1.1931545010025948</v>
      </c>
      <c r="K37" s="22" t="s">
        <v>19</v>
      </c>
      <c r="L37" s="66">
        <v>0.033</v>
      </c>
      <c r="M37" s="67">
        <f t="shared" si="8"/>
        <v>1.3948367079318034</v>
      </c>
      <c r="N37" s="67">
        <f t="shared" si="12"/>
        <v>1.3742233575682794</v>
      </c>
      <c r="O37" s="22" t="s">
        <v>19</v>
      </c>
      <c r="P37" s="66">
        <v>0.01</v>
      </c>
      <c r="Q37" s="67">
        <f t="shared" si="9"/>
        <v>1.2831778958846751</v>
      </c>
      <c r="R37" s="67">
        <f t="shared" si="73"/>
        <v>1.2105451847968636</v>
      </c>
      <c r="S37" s="2"/>
      <c r="T37" s="21"/>
      <c r="U37" s="42"/>
      <c r="V37" s="21"/>
      <c r="W37" s="21"/>
      <c r="X37" s="22" t="s">
        <v>97</v>
      </c>
      <c r="Y37" s="78">
        <v>0</v>
      </c>
      <c r="Z37" s="35">
        <f>$I$24</f>
        <v>1.015</v>
      </c>
      <c r="AA37" s="27">
        <f>Y37*Z37</f>
        <v>0</v>
      </c>
      <c r="AB37" s="22" t="s">
        <v>17</v>
      </c>
      <c r="AC37" s="21"/>
      <c r="AD37" s="36">
        <v>0.3</v>
      </c>
      <c r="AE37" s="35">
        <f>J47</f>
        <v>1.4716411197607757</v>
      </c>
      <c r="AF37" s="27">
        <f>AA37*AD37*AE37</f>
        <v>0</v>
      </c>
      <c r="AG37" s="22" t="s">
        <v>19</v>
      </c>
      <c r="AH37" s="21"/>
      <c r="AI37" s="37">
        <f>1-AD37</f>
        <v>0.7</v>
      </c>
      <c r="AJ37" s="35">
        <f>AE37</f>
        <v>1.4716411197607757</v>
      </c>
      <c r="AK37" s="27">
        <f>AA37*AI37*AJ37</f>
        <v>0</v>
      </c>
      <c r="AL37" s="22" t="s">
        <v>17</v>
      </c>
      <c r="AM37" s="27">
        <f>AF37+AK37</f>
        <v>0</v>
      </c>
      <c r="AN37" s="22" t="s">
        <v>17</v>
      </c>
      <c r="AQ37" s="10" t="str">
        <f>T172</f>
        <v>POLK UNIT 3</v>
      </c>
      <c r="AR37" s="9">
        <f>U172</f>
        <v>2003</v>
      </c>
      <c r="AS37" s="9">
        <f>AC172</f>
        <v>2043</v>
      </c>
      <c r="AT37" s="9">
        <f>AH172</f>
        <v>2044</v>
      </c>
      <c r="AU37" s="8" t="e">
        <f>AD177</f>
        <v>#NUM!</v>
      </c>
      <c r="AV37" s="8" t="e">
        <f>AI177</f>
        <v>#NUM!</v>
      </c>
      <c r="AW37" s="8"/>
      <c r="AX37" s="27">
        <v>12</v>
      </c>
      <c r="AY37" s="26">
        <f t="shared" si="38"/>
        <v>2015</v>
      </c>
      <c r="AZ37" s="27" t="e">
        <f t="shared" si="14"/>
        <v>#NUM!</v>
      </c>
      <c r="BA37" s="27" t="e">
        <f t="shared" si="39"/>
        <v>#NUM!</v>
      </c>
      <c r="BB37" s="27" t="e">
        <f t="shared" si="39"/>
        <v>#NUM!</v>
      </c>
      <c r="BC37" s="27" t="e">
        <f t="shared" si="39"/>
        <v>#NUM!</v>
      </c>
      <c r="BD37" s="27" t="e">
        <f t="shared" si="39"/>
        <v>#NUM!</v>
      </c>
      <c r="BE37" s="25" t="s">
        <v>17</v>
      </c>
      <c r="BF37" s="27" t="e">
        <f t="shared" si="15"/>
        <v>#NUM!</v>
      </c>
      <c r="BG37" s="27" t="e">
        <f t="shared" si="40"/>
        <v>#NUM!</v>
      </c>
      <c r="BH37" s="27" t="e">
        <f t="shared" si="40"/>
        <v>#NUM!</v>
      </c>
      <c r="BI37" s="27" t="e">
        <f t="shared" si="40"/>
        <v>#NUM!</v>
      </c>
      <c r="BJ37" s="27" t="e">
        <f t="shared" si="40"/>
        <v>#NUM!</v>
      </c>
      <c r="BK37" s="25" t="s">
        <v>17</v>
      </c>
      <c r="BL37" s="27" t="e">
        <f t="shared" si="16"/>
        <v>#NUM!</v>
      </c>
      <c r="BM37" s="27" t="e">
        <f t="shared" si="41"/>
        <v>#NUM!</v>
      </c>
      <c r="BN37" s="27" t="e">
        <f t="shared" si="41"/>
        <v>#NUM!</v>
      </c>
      <c r="BO37" s="27" t="e">
        <f t="shared" si="41"/>
        <v>#NUM!</v>
      </c>
      <c r="BP37" s="27" t="e">
        <f t="shared" si="41"/>
        <v>#NUM!</v>
      </c>
      <c r="BQ37" s="25" t="s">
        <v>17</v>
      </c>
      <c r="BR37" s="27" t="e">
        <f t="shared" si="17"/>
        <v>#NUM!</v>
      </c>
      <c r="BS37" s="27" t="e">
        <f t="shared" si="42"/>
        <v>#NUM!</v>
      </c>
      <c r="BT37" s="27" t="e">
        <f t="shared" si="42"/>
        <v>#NUM!</v>
      </c>
      <c r="BU37" s="27" t="e">
        <f t="shared" si="42"/>
        <v>#NUM!</v>
      </c>
      <c r="BV37" s="27" t="e">
        <f t="shared" si="42"/>
        <v>#NUM!</v>
      </c>
      <c r="BW37" s="25" t="s">
        <v>17</v>
      </c>
      <c r="BX37" s="27" t="e">
        <f t="shared" si="18"/>
        <v>#NUM!</v>
      </c>
      <c r="BY37" s="27" t="e">
        <f t="shared" si="43"/>
        <v>#NUM!</v>
      </c>
      <c r="BZ37" s="27" t="e">
        <f t="shared" si="43"/>
        <v>#NUM!</v>
      </c>
      <c r="CA37" s="27" t="e">
        <f t="shared" si="43"/>
        <v>#NUM!</v>
      </c>
      <c r="CB37" s="27" t="e">
        <f t="shared" si="43"/>
        <v>#NUM!</v>
      </c>
      <c r="CC37" s="25" t="s">
        <v>17</v>
      </c>
      <c r="CD37" s="27" t="e">
        <f t="shared" si="19"/>
        <v>#NUM!</v>
      </c>
      <c r="CE37" s="27" t="e">
        <f t="shared" si="44"/>
        <v>#NUM!</v>
      </c>
      <c r="CF37" s="27" t="e">
        <f t="shared" si="44"/>
        <v>#NUM!</v>
      </c>
      <c r="CG37" s="27" t="e">
        <f t="shared" si="44"/>
        <v>#NUM!</v>
      </c>
      <c r="CH37" s="27" t="e">
        <f t="shared" si="44"/>
        <v>#NUM!</v>
      </c>
      <c r="CI37" s="25" t="s">
        <v>17</v>
      </c>
      <c r="CJ37" s="27">
        <f t="shared" si="20"/>
        <v>0</v>
      </c>
      <c r="CK37" s="27">
        <f t="shared" si="45"/>
        <v>0</v>
      </c>
      <c r="CL37" s="27">
        <f t="shared" si="45"/>
        <v>0</v>
      </c>
      <c r="CM37" s="27">
        <f t="shared" si="45"/>
        <v>0</v>
      </c>
      <c r="CN37" s="27">
        <f t="shared" si="45"/>
        <v>0</v>
      </c>
      <c r="CO37" s="25" t="s">
        <v>17</v>
      </c>
      <c r="CP37" s="27" t="e">
        <f t="shared" si="21"/>
        <v>#NUM!</v>
      </c>
      <c r="CQ37" s="27" t="e">
        <f t="shared" si="46"/>
        <v>#NUM!</v>
      </c>
      <c r="CR37" s="27" t="e">
        <f t="shared" si="46"/>
        <v>#NUM!</v>
      </c>
      <c r="CS37" s="27" t="e">
        <f t="shared" si="46"/>
        <v>#NUM!</v>
      </c>
      <c r="CT37" s="27" t="e">
        <f t="shared" si="46"/>
        <v>#NUM!</v>
      </c>
      <c r="CU37" s="25" t="s">
        <v>17</v>
      </c>
      <c r="CV37" s="27">
        <f t="shared" si="22"/>
        <v>0</v>
      </c>
      <c r="CW37" s="27">
        <f t="shared" si="47"/>
        <v>0</v>
      </c>
      <c r="CX37" s="27">
        <f t="shared" si="47"/>
        <v>0</v>
      </c>
      <c r="CY37" s="27">
        <f t="shared" si="47"/>
        <v>0</v>
      </c>
      <c r="CZ37" s="27">
        <f t="shared" si="47"/>
        <v>0</v>
      </c>
      <c r="DA37" s="25" t="s">
        <v>17</v>
      </c>
      <c r="DB37" s="27">
        <f t="shared" si="23"/>
        <v>0</v>
      </c>
      <c r="DC37" s="27">
        <f t="shared" si="48"/>
        <v>0</v>
      </c>
      <c r="DD37" s="27">
        <f t="shared" si="48"/>
        <v>0</v>
      </c>
      <c r="DE37" s="27">
        <f t="shared" si="48"/>
        <v>0</v>
      </c>
      <c r="DF37" s="27">
        <f t="shared" si="48"/>
        <v>0</v>
      </c>
      <c r="DG37" s="25" t="s">
        <v>17</v>
      </c>
      <c r="DH37" s="27" t="e">
        <f t="shared" si="24"/>
        <v>#NUM!</v>
      </c>
      <c r="DI37" s="27" t="e">
        <f t="shared" si="49"/>
        <v>#NUM!</v>
      </c>
      <c r="DJ37" s="27" t="e">
        <f t="shared" si="49"/>
        <v>#NUM!</v>
      </c>
      <c r="DK37" s="27" t="e">
        <f t="shared" si="49"/>
        <v>#NUM!</v>
      </c>
      <c r="DL37" s="27" t="e">
        <f t="shared" si="49"/>
        <v>#NUM!</v>
      </c>
      <c r="DM37" s="25" t="s">
        <v>17</v>
      </c>
      <c r="DN37" s="27">
        <f t="shared" si="25"/>
        <v>0</v>
      </c>
      <c r="DO37" s="27">
        <f t="shared" si="50"/>
        <v>0</v>
      </c>
      <c r="DP37" s="27">
        <f t="shared" si="50"/>
        <v>0</v>
      </c>
      <c r="DQ37" s="27">
        <f t="shared" si="50"/>
        <v>0</v>
      </c>
      <c r="DR37" s="27">
        <f t="shared" si="50"/>
        <v>0</v>
      </c>
      <c r="DS37" s="25" t="s">
        <v>17</v>
      </c>
      <c r="DT37" s="27">
        <f t="shared" si="51"/>
        <v>0</v>
      </c>
      <c r="DU37" s="27">
        <f t="shared" si="52"/>
        <v>0</v>
      </c>
      <c r="DV37" s="27">
        <f t="shared" si="52"/>
        <v>0</v>
      </c>
      <c r="DW37" s="27">
        <f t="shared" si="52"/>
        <v>0</v>
      </c>
      <c r="DX37" s="27">
        <f t="shared" si="52"/>
        <v>0</v>
      </c>
      <c r="DY37" s="25" t="s">
        <v>17</v>
      </c>
      <c r="DZ37" s="27" t="e">
        <f t="shared" si="26"/>
        <v>#NUM!</v>
      </c>
      <c r="EA37" s="27" t="e">
        <f t="shared" si="53"/>
        <v>#NUM!</v>
      </c>
      <c r="EB37" s="27" t="e">
        <f t="shared" si="53"/>
        <v>#NUM!</v>
      </c>
      <c r="EC37" s="27" t="e">
        <f t="shared" si="53"/>
        <v>#NUM!</v>
      </c>
      <c r="ED37" s="27" t="e">
        <f t="shared" si="53"/>
        <v>#NUM!</v>
      </c>
      <c r="EE37" s="25" t="s">
        <v>17</v>
      </c>
      <c r="EF37" s="27">
        <f t="shared" si="27"/>
        <v>0</v>
      </c>
      <c r="EG37" s="27">
        <f t="shared" si="54"/>
        <v>0</v>
      </c>
      <c r="EH37" s="27">
        <f t="shared" si="54"/>
        <v>0</v>
      </c>
      <c r="EI37" s="27">
        <f t="shared" si="54"/>
        <v>0</v>
      </c>
      <c r="EJ37" s="27">
        <f t="shared" si="54"/>
        <v>0</v>
      </c>
      <c r="EK37" s="25" t="s">
        <v>17</v>
      </c>
      <c r="EL37" s="27" t="e">
        <f t="shared" si="28"/>
        <v>#NUM!</v>
      </c>
      <c r="EM37" s="27" t="e">
        <f t="shared" si="55"/>
        <v>#NUM!</v>
      </c>
      <c r="EN37" s="27" t="e">
        <f t="shared" si="55"/>
        <v>#NUM!</v>
      </c>
      <c r="EO37" s="27" t="e">
        <f t="shared" si="55"/>
        <v>#NUM!</v>
      </c>
      <c r="EP37" s="27" t="e">
        <f t="shared" si="55"/>
        <v>#NUM!</v>
      </c>
      <c r="EQ37" s="25" t="s">
        <v>17</v>
      </c>
      <c r="ER37" s="27" t="e">
        <f t="shared" si="29"/>
        <v>#NUM!</v>
      </c>
      <c r="ES37" s="27" t="e">
        <f t="shared" si="56"/>
        <v>#NUM!</v>
      </c>
      <c r="ET37" s="27" t="e">
        <f t="shared" si="56"/>
        <v>#NUM!</v>
      </c>
      <c r="EU37" s="27" t="e">
        <f t="shared" si="56"/>
        <v>#NUM!</v>
      </c>
      <c r="EV37" s="27" t="e">
        <f t="shared" si="56"/>
        <v>#NUM!</v>
      </c>
      <c r="EW37" s="25" t="s">
        <v>17</v>
      </c>
      <c r="EX37" s="27" t="e">
        <f t="shared" si="30"/>
        <v>#NUM!</v>
      </c>
      <c r="EY37" s="27" t="e">
        <f t="shared" si="57"/>
        <v>#NUM!</v>
      </c>
      <c r="EZ37" s="27" t="e">
        <f t="shared" si="57"/>
        <v>#NUM!</v>
      </c>
      <c r="FA37" s="27" t="e">
        <f t="shared" si="57"/>
        <v>#NUM!</v>
      </c>
      <c r="FB37" s="27" t="e">
        <f t="shared" si="57"/>
        <v>#NUM!</v>
      </c>
      <c r="FC37" s="25" t="s">
        <v>17</v>
      </c>
      <c r="FD37" s="27" t="e">
        <f t="shared" si="31"/>
        <v>#NUM!</v>
      </c>
      <c r="FE37" s="27" t="e">
        <f t="shared" si="58"/>
        <v>#NUM!</v>
      </c>
      <c r="FF37" s="27" t="e">
        <f t="shared" si="58"/>
        <v>#NUM!</v>
      </c>
      <c r="FG37" s="27" t="e">
        <f t="shared" si="58"/>
        <v>#NUM!</v>
      </c>
      <c r="FH37" s="27" t="e">
        <f t="shared" si="58"/>
        <v>#NUM!</v>
      </c>
      <c r="FI37" s="25" t="s">
        <v>17</v>
      </c>
      <c r="FJ37" s="27" t="e">
        <f t="shared" si="32"/>
        <v>#NUM!</v>
      </c>
      <c r="FK37" s="27" t="e">
        <f t="shared" si="59"/>
        <v>#NUM!</v>
      </c>
      <c r="FL37" s="27" t="e">
        <f t="shared" si="59"/>
        <v>#NUM!</v>
      </c>
      <c r="FM37" s="27" t="e">
        <f t="shared" si="59"/>
        <v>#NUM!</v>
      </c>
      <c r="FN37" s="27" t="e">
        <f t="shared" si="59"/>
        <v>#NUM!</v>
      </c>
      <c r="FO37" s="25" t="s">
        <v>17</v>
      </c>
      <c r="FP37" s="27" t="e">
        <f t="shared" si="33"/>
        <v>#NUM!</v>
      </c>
      <c r="FQ37" s="27" t="e">
        <f t="shared" si="60"/>
        <v>#NUM!</v>
      </c>
      <c r="FR37" s="27" t="e">
        <f t="shared" si="60"/>
        <v>#NUM!</v>
      </c>
      <c r="FS37" s="27" t="e">
        <f t="shared" si="60"/>
        <v>#NUM!</v>
      </c>
      <c r="FT37" s="27" t="e">
        <f t="shared" si="60"/>
        <v>#NUM!</v>
      </c>
      <c r="FU37" s="25" t="s">
        <v>17</v>
      </c>
      <c r="FV37" s="27" t="e">
        <f t="shared" si="34"/>
        <v>#NUM!</v>
      </c>
      <c r="FW37" s="27" t="e">
        <f t="shared" si="61"/>
        <v>#NUM!</v>
      </c>
      <c r="FX37" s="27" t="e">
        <f t="shared" si="61"/>
        <v>#NUM!</v>
      </c>
      <c r="FY37" s="27" t="e">
        <f t="shared" si="61"/>
        <v>#NUM!</v>
      </c>
      <c r="FZ37" s="27" t="e">
        <f t="shared" si="61"/>
        <v>#NUM!</v>
      </c>
      <c r="GA37" s="25" t="s">
        <v>17</v>
      </c>
      <c r="GB37" s="27">
        <f t="shared" si="35"/>
        <v>0</v>
      </c>
      <c r="GC37" s="27">
        <f t="shared" si="62"/>
        <v>0</v>
      </c>
      <c r="GD37" s="27">
        <f t="shared" si="62"/>
        <v>0</v>
      </c>
      <c r="GE37" s="27">
        <f t="shared" si="62"/>
        <v>0</v>
      </c>
      <c r="GF37" s="27">
        <f t="shared" si="62"/>
        <v>0</v>
      </c>
      <c r="GG37" s="25" t="s">
        <v>17</v>
      </c>
      <c r="GH37" s="27" t="e">
        <f t="shared" si="36"/>
        <v>#NUM!</v>
      </c>
      <c r="GI37" s="27" t="e">
        <f t="shared" si="63"/>
        <v>#NUM!</v>
      </c>
      <c r="GJ37" s="27" t="e">
        <f t="shared" si="63"/>
        <v>#NUM!</v>
      </c>
      <c r="GK37" s="27" t="e">
        <f t="shared" si="63"/>
        <v>#NUM!</v>
      </c>
      <c r="GL37" s="27" t="e">
        <f t="shared" si="63"/>
        <v>#NUM!</v>
      </c>
      <c r="GM37" s="25" t="s">
        <v>17</v>
      </c>
      <c r="GN37" s="27">
        <f t="shared" si="37"/>
        <v>0</v>
      </c>
      <c r="GO37" s="27">
        <f t="shared" si="66"/>
        <v>0</v>
      </c>
      <c r="GP37" s="27">
        <f t="shared" si="66"/>
        <v>0</v>
      </c>
      <c r="GQ37" s="27">
        <f t="shared" si="66"/>
        <v>0</v>
      </c>
      <c r="GR37" s="27">
        <f t="shared" si="66"/>
        <v>0</v>
      </c>
      <c r="GS37" s="25" t="s">
        <v>17</v>
      </c>
      <c r="GT37" s="27" t="e">
        <f t="shared" si="67"/>
        <v>#NUM!</v>
      </c>
      <c r="GU37" s="27" t="e">
        <f t="shared" si="68"/>
        <v>#NUM!</v>
      </c>
      <c r="GV37" s="27" t="e">
        <f t="shared" si="69"/>
        <v>#NUM!</v>
      </c>
      <c r="GW37" s="27" t="e">
        <f t="shared" si="70"/>
        <v>#NUM!</v>
      </c>
      <c r="GX37" s="27" t="e">
        <f t="shared" si="71"/>
        <v>#NUM!</v>
      </c>
      <c r="GY37" s="27" t="e">
        <f t="shared" si="65"/>
        <v>#NUM!</v>
      </c>
      <c r="GZ37" s="10"/>
      <c r="HB37" s="76"/>
      <c r="HE37" s="1" t="s">
        <v>8</v>
      </c>
      <c r="HJ37" s="17"/>
    </row>
    <row r="38" spans="1:218" ht="10.5" customHeight="1">
      <c r="A38" s="1" t="s">
        <v>8</v>
      </c>
      <c r="B38" s="26">
        <f t="shared" si="72"/>
        <v>2018</v>
      </c>
      <c r="C38" s="22" t="s">
        <v>19</v>
      </c>
      <c r="D38" s="66">
        <v>0.055</v>
      </c>
      <c r="E38" s="67">
        <f t="shared" si="6"/>
        <v>1.9420934950440316</v>
      </c>
      <c r="F38" s="67">
        <f t="shared" si="10"/>
        <v>1.892878650140382</v>
      </c>
      <c r="G38" s="22" t="s">
        <v>19</v>
      </c>
      <c r="H38" s="66">
        <v>0.02</v>
      </c>
      <c r="I38" s="67">
        <f t="shared" si="7"/>
        <v>1.2352728548879868</v>
      </c>
      <c r="J38" s="67">
        <f t="shared" si="11"/>
        <v>1.2170175910226466</v>
      </c>
      <c r="K38" s="22" t="s">
        <v>19</v>
      </c>
      <c r="L38" s="66">
        <v>0.034</v>
      </c>
      <c r="M38" s="67">
        <f t="shared" si="8"/>
        <v>1.4422611560014846</v>
      </c>
      <c r="N38" s="67">
        <f t="shared" si="12"/>
        <v>1.420946951725601</v>
      </c>
      <c r="O38" s="22" t="s">
        <v>19</v>
      </c>
      <c r="P38" s="66">
        <v>0.011</v>
      </c>
      <c r="Q38" s="67">
        <f t="shared" si="9"/>
        <v>1.2972928527394063</v>
      </c>
      <c r="R38" s="67">
        <f t="shared" si="73"/>
        <v>1.223861181829629</v>
      </c>
      <c r="S38" s="2"/>
      <c r="T38" s="21"/>
      <c r="U38" s="42"/>
      <c r="V38" s="21"/>
      <c r="W38" s="21"/>
      <c r="X38" s="22" t="s">
        <v>106</v>
      </c>
      <c r="Y38" s="78">
        <v>0</v>
      </c>
      <c r="Z38" s="35">
        <f>$M$24</f>
        <v>1.015</v>
      </c>
      <c r="AA38" s="27">
        <f>Y38*Z38</f>
        <v>0</v>
      </c>
      <c r="AB38" s="22" t="s">
        <v>17</v>
      </c>
      <c r="AC38" s="21"/>
      <c r="AD38" s="36">
        <v>0.3</v>
      </c>
      <c r="AE38" s="35">
        <f>N47</f>
        <v>1.9403488790410937</v>
      </c>
      <c r="AF38" s="27">
        <f>AA38*AD38*AE38</f>
        <v>0</v>
      </c>
      <c r="AG38" s="22" t="s">
        <v>19</v>
      </c>
      <c r="AH38" s="21"/>
      <c r="AI38" s="37">
        <f>1-AD38</f>
        <v>0.7</v>
      </c>
      <c r="AJ38" s="35">
        <f>AE38</f>
        <v>1.9403488790410937</v>
      </c>
      <c r="AK38" s="27">
        <f>AA38*AI38*AJ38</f>
        <v>0</v>
      </c>
      <c r="AL38" s="22" t="s">
        <v>17</v>
      </c>
      <c r="AM38" s="27">
        <f>AF38+AK38</f>
        <v>0</v>
      </c>
      <c r="AN38" s="22" t="s">
        <v>17</v>
      </c>
      <c r="AW38" s="8"/>
      <c r="AX38" s="27">
        <v>13</v>
      </c>
      <c r="AY38" s="26">
        <f t="shared" si="38"/>
        <v>2016</v>
      </c>
      <c r="AZ38" s="27" t="e">
        <f t="shared" si="14"/>
        <v>#NUM!</v>
      </c>
      <c r="BA38" s="27" t="e">
        <f t="shared" si="39"/>
        <v>#NUM!</v>
      </c>
      <c r="BB38" s="27" t="e">
        <f t="shared" si="39"/>
        <v>#NUM!</v>
      </c>
      <c r="BC38" s="27" t="e">
        <f t="shared" si="39"/>
        <v>#NUM!</v>
      </c>
      <c r="BD38" s="27" t="e">
        <f t="shared" si="39"/>
        <v>#NUM!</v>
      </c>
      <c r="BE38" s="25" t="s">
        <v>17</v>
      </c>
      <c r="BF38" s="27" t="e">
        <f t="shared" si="15"/>
        <v>#NUM!</v>
      </c>
      <c r="BG38" s="27" t="e">
        <f t="shared" si="40"/>
        <v>#NUM!</v>
      </c>
      <c r="BH38" s="27" t="e">
        <f t="shared" si="40"/>
        <v>#NUM!</v>
      </c>
      <c r="BI38" s="27" t="e">
        <f t="shared" si="40"/>
        <v>#NUM!</v>
      </c>
      <c r="BJ38" s="27" t="e">
        <f t="shared" si="40"/>
        <v>#NUM!</v>
      </c>
      <c r="BK38" s="25" t="s">
        <v>17</v>
      </c>
      <c r="BL38" s="27" t="e">
        <f t="shared" si="16"/>
        <v>#NUM!</v>
      </c>
      <c r="BM38" s="27" t="e">
        <f t="shared" si="41"/>
        <v>#NUM!</v>
      </c>
      <c r="BN38" s="27" t="e">
        <f t="shared" si="41"/>
        <v>#NUM!</v>
      </c>
      <c r="BO38" s="27" t="e">
        <f t="shared" si="41"/>
        <v>#NUM!</v>
      </c>
      <c r="BP38" s="27" t="e">
        <f t="shared" si="41"/>
        <v>#NUM!</v>
      </c>
      <c r="BQ38" s="25" t="s">
        <v>17</v>
      </c>
      <c r="BR38" s="27" t="e">
        <f t="shared" si="17"/>
        <v>#NUM!</v>
      </c>
      <c r="BS38" s="27" t="e">
        <f t="shared" si="42"/>
        <v>#NUM!</v>
      </c>
      <c r="BT38" s="27" t="e">
        <f t="shared" si="42"/>
        <v>#NUM!</v>
      </c>
      <c r="BU38" s="27" t="e">
        <f t="shared" si="42"/>
        <v>#NUM!</v>
      </c>
      <c r="BV38" s="27" t="e">
        <f t="shared" si="42"/>
        <v>#NUM!</v>
      </c>
      <c r="BW38" s="25" t="s">
        <v>17</v>
      </c>
      <c r="BX38" s="27" t="e">
        <f t="shared" si="18"/>
        <v>#NUM!</v>
      </c>
      <c r="BY38" s="27" t="e">
        <f t="shared" si="43"/>
        <v>#NUM!</v>
      </c>
      <c r="BZ38" s="27" t="e">
        <f t="shared" si="43"/>
        <v>#NUM!</v>
      </c>
      <c r="CA38" s="27" t="e">
        <f t="shared" si="43"/>
        <v>#NUM!</v>
      </c>
      <c r="CB38" s="27" t="e">
        <f t="shared" si="43"/>
        <v>#NUM!</v>
      </c>
      <c r="CC38" s="25" t="s">
        <v>17</v>
      </c>
      <c r="CD38" s="27" t="e">
        <f t="shared" si="19"/>
        <v>#NUM!</v>
      </c>
      <c r="CE38" s="27" t="e">
        <f t="shared" si="44"/>
        <v>#NUM!</v>
      </c>
      <c r="CF38" s="27" t="e">
        <f t="shared" si="44"/>
        <v>#NUM!</v>
      </c>
      <c r="CG38" s="27" t="e">
        <f t="shared" si="44"/>
        <v>#NUM!</v>
      </c>
      <c r="CH38" s="27" t="e">
        <f t="shared" si="44"/>
        <v>#NUM!</v>
      </c>
      <c r="CI38" s="25" t="s">
        <v>17</v>
      </c>
      <c r="CJ38" s="27">
        <f t="shared" si="20"/>
        <v>0</v>
      </c>
      <c r="CK38" s="27">
        <f t="shared" si="45"/>
        <v>0</v>
      </c>
      <c r="CL38" s="27">
        <f t="shared" si="45"/>
        <v>0</v>
      </c>
      <c r="CM38" s="27">
        <f t="shared" si="45"/>
        <v>0</v>
      </c>
      <c r="CN38" s="27">
        <f t="shared" si="45"/>
        <v>0</v>
      </c>
      <c r="CO38" s="25" t="s">
        <v>17</v>
      </c>
      <c r="CP38" s="27" t="e">
        <f t="shared" si="21"/>
        <v>#NUM!</v>
      </c>
      <c r="CQ38" s="27" t="e">
        <f t="shared" si="46"/>
        <v>#NUM!</v>
      </c>
      <c r="CR38" s="27" t="e">
        <f t="shared" si="46"/>
        <v>#NUM!</v>
      </c>
      <c r="CS38" s="27" t="e">
        <f t="shared" si="46"/>
        <v>#NUM!</v>
      </c>
      <c r="CT38" s="27" t="e">
        <f t="shared" si="46"/>
        <v>#NUM!</v>
      </c>
      <c r="CU38" s="25" t="s">
        <v>17</v>
      </c>
      <c r="CV38" s="27">
        <f t="shared" si="22"/>
        <v>0</v>
      </c>
      <c r="CW38" s="27">
        <f t="shared" si="47"/>
        <v>0</v>
      </c>
      <c r="CX38" s="27">
        <f t="shared" si="47"/>
        <v>0</v>
      </c>
      <c r="CY38" s="27">
        <f t="shared" si="47"/>
        <v>0</v>
      </c>
      <c r="CZ38" s="27">
        <f t="shared" si="47"/>
        <v>0</v>
      </c>
      <c r="DA38" s="25" t="s">
        <v>17</v>
      </c>
      <c r="DB38" s="27">
        <f t="shared" si="23"/>
        <v>0</v>
      </c>
      <c r="DC38" s="27">
        <f t="shared" si="48"/>
        <v>0</v>
      </c>
      <c r="DD38" s="27">
        <f t="shared" si="48"/>
        <v>0</v>
      </c>
      <c r="DE38" s="27">
        <f t="shared" si="48"/>
        <v>0</v>
      </c>
      <c r="DF38" s="27">
        <f t="shared" si="48"/>
        <v>0</v>
      </c>
      <c r="DG38" s="25" t="s">
        <v>17</v>
      </c>
      <c r="DH38" s="27" t="e">
        <f t="shared" si="24"/>
        <v>#NUM!</v>
      </c>
      <c r="DI38" s="27" t="e">
        <f t="shared" si="49"/>
        <v>#NUM!</v>
      </c>
      <c r="DJ38" s="27" t="e">
        <f t="shared" si="49"/>
        <v>#NUM!</v>
      </c>
      <c r="DK38" s="27" t="e">
        <f t="shared" si="49"/>
        <v>#NUM!</v>
      </c>
      <c r="DL38" s="27" t="e">
        <f t="shared" si="49"/>
        <v>#NUM!</v>
      </c>
      <c r="DM38" s="25" t="s">
        <v>17</v>
      </c>
      <c r="DN38" s="27">
        <f t="shared" si="25"/>
        <v>0</v>
      </c>
      <c r="DO38" s="27">
        <f t="shared" si="50"/>
        <v>0</v>
      </c>
      <c r="DP38" s="27">
        <f t="shared" si="50"/>
        <v>0</v>
      </c>
      <c r="DQ38" s="27">
        <f t="shared" si="50"/>
        <v>0</v>
      </c>
      <c r="DR38" s="27">
        <f t="shared" si="50"/>
        <v>0</v>
      </c>
      <c r="DS38" s="25" t="s">
        <v>17</v>
      </c>
      <c r="DT38" s="27">
        <f t="shared" si="51"/>
        <v>0</v>
      </c>
      <c r="DU38" s="27">
        <f t="shared" si="52"/>
        <v>0</v>
      </c>
      <c r="DV38" s="27">
        <f t="shared" si="52"/>
        <v>0</v>
      </c>
      <c r="DW38" s="27">
        <f t="shared" si="52"/>
        <v>0</v>
      </c>
      <c r="DX38" s="27">
        <f t="shared" si="52"/>
        <v>0</v>
      </c>
      <c r="DY38" s="25" t="s">
        <v>17</v>
      </c>
      <c r="DZ38" s="27" t="e">
        <f t="shared" si="26"/>
        <v>#NUM!</v>
      </c>
      <c r="EA38" s="27" t="e">
        <f t="shared" si="53"/>
        <v>#NUM!</v>
      </c>
      <c r="EB38" s="27" t="e">
        <f t="shared" si="53"/>
        <v>#NUM!</v>
      </c>
      <c r="EC38" s="27" t="e">
        <f t="shared" si="53"/>
        <v>#NUM!</v>
      </c>
      <c r="ED38" s="27" t="e">
        <f t="shared" si="53"/>
        <v>#NUM!</v>
      </c>
      <c r="EE38" s="25" t="s">
        <v>17</v>
      </c>
      <c r="EF38" s="27">
        <f t="shared" si="27"/>
        <v>0</v>
      </c>
      <c r="EG38" s="27">
        <f t="shared" si="54"/>
        <v>0</v>
      </c>
      <c r="EH38" s="27">
        <f t="shared" si="54"/>
        <v>0</v>
      </c>
      <c r="EI38" s="27">
        <f t="shared" si="54"/>
        <v>0</v>
      </c>
      <c r="EJ38" s="27">
        <f t="shared" si="54"/>
        <v>0</v>
      </c>
      <c r="EK38" s="25" t="s">
        <v>17</v>
      </c>
      <c r="EL38" s="27" t="e">
        <f t="shared" si="28"/>
        <v>#NUM!</v>
      </c>
      <c r="EM38" s="27" t="e">
        <f t="shared" si="55"/>
        <v>#NUM!</v>
      </c>
      <c r="EN38" s="27" t="e">
        <f t="shared" si="55"/>
        <v>#NUM!</v>
      </c>
      <c r="EO38" s="27" t="e">
        <f t="shared" si="55"/>
        <v>#NUM!</v>
      </c>
      <c r="EP38" s="27" t="e">
        <f t="shared" si="55"/>
        <v>#NUM!</v>
      </c>
      <c r="EQ38" s="25" t="s">
        <v>17</v>
      </c>
      <c r="ER38" s="27" t="e">
        <f t="shared" si="29"/>
        <v>#NUM!</v>
      </c>
      <c r="ES38" s="27" t="e">
        <f t="shared" si="56"/>
        <v>#NUM!</v>
      </c>
      <c r="ET38" s="27" t="e">
        <f t="shared" si="56"/>
        <v>#NUM!</v>
      </c>
      <c r="EU38" s="27" t="e">
        <f t="shared" si="56"/>
        <v>#NUM!</v>
      </c>
      <c r="EV38" s="27" t="e">
        <f t="shared" si="56"/>
        <v>#NUM!</v>
      </c>
      <c r="EW38" s="25" t="s">
        <v>17</v>
      </c>
      <c r="EX38" s="27" t="e">
        <f t="shared" si="30"/>
        <v>#NUM!</v>
      </c>
      <c r="EY38" s="27" t="e">
        <f t="shared" si="57"/>
        <v>#NUM!</v>
      </c>
      <c r="EZ38" s="27" t="e">
        <f t="shared" si="57"/>
        <v>#NUM!</v>
      </c>
      <c r="FA38" s="27" t="e">
        <f t="shared" si="57"/>
        <v>#NUM!</v>
      </c>
      <c r="FB38" s="27" t="e">
        <f t="shared" si="57"/>
        <v>#NUM!</v>
      </c>
      <c r="FC38" s="25" t="s">
        <v>17</v>
      </c>
      <c r="FD38" s="27" t="e">
        <f t="shared" si="31"/>
        <v>#NUM!</v>
      </c>
      <c r="FE38" s="27" t="e">
        <f t="shared" si="58"/>
        <v>#NUM!</v>
      </c>
      <c r="FF38" s="27" t="e">
        <f t="shared" si="58"/>
        <v>#NUM!</v>
      </c>
      <c r="FG38" s="27" t="e">
        <f t="shared" si="58"/>
        <v>#NUM!</v>
      </c>
      <c r="FH38" s="27" t="e">
        <f t="shared" si="58"/>
        <v>#NUM!</v>
      </c>
      <c r="FI38" s="25" t="s">
        <v>17</v>
      </c>
      <c r="FJ38" s="27" t="e">
        <f t="shared" si="32"/>
        <v>#NUM!</v>
      </c>
      <c r="FK38" s="27" t="e">
        <f t="shared" si="59"/>
        <v>#NUM!</v>
      </c>
      <c r="FL38" s="27" t="e">
        <f t="shared" si="59"/>
        <v>#NUM!</v>
      </c>
      <c r="FM38" s="27" t="e">
        <f t="shared" si="59"/>
        <v>#NUM!</v>
      </c>
      <c r="FN38" s="27" t="e">
        <f t="shared" si="59"/>
        <v>#NUM!</v>
      </c>
      <c r="FO38" s="25" t="s">
        <v>17</v>
      </c>
      <c r="FP38" s="27" t="e">
        <f t="shared" si="33"/>
        <v>#NUM!</v>
      </c>
      <c r="FQ38" s="27" t="e">
        <f t="shared" si="60"/>
        <v>#NUM!</v>
      </c>
      <c r="FR38" s="27" t="e">
        <f t="shared" si="60"/>
        <v>#NUM!</v>
      </c>
      <c r="FS38" s="27" t="e">
        <f t="shared" si="60"/>
        <v>#NUM!</v>
      </c>
      <c r="FT38" s="27" t="e">
        <f t="shared" si="60"/>
        <v>#NUM!</v>
      </c>
      <c r="FU38" s="25" t="s">
        <v>17</v>
      </c>
      <c r="FV38" s="27" t="e">
        <f t="shared" si="34"/>
        <v>#NUM!</v>
      </c>
      <c r="FW38" s="27" t="e">
        <f t="shared" si="61"/>
        <v>#NUM!</v>
      </c>
      <c r="FX38" s="27" t="e">
        <f t="shared" si="61"/>
        <v>#NUM!</v>
      </c>
      <c r="FY38" s="27" t="e">
        <f t="shared" si="61"/>
        <v>#NUM!</v>
      </c>
      <c r="FZ38" s="27" t="e">
        <f t="shared" si="61"/>
        <v>#NUM!</v>
      </c>
      <c r="GA38" s="25" t="s">
        <v>17</v>
      </c>
      <c r="GB38" s="27">
        <f t="shared" si="35"/>
        <v>0</v>
      </c>
      <c r="GC38" s="27">
        <f t="shared" si="62"/>
        <v>0</v>
      </c>
      <c r="GD38" s="27">
        <f t="shared" si="62"/>
        <v>0</v>
      </c>
      <c r="GE38" s="27">
        <f t="shared" si="62"/>
        <v>0</v>
      </c>
      <c r="GF38" s="27">
        <f t="shared" si="62"/>
        <v>0</v>
      </c>
      <c r="GG38" s="25" t="s">
        <v>17</v>
      </c>
      <c r="GH38" s="27" t="e">
        <f t="shared" si="36"/>
        <v>#NUM!</v>
      </c>
      <c r="GI38" s="27" t="e">
        <f t="shared" si="63"/>
        <v>#NUM!</v>
      </c>
      <c r="GJ38" s="27" t="e">
        <f t="shared" si="63"/>
        <v>#NUM!</v>
      </c>
      <c r="GK38" s="27" t="e">
        <f t="shared" si="63"/>
        <v>#NUM!</v>
      </c>
      <c r="GL38" s="27" t="e">
        <f t="shared" si="63"/>
        <v>#NUM!</v>
      </c>
      <c r="GM38" s="25" t="s">
        <v>17</v>
      </c>
      <c r="GN38" s="27">
        <f t="shared" si="37"/>
        <v>0</v>
      </c>
      <c r="GO38" s="27">
        <f t="shared" si="66"/>
        <v>0</v>
      </c>
      <c r="GP38" s="27">
        <f t="shared" si="66"/>
        <v>0</v>
      </c>
      <c r="GQ38" s="27">
        <f t="shared" si="66"/>
        <v>0</v>
      </c>
      <c r="GR38" s="27">
        <f t="shared" si="66"/>
        <v>0</v>
      </c>
      <c r="GS38" s="25" t="s">
        <v>17</v>
      </c>
      <c r="GT38" s="27" t="e">
        <f t="shared" si="67"/>
        <v>#NUM!</v>
      </c>
      <c r="GU38" s="27" t="e">
        <f t="shared" si="68"/>
        <v>#NUM!</v>
      </c>
      <c r="GV38" s="27" t="e">
        <f t="shared" si="69"/>
        <v>#NUM!</v>
      </c>
      <c r="GW38" s="27" t="e">
        <f t="shared" si="70"/>
        <v>#NUM!</v>
      </c>
      <c r="GX38" s="27" t="e">
        <f t="shared" si="71"/>
        <v>#NUM!</v>
      </c>
      <c r="GY38" s="27" t="e">
        <f t="shared" si="65"/>
        <v>#NUM!</v>
      </c>
      <c r="GZ38" s="10"/>
      <c r="HB38" s="3"/>
      <c r="HE38" s="10"/>
      <c r="HF38" s="10"/>
      <c r="HG38" s="9"/>
      <c r="HH38" s="9"/>
      <c r="HI38" s="10"/>
      <c r="HJ38" s="16"/>
    </row>
    <row r="39" spans="1:218" ht="10.5" customHeight="1">
      <c r="A39" s="1" t="s">
        <v>8</v>
      </c>
      <c r="B39" s="26">
        <f t="shared" si="72"/>
        <v>2019</v>
      </c>
      <c r="C39" s="22" t="s">
        <v>19</v>
      </c>
      <c r="D39" s="66">
        <v>0.056</v>
      </c>
      <c r="E39" s="67">
        <f t="shared" si="6"/>
        <v>2.0508507307664976</v>
      </c>
      <c r="F39" s="67">
        <f t="shared" si="10"/>
        <v>1.9988798545482436</v>
      </c>
      <c r="G39" s="22" t="s">
        <v>19</v>
      </c>
      <c r="H39" s="66">
        <v>0.02</v>
      </c>
      <c r="I39" s="67">
        <f t="shared" si="7"/>
        <v>1.2599783119857466</v>
      </c>
      <c r="J39" s="67">
        <f t="shared" si="11"/>
        <v>1.2413579428430996</v>
      </c>
      <c r="K39" s="22" t="s">
        <v>19</v>
      </c>
      <c r="L39" s="66">
        <v>0.035</v>
      </c>
      <c r="M39" s="67">
        <f t="shared" si="8"/>
        <v>1.4927402964615364</v>
      </c>
      <c r="N39" s="67">
        <f t="shared" si="12"/>
        <v>1.470680095035997</v>
      </c>
      <c r="O39" s="22" t="s">
        <v>19</v>
      </c>
      <c r="P39" s="66">
        <v>0.012</v>
      </c>
      <c r="Q39" s="67">
        <f t="shared" si="9"/>
        <v>1.3128603669722791</v>
      </c>
      <c r="R39" s="67">
        <f t="shared" si="73"/>
        <v>1.2385475160115846</v>
      </c>
      <c r="S39" s="2"/>
      <c r="T39" s="21"/>
      <c r="U39" s="42"/>
      <c r="V39" s="21"/>
      <c r="W39" s="21"/>
      <c r="X39" s="22" t="s">
        <v>108</v>
      </c>
      <c r="Y39" s="78">
        <v>0</v>
      </c>
      <c r="Z39" s="35">
        <f>$Q$24</f>
        <v>1.06</v>
      </c>
      <c r="AA39" s="27">
        <f>Y39*Z39</f>
        <v>0</v>
      </c>
      <c r="AB39" s="22" t="s">
        <v>17</v>
      </c>
      <c r="AC39" s="21"/>
      <c r="AD39" s="36">
        <v>0.3</v>
      </c>
      <c r="AE39" s="35">
        <f>R47</f>
        <v>1.3706432886115527</v>
      </c>
      <c r="AF39" s="27">
        <f>AA39*AD39*AE39</f>
        <v>0</v>
      </c>
      <c r="AG39" s="22" t="s">
        <v>19</v>
      </c>
      <c r="AH39" s="21"/>
      <c r="AI39" s="37">
        <f>1-AD39</f>
        <v>0.7</v>
      </c>
      <c r="AJ39" s="35">
        <f>AE39</f>
        <v>1.3706432886115527</v>
      </c>
      <c r="AK39" s="27">
        <f>AA39*AI39*AJ39</f>
        <v>0</v>
      </c>
      <c r="AL39" s="22" t="s">
        <v>17</v>
      </c>
      <c r="AM39" s="27">
        <f>AF39+AK39</f>
        <v>0</v>
      </c>
      <c r="AN39" s="22" t="s">
        <v>17</v>
      </c>
      <c r="AQ39" s="10" t="str">
        <f>T180</f>
        <v>PHILLIPS</v>
      </c>
      <c r="AR39" s="9">
        <f>U180</f>
        <v>2003</v>
      </c>
      <c r="AS39" s="9">
        <f>AC180</f>
        <v>2014</v>
      </c>
      <c r="AT39" s="9">
        <f>AH180</f>
        <v>2015</v>
      </c>
      <c r="AU39" s="8" t="e">
        <f>AD185</f>
        <v>#NUM!</v>
      </c>
      <c r="AV39" s="8" t="e">
        <f>AI185</f>
        <v>#NUM!</v>
      </c>
      <c r="AX39" s="27">
        <v>14</v>
      </c>
      <c r="AY39" s="26">
        <f t="shared" si="38"/>
        <v>2017</v>
      </c>
      <c r="AZ39" s="27" t="e">
        <f t="shared" si="14"/>
        <v>#NUM!</v>
      </c>
      <c r="BA39" s="27" t="e">
        <f t="shared" si="39"/>
        <v>#NUM!</v>
      </c>
      <c r="BB39" s="27" t="e">
        <f t="shared" si="39"/>
        <v>#NUM!</v>
      </c>
      <c r="BC39" s="27" t="e">
        <f t="shared" si="39"/>
        <v>#NUM!</v>
      </c>
      <c r="BD39" s="27" t="e">
        <f t="shared" si="39"/>
        <v>#NUM!</v>
      </c>
      <c r="BE39" s="25" t="s">
        <v>17</v>
      </c>
      <c r="BF39" s="27" t="e">
        <f t="shared" si="15"/>
        <v>#NUM!</v>
      </c>
      <c r="BG39" s="27" t="e">
        <f t="shared" si="40"/>
        <v>#NUM!</v>
      </c>
      <c r="BH39" s="27" t="e">
        <f t="shared" si="40"/>
        <v>#NUM!</v>
      </c>
      <c r="BI39" s="27" t="e">
        <f t="shared" si="40"/>
        <v>#NUM!</v>
      </c>
      <c r="BJ39" s="27" t="e">
        <f t="shared" si="40"/>
        <v>#NUM!</v>
      </c>
      <c r="BK39" s="25" t="s">
        <v>17</v>
      </c>
      <c r="BL39" s="27" t="e">
        <f t="shared" si="16"/>
        <v>#NUM!</v>
      </c>
      <c r="BM39" s="27" t="e">
        <f t="shared" si="41"/>
        <v>#NUM!</v>
      </c>
      <c r="BN39" s="27" t="e">
        <f t="shared" si="41"/>
        <v>#NUM!</v>
      </c>
      <c r="BO39" s="27" t="e">
        <f t="shared" si="41"/>
        <v>#NUM!</v>
      </c>
      <c r="BP39" s="27" t="e">
        <f t="shared" si="41"/>
        <v>#NUM!</v>
      </c>
      <c r="BQ39" s="25" t="s">
        <v>17</v>
      </c>
      <c r="BR39" s="27" t="e">
        <f t="shared" si="17"/>
        <v>#NUM!</v>
      </c>
      <c r="BS39" s="27" t="e">
        <f t="shared" si="42"/>
        <v>#NUM!</v>
      </c>
      <c r="BT39" s="27" t="e">
        <f t="shared" si="42"/>
        <v>#NUM!</v>
      </c>
      <c r="BU39" s="27" t="e">
        <f t="shared" si="42"/>
        <v>#NUM!</v>
      </c>
      <c r="BV39" s="27" t="e">
        <f t="shared" si="42"/>
        <v>#NUM!</v>
      </c>
      <c r="BW39" s="25" t="s">
        <v>17</v>
      </c>
      <c r="BX39" s="27" t="e">
        <f t="shared" si="18"/>
        <v>#NUM!</v>
      </c>
      <c r="BY39" s="27" t="e">
        <f t="shared" si="43"/>
        <v>#NUM!</v>
      </c>
      <c r="BZ39" s="27" t="e">
        <f t="shared" si="43"/>
        <v>#NUM!</v>
      </c>
      <c r="CA39" s="27" t="e">
        <f t="shared" si="43"/>
        <v>#NUM!</v>
      </c>
      <c r="CB39" s="27" t="e">
        <f t="shared" si="43"/>
        <v>#NUM!</v>
      </c>
      <c r="CC39" s="25" t="s">
        <v>17</v>
      </c>
      <c r="CD39" s="27" t="e">
        <f t="shared" si="19"/>
        <v>#NUM!</v>
      </c>
      <c r="CE39" s="27" t="e">
        <f t="shared" si="44"/>
        <v>#NUM!</v>
      </c>
      <c r="CF39" s="27" t="e">
        <f t="shared" si="44"/>
        <v>#NUM!</v>
      </c>
      <c r="CG39" s="27" t="e">
        <f t="shared" si="44"/>
        <v>#NUM!</v>
      </c>
      <c r="CH39" s="27" t="e">
        <f t="shared" si="44"/>
        <v>#NUM!</v>
      </c>
      <c r="CI39" s="25" t="s">
        <v>17</v>
      </c>
      <c r="CJ39" s="27">
        <f t="shared" si="20"/>
        <v>0</v>
      </c>
      <c r="CK39" s="27">
        <f t="shared" si="45"/>
        <v>0</v>
      </c>
      <c r="CL39" s="27">
        <f t="shared" si="45"/>
        <v>0</v>
      </c>
      <c r="CM39" s="27">
        <f t="shared" si="45"/>
        <v>0</v>
      </c>
      <c r="CN39" s="27">
        <f t="shared" si="45"/>
        <v>0</v>
      </c>
      <c r="CO39" s="25" t="s">
        <v>17</v>
      </c>
      <c r="CP39" s="27" t="e">
        <f t="shared" si="21"/>
        <v>#NUM!</v>
      </c>
      <c r="CQ39" s="27" t="e">
        <f t="shared" si="46"/>
        <v>#NUM!</v>
      </c>
      <c r="CR39" s="27" t="e">
        <f t="shared" si="46"/>
        <v>#NUM!</v>
      </c>
      <c r="CS39" s="27" t="e">
        <f t="shared" si="46"/>
        <v>#NUM!</v>
      </c>
      <c r="CT39" s="27" t="e">
        <f t="shared" si="46"/>
        <v>#NUM!</v>
      </c>
      <c r="CU39" s="25" t="s">
        <v>17</v>
      </c>
      <c r="CV39" s="27">
        <f t="shared" si="22"/>
        <v>0</v>
      </c>
      <c r="CW39" s="27">
        <f t="shared" si="47"/>
        <v>0</v>
      </c>
      <c r="CX39" s="27">
        <f t="shared" si="47"/>
        <v>0</v>
      </c>
      <c r="CY39" s="27">
        <f t="shared" si="47"/>
        <v>0</v>
      </c>
      <c r="CZ39" s="27">
        <f t="shared" si="47"/>
        <v>0</v>
      </c>
      <c r="DA39" s="25" t="s">
        <v>17</v>
      </c>
      <c r="DB39" s="27">
        <f t="shared" si="23"/>
        <v>0</v>
      </c>
      <c r="DC39" s="27">
        <f t="shared" si="48"/>
        <v>0</v>
      </c>
      <c r="DD39" s="27">
        <f t="shared" si="48"/>
        <v>0</v>
      </c>
      <c r="DE39" s="27">
        <f t="shared" si="48"/>
        <v>0</v>
      </c>
      <c r="DF39" s="27">
        <f t="shared" si="48"/>
        <v>0</v>
      </c>
      <c r="DG39" s="25" t="s">
        <v>17</v>
      </c>
      <c r="DH39" s="27" t="e">
        <f t="shared" si="24"/>
        <v>#NUM!</v>
      </c>
      <c r="DI39" s="27" t="e">
        <f t="shared" si="49"/>
        <v>#NUM!</v>
      </c>
      <c r="DJ39" s="27" t="e">
        <f t="shared" si="49"/>
        <v>#NUM!</v>
      </c>
      <c r="DK39" s="27" t="e">
        <f t="shared" si="49"/>
        <v>#NUM!</v>
      </c>
      <c r="DL39" s="27" t="e">
        <f t="shared" si="49"/>
        <v>#NUM!</v>
      </c>
      <c r="DM39" s="25" t="s">
        <v>17</v>
      </c>
      <c r="DN39" s="27">
        <f t="shared" si="25"/>
        <v>0</v>
      </c>
      <c r="DO39" s="27">
        <f t="shared" si="50"/>
        <v>0</v>
      </c>
      <c r="DP39" s="27">
        <f t="shared" si="50"/>
        <v>0</v>
      </c>
      <c r="DQ39" s="27">
        <f t="shared" si="50"/>
        <v>0</v>
      </c>
      <c r="DR39" s="27">
        <f t="shared" si="50"/>
        <v>0</v>
      </c>
      <c r="DS39" s="25" t="s">
        <v>17</v>
      </c>
      <c r="DT39" s="27">
        <f t="shared" si="51"/>
        <v>0</v>
      </c>
      <c r="DU39" s="27">
        <f t="shared" si="52"/>
        <v>0</v>
      </c>
      <c r="DV39" s="27">
        <f t="shared" si="52"/>
        <v>0</v>
      </c>
      <c r="DW39" s="27">
        <f t="shared" si="52"/>
        <v>0</v>
      </c>
      <c r="DX39" s="27">
        <f t="shared" si="52"/>
        <v>0</v>
      </c>
      <c r="DY39" s="25" t="s">
        <v>17</v>
      </c>
      <c r="DZ39" s="27" t="e">
        <f t="shared" si="26"/>
        <v>#NUM!</v>
      </c>
      <c r="EA39" s="27" t="e">
        <f t="shared" si="53"/>
        <v>#NUM!</v>
      </c>
      <c r="EB39" s="27" t="e">
        <f t="shared" si="53"/>
        <v>#NUM!</v>
      </c>
      <c r="EC39" s="27" t="e">
        <f t="shared" si="53"/>
        <v>#NUM!</v>
      </c>
      <c r="ED39" s="27" t="e">
        <f t="shared" si="53"/>
        <v>#NUM!</v>
      </c>
      <c r="EE39" s="25" t="s">
        <v>17</v>
      </c>
      <c r="EF39" s="27">
        <f t="shared" si="27"/>
        <v>0</v>
      </c>
      <c r="EG39" s="27">
        <f t="shared" si="54"/>
        <v>0</v>
      </c>
      <c r="EH39" s="27">
        <f t="shared" si="54"/>
        <v>0</v>
      </c>
      <c r="EI39" s="27">
        <f t="shared" si="54"/>
        <v>0</v>
      </c>
      <c r="EJ39" s="27">
        <f t="shared" si="54"/>
        <v>0</v>
      </c>
      <c r="EK39" s="25" t="s">
        <v>17</v>
      </c>
      <c r="EL39" s="27" t="e">
        <f t="shared" si="28"/>
        <v>#NUM!</v>
      </c>
      <c r="EM39" s="27" t="e">
        <f t="shared" si="55"/>
        <v>#NUM!</v>
      </c>
      <c r="EN39" s="27" t="e">
        <f t="shared" si="55"/>
        <v>#NUM!</v>
      </c>
      <c r="EO39" s="27" t="e">
        <f t="shared" si="55"/>
        <v>#NUM!</v>
      </c>
      <c r="EP39" s="27" t="e">
        <f t="shared" si="55"/>
        <v>#NUM!</v>
      </c>
      <c r="EQ39" s="25" t="s">
        <v>17</v>
      </c>
      <c r="ER39" s="27" t="e">
        <f t="shared" si="29"/>
        <v>#NUM!</v>
      </c>
      <c r="ES39" s="27" t="e">
        <f t="shared" si="56"/>
        <v>#NUM!</v>
      </c>
      <c r="ET39" s="27" t="e">
        <f t="shared" si="56"/>
        <v>#NUM!</v>
      </c>
      <c r="EU39" s="27" t="e">
        <f t="shared" si="56"/>
        <v>#NUM!</v>
      </c>
      <c r="EV39" s="27" t="e">
        <f t="shared" si="56"/>
        <v>#NUM!</v>
      </c>
      <c r="EW39" s="25" t="s">
        <v>17</v>
      </c>
      <c r="EX39" s="27" t="e">
        <f t="shared" si="30"/>
        <v>#NUM!</v>
      </c>
      <c r="EY39" s="27" t="e">
        <f t="shared" si="57"/>
        <v>#NUM!</v>
      </c>
      <c r="EZ39" s="27" t="e">
        <f t="shared" si="57"/>
        <v>#NUM!</v>
      </c>
      <c r="FA39" s="27" t="e">
        <f t="shared" si="57"/>
        <v>#NUM!</v>
      </c>
      <c r="FB39" s="27" t="e">
        <f t="shared" si="57"/>
        <v>#NUM!</v>
      </c>
      <c r="FC39" s="25" t="s">
        <v>17</v>
      </c>
      <c r="FD39" s="27" t="e">
        <f t="shared" si="31"/>
        <v>#NUM!</v>
      </c>
      <c r="FE39" s="27" t="e">
        <f t="shared" si="58"/>
        <v>#NUM!</v>
      </c>
      <c r="FF39" s="27" t="e">
        <f t="shared" si="58"/>
        <v>#NUM!</v>
      </c>
      <c r="FG39" s="27" t="e">
        <f t="shared" si="58"/>
        <v>#NUM!</v>
      </c>
      <c r="FH39" s="27" t="e">
        <f t="shared" si="58"/>
        <v>#NUM!</v>
      </c>
      <c r="FI39" s="25" t="s">
        <v>17</v>
      </c>
      <c r="FJ39" s="27" t="e">
        <f t="shared" si="32"/>
        <v>#NUM!</v>
      </c>
      <c r="FK39" s="27" t="e">
        <f t="shared" si="59"/>
        <v>#NUM!</v>
      </c>
      <c r="FL39" s="27" t="e">
        <f t="shared" si="59"/>
        <v>#NUM!</v>
      </c>
      <c r="FM39" s="27" t="e">
        <f t="shared" si="59"/>
        <v>#NUM!</v>
      </c>
      <c r="FN39" s="27" t="e">
        <f t="shared" si="59"/>
        <v>#NUM!</v>
      </c>
      <c r="FO39" s="25" t="s">
        <v>17</v>
      </c>
      <c r="FP39" s="27" t="e">
        <f t="shared" si="33"/>
        <v>#NUM!</v>
      </c>
      <c r="FQ39" s="27" t="e">
        <f t="shared" si="60"/>
        <v>#NUM!</v>
      </c>
      <c r="FR39" s="27" t="e">
        <f t="shared" si="60"/>
        <v>#NUM!</v>
      </c>
      <c r="FS39" s="27" t="e">
        <f t="shared" si="60"/>
        <v>#NUM!</v>
      </c>
      <c r="FT39" s="27" t="e">
        <f t="shared" si="60"/>
        <v>#NUM!</v>
      </c>
      <c r="FU39" s="25" t="s">
        <v>17</v>
      </c>
      <c r="FV39" s="27" t="e">
        <f t="shared" si="34"/>
        <v>#NUM!</v>
      </c>
      <c r="FW39" s="27" t="e">
        <f t="shared" si="61"/>
        <v>#NUM!</v>
      </c>
      <c r="FX39" s="27" t="e">
        <f t="shared" si="61"/>
        <v>#NUM!</v>
      </c>
      <c r="FY39" s="27" t="e">
        <f t="shared" si="61"/>
        <v>#NUM!</v>
      </c>
      <c r="FZ39" s="27" t="e">
        <f t="shared" si="61"/>
        <v>#NUM!</v>
      </c>
      <c r="GA39" s="25" t="s">
        <v>17</v>
      </c>
      <c r="GB39" s="27">
        <f t="shared" si="35"/>
        <v>0</v>
      </c>
      <c r="GC39" s="27">
        <f t="shared" si="62"/>
        <v>0</v>
      </c>
      <c r="GD39" s="27">
        <f t="shared" si="62"/>
        <v>0</v>
      </c>
      <c r="GE39" s="27">
        <f t="shared" si="62"/>
        <v>0</v>
      </c>
      <c r="GF39" s="27">
        <f t="shared" si="62"/>
        <v>0</v>
      </c>
      <c r="GG39" s="25" t="s">
        <v>17</v>
      </c>
      <c r="GH39" s="27" t="e">
        <f t="shared" si="36"/>
        <v>#NUM!</v>
      </c>
      <c r="GI39" s="27" t="e">
        <f t="shared" si="63"/>
        <v>#NUM!</v>
      </c>
      <c r="GJ39" s="27" t="e">
        <f t="shared" si="63"/>
        <v>#NUM!</v>
      </c>
      <c r="GK39" s="27" t="e">
        <f t="shared" si="63"/>
        <v>#NUM!</v>
      </c>
      <c r="GL39" s="27" t="e">
        <f t="shared" si="63"/>
        <v>#NUM!</v>
      </c>
      <c r="GM39" s="25" t="s">
        <v>17</v>
      </c>
      <c r="GN39" s="27">
        <f t="shared" si="37"/>
        <v>0</v>
      </c>
      <c r="GO39" s="27">
        <f t="shared" si="66"/>
        <v>0</v>
      </c>
      <c r="GP39" s="27">
        <f t="shared" si="66"/>
        <v>0</v>
      </c>
      <c r="GQ39" s="27">
        <f t="shared" si="66"/>
        <v>0</v>
      </c>
      <c r="GR39" s="27">
        <f t="shared" si="66"/>
        <v>0</v>
      </c>
      <c r="GS39" s="25" t="s">
        <v>17</v>
      </c>
      <c r="GT39" s="27" t="e">
        <f t="shared" si="67"/>
        <v>#NUM!</v>
      </c>
      <c r="GU39" s="27" t="e">
        <f t="shared" si="68"/>
        <v>#NUM!</v>
      </c>
      <c r="GV39" s="27" t="e">
        <f t="shared" si="69"/>
        <v>#NUM!</v>
      </c>
      <c r="GW39" s="27" t="e">
        <f t="shared" si="70"/>
        <v>#NUM!</v>
      </c>
      <c r="GX39" s="27" t="e">
        <f t="shared" si="71"/>
        <v>#NUM!</v>
      </c>
      <c r="GY39" s="27" t="e">
        <f t="shared" si="65"/>
        <v>#NUM!</v>
      </c>
      <c r="HB39" s="76"/>
      <c r="HE39" s="10" t="str">
        <f>T126</f>
        <v>BAYSIDE COMMON</v>
      </c>
      <c r="HF39" s="10">
        <f>HH39-HG39</f>
        <v>41</v>
      </c>
      <c r="HG39" s="9">
        <f>U126</f>
        <v>2003</v>
      </c>
      <c r="HH39" s="9">
        <f>V126</f>
        <v>2044</v>
      </c>
      <c r="HI39" s="10">
        <f>AA131</f>
        <v>0</v>
      </c>
      <c r="HJ39" s="16">
        <f>+'[1]SUMMARY'!$Q$12</f>
        <v>4226288</v>
      </c>
    </row>
    <row r="40" spans="1:218" ht="10.5" customHeight="1">
      <c r="A40" s="1" t="s">
        <v>8</v>
      </c>
      <c r="B40" s="26">
        <f t="shared" si="72"/>
        <v>2020</v>
      </c>
      <c r="C40" s="22" t="s">
        <v>19</v>
      </c>
      <c r="D40" s="66">
        <v>0.055</v>
      </c>
      <c r="E40" s="67">
        <f t="shared" si="6"/>
        <v>2.163647520958655</v>
      </c>
      <c r="F40" s="67">
        <f t="shared" si="10"/>
        <v>2.1088182465483967</v>
      </c>
      <c r="G40" s="22" t="s">
        <v>19</v>
      </c>
      <c r="H40" s="66">
        <v>0.02</v>
      </c>
      <c r="I40" s="67">
        <f t="shared" si="7"/>
        <v>1.2851778782254615</v>
      </c>
      <c r="J40" s="67">
        <f t="shared" si="11"/>
        <v>1.2661851016999617</v>
      </c>
      <c r="K40" s="22" t="s">
        <v>19</v>
      </c>
      <c r="L40" s="66">
        <v>0.035</v>
      </c>
      <c r="M40" s="67">
        <f t="shared" si="8"/>
        <v>1.54498620683769</v>
      </c>
      <c r="N40" s="67">
        <f t="shared" si="12"/>
        <v>1.522153898362257</v>
      </c>
      <c r="O40" s="22" t="s">
        <v>19</v>
      </c>
      <c r="P40" s="66">
        <v>0.01</v>
      </c>
      <c r="Q40" s="67">
        <f t="shared" si="9"/>
        <v>1.325988970642002</v>
      </c>
      <c r="R40" s="67">
        <f t="shared" si="73"/>
        <v>1.2509329911717004</v>
      </c>
      <c r="S40" s="2"/>
      <c r="T40" s="21"/>
      <c r="U40" s="42"/>
      <c r="V40" s="21"/>
      <c r="W40" s="21"/>
      <c r="X40" s="38" t="s">
        <v>110</v>
      </c>
      <c r="Y40" s="77" t="s">
        <v>124</v>
      </c>
      <c r="Z40" s="39" t="s">
        <v>110</v>
      </c>
      <c r="AA40" s="24" t="s">
        <v>111</v>
      </c>
      <c r="AB40" s="22" t="s">
        <v>17</v>
      </c>
      <c r="AC40" s="21"/>
      <c r="AD40" s="21"/>
      <c r="AE40" s="21"/>
      <c r="AF40" s="24" t="s">
        <v>111</v>
      </c>
      <c r="AG40" s="22" t="s">
        <v>19</v>
      </c>
      <c r="AH40" s="21"/>
      <c r="AI40" s="21"/>
      <c r="AJ40" s="21"/>
      <c r="AK40" s="24" t="s">
        <v>111</v>
      </c>
      <c r="AL40" s="22" t="s">
        <v>17</v>
      </c>
      <c r="AM40" s="24" t="s">
        <v>111</v>
      </c>
      <c r="AN40" s="22" t="s">
        <v>17</v>
      </c>
      <c r="AX40" s="27">
        <v>15</v>
      </c>
      <c r="AY40" s="26">
        <f t="shared" si="38"/>
        <v>2018</v>
      </c>
      <c r="AZ40" s="27" t="e">
        <f t="shared" si="14"/>
        <v>#NUM!</v>
      </c>
      <c r="BA40" s="27" t="e">
        <f t="shared" si="39"/>
        <v>#NUM!</v>
      </c>
      <c r="BB40" s="27" t="e">
        <f t="shared" si="39"/>
        <v>#NUM!</v>
      </c>
      <c r="BC40" s="27" t="e">
        <f t="shared" si="39"/>
        <v>#NUM!</v>
      </c>
      <c r="BD40" s="27" t="e">
        <f t="shared" si="39"/>
        <v>#NUM!</v>
      </c>
      <c r="BE40" s="25" t="s">
        <v>17</v>
      </c>
      <c r="BF40" s="27" t="e">
        <f t="shared" si="15"/>
        <v>#NUM!</v>
      </c>
      <c r="BG40" s="27" t="e">
        <f t="shared" si="40"/>
        <v>#NUM!</v>
      </c>
      <c r="BH40" s="27" t="e">
        <f t="shared" si="40"/>
        <v>#NUM!</v>
      </c>
      <c r="BI40" s="27" t="e">
        <f t="shared" si="40"/>
        <v>#NUM!</v>
      </c>
      <c r="BJ40" s="27" t="e">
        <f t="shared" si="40"/>
        <v>#NUM!</v>
      </c>
      <c r="BK40" s="25" t="s">
        <v>17</v>
      </c>
      <c r="BL40" s="27" t="e">
        <f t="shared" si="16"/>
        <v>#NUM!</v>
      </c>
      <c r="BM40" s="27" t="e">
        <f t="shared" si="41"/>
        <v>#NUM!</v>
      </c>
      <c r="BN40" s="27" t="e">
        <f t="shared" si="41"/>
        <v>#NUM!</v>
      </c>
      <c r="BO40" s="27" t="e">
        <f t="shared" si="41"/>
        <v>#NUM!</v>
      </c>
      <c r="BP40" s="27" t="e">
        <f t="shared" si="41"/>
        <v>#NUM!</v>
      </c>
      <c r="BQ40" s="25" t="s">
        <v>17</v>
      </c>
      <c r="BR40" s="27" t="e">
        <f t="shared" si="17"/>
        <v>#NUM!</v>
      </c>
      <c r="BS40" s="27" t="e">
        <f t="shared" si="42"/>
        <v>#NUM!</v>
      </c>
      <c r="BT40" s="27" t="e">
        <f t="shared" si="42"/>
        <v>#NUM!</v>
      </c>
      <c r="BU40" s="27" t="e">
        <f t="shared" si="42"/>
        <v>#NUM!</v>
      </c>
      <c r="BV40" s="27" t="e">
        <f t="shared" si="42"/>
        <v>#NUM!</v>
      </c>
      <c r="BW40" s="25" t="s">
        <v>17</v>
      </c>
      <c r="BX40" s="27" t="e">
        <f t="shared" si="18"/>
        <v>#NUM!</v>
      </c>
      <c r="BY40" s="27" t="e">
        <f t="shared" si="43"/>
        <v>#NUM!</v>
      </c>
      <c r="BZ40" s="27" t="e">
        <f t="shared" si="43"/>
        <v>#NUM!</v>
      </c>
      <c r="CA40" s="27" t="e">
        <f t="shared" si="43"/>
        <v>#NUM!</v>
      </c>
      <c r="CB40" s="27" t="e">
        <f t="shared" si="43"/>
        <v>#NUM!</v>
      </c>
      <c r="CC40" s="25" t="s">
        <v>17</v>
      </c>
      <c r="CD40" s="27" t="e">
        <f t="shared" si="19"/>
        <v>#NUM!</v>
      </c>
      <c r="CE40" s="27" t="e">
        <f t="shared" si="44"/>
        <v>#NUM!</v>
      </c>
      <c r="CF40" s="27" t="e">
        <f t="shared" si="44"/>
        <v>#NUM!</v>
      </c>
      <c r="CG40" s="27" t="e">
        <f t="shared" si="44"/>
        <v>#NUM!</v>
      </c>
      <c r="CH40" s="27" t="e">
        <f t="shared" si="44"/>
        <v>#NUM!</v>
      </c>
      <c r="CI40" s="25" t="s">
        <v>17</v>
      </c>
      <c r="CJ40" s="27">
        <f t="shared" si="20"/>
        <v>0</v>
      </c>
      <c r="CK40" s="27">
        <f t="shared" si="45"/>
        <v>0</v>
      </c>
      <c r="CL40" s="27">
        <f t="shared" si="45"/>
        <v>0</v>
      </c>
      <c r="CM40" s="27">
        <f t="shared" si="45"/>
        <v>0</v>
      </c>
      <c r="CN40" s="27">
        <f t="shared" si="45"/>
        <v>0</v>
      </c>
      <c r="CO40" s="25" t="s">
        <v>17</v>
      </c>
      <c r="CP40" s="27" t="e">
        <f t="shared" si="21"/>
        <v>#NUM!</v>
      </c>
      <c r="CQ40" s="27" t="e">
        <f t="shared" si="46"/>
        <v>#NUM!</v>
      </c>
      <c r="CR40" s="27" t="e">
        <f t="shared" si="46"/>
        <v>#NUM!</v>
      </c>
      <c r="CS40" s="27" t="e">
        <f t="shared" si="46"/>
        <v>#NUM!</v>
      </c>
      <c r="CT40" s="27" t="e">
        <f t="shared" si="46"/>
        <v>#NUM!</v>
      </c>
      <c r="CU40" s="25" t="s">
        <v>17</v>
      </c>
      <c r="CV40" s="27">
        <f t="shared" si="22"/>
        <v>0</v>
      </c>
      <c r="CW40" s="27">
        <f t="shared" si="47"/>
        <v>0</v>
      </c>
      <c r="CX40" s="27">
        <f t="shared" si="47"/>
        <v>0</v>
      </c>
      <c r="CY40" s="27">
        <f t="shared" si="47"/>
        <v>0</v>
      </c>
      <c r="CZ40" s="27">
        <f t="shared" si="47"/>
        <v>0</v>
      </c>
      <c r="DA40" s="25" t="s">
        <v>17</v>
      </c>
      <c r="DB40" s="27">
        <f t="shared" si="23"/>
        <v>0</v>
      </c>
      <c r="DC40" s="27">
        <f t="shared" si="48"/>
        <v>0</v>
      </c>
      <c r="DD40" s="27">
        <f t="shared" si="48"/>
        <v>0</v>
      </c>
      <c r="DE40" s="27">
        <f t="shared" si="48"/>
        <v>0</v>
      </c>
      <c r="DF40" s="27">
        <f t="shared" si="48"/>
        <v>0</v>
      </c>
      <c r="DG40" s="25" t="s">
        <v>17</v>
      </c>
      <c r="DH40" s="27" t="e">
        <f t="shared" si="24"/>
        <v>#NUM!</v>
      </c>
      <c r="DI40" s="27" t="e">
        <f t="shared" si="49"/>
        <v>#NUM!</v>
      </c>
      <c r="DJ40" s="27" t="e">
        <f t="shared" si="49"/>
        <v>#NUM!</v>
      </c>
      <c r="DK40" s="27" t="e">
        <f t="shared" si="49"/>
        <v>#NUM!</v>
      </c>
      <c r="DL40" s="27" t="e">
        <f t="shared" si="49"/>
        <v>#NUM!</v>
      </c>
      <c r="DM40" s="25" t="s">
        <v>17</v>
      </c>
      <c r="DN40" s="27">
        <f t="shared" si="25"/>
        <v>0</v>
      </c>
      <c r="DO40" s="27">
        <f t="shared" si="50"/>
        <v>0</v>
      </c>
      <c r="DP40" s="27">
        <f t="shared" si="50"/>
        <v>0</v>
      </c>
      <c r="DQ40" s="27">
        <f t="shared" si="50"/>
        <v>0</v>
      </c>
      <c r="DR40" s="27">
        <f t="shared" si="50"/>
        <v>0</v>
      </c>
      <c r="DS40" s="25" t="s">
        <v>17</v>
      </c>
      <c r="DT40" s="27">
        <f t="shared" si="51"/>
        <v>0</v>
      </c>
      <c r="DU40" s="27">
        <f t="shared" si="52"/>
        <v>0</v>
      </c>
      <c r="DV40" s="27">
        <f t="shared" si="52"/>
        <v>0</v>
      </c>
      <c r="DW40" s="27">
        <f t="shared" si="52"/>
        <v>0</v>
      </c>
      <c r="DX40" s="27">
        <f t="shared" si="52"/>
        <v>0</v>
      </c>
      <c r="DY40" s="25" t="s">
        <v>17</v>
      </c>
      <c r="DZ40" s="27" t="e">
        <f t="shared" si="26"/>
        <v>#NUM!</v>
      </c>
      <c r="EA40" s="27" t="e">
        <f t="shared" si="53"/>
        <v>#NUM!</v>
      </c>
      <c r="EB40" s="27" t="e">
        <f t="shared" si="53"/>
        <v>#NUM!</v>
      </c>
      <c r="EC40" s="27" t="e">
        <f t="shared" si="53"/>
        <v>#NUM!</v>
      </c>
      <c r="ED40" s="27" t="e">
        <f t="shared" si="53"/>
        <v>#NUM!</v>
      </c>
      <c r="EE40" s="25" t="s">
        <v>17</v>
      </c>
      <c r="EF40" s="27">
        <f t="shared" si="27"/>
        <v>0</v>
      </c>
      <c r="EG40" s="27">
        <f t="shared" si="54"/>
        <v>0</v>
      </c>
      <c r="EH40" s="27">
        <f t="shared" si="54"/>
        <v>0</v>
      </c>
      <c r="EI40" s="27">
        <f t="shared" si="54"/>
        <v>0</v>
      </c>
      <c r="EJ40" s="27">
        <f t="shared" si="54"/>
        <v>0</v>
      </c>
      <c r="EK40" s="25" t="s">
        <v>17</v>
      </c>
      <c r="EL40" s="27" t="e">
        <f t="shared" si="28"/>
        <v>#NUM!</v>
      </c>
      <c r="EM40" s="27" t="e">
        <f t="shared" si="55"/>
        <v>#NUM!</v>
      </c>
      <c r="EN40" s="27" t="e">
        <f t="shared" si="55"/>
        <v>#NUM!</v>
      </c>
      <c r="EO40" s="27" t="e">
        <f t="shared" si="55"/>
        <v>#NUM!</v>
      </c>
      <c r="EP40" s="27" t="e">
        <f t="shared" si="55"/>
        <v>#NUM!</v>
      </c>
      <c r="EQ40" s="25" t="s">
        <v>17</v>
      </c>
      <c r="ER40" s="27" t="e">
        <f t="shared" si="29"/>
        <v>#NUM!</v>
      </c>
      <c r="ES40" s="27" t="e">
        <f t="shared" si="56"/>
        <v>#NUM!</v>
      </c>
      <c r="ET40" s="27" t="e">
        <f t="shared" si="56"/>
        <v>#NUM!</v>
      </c>
      <c r="EU40" s="27" t="e">
        <f t="shared" si="56"/>
        <v>#NUM!</v>
      </c>
      <c r="EV40" s="27" t="e">
        <f t="shared" si="56"/>
        <v>#NUM!</v>
      </c>
      <c r="EW40" s="25" t="s">
        <v>17</v>
      </c>
      <c r="EX40" s="27" t="e">
        <f t="shared" si="30"/>
        <v>#NUM!</v>
      </c>
      <c r="EY40" s="27" t="e">
        <f t="shared" si="57"/>
        <v>#NUM!</v>
      </c>
      <c r="EZ40" s="27" t="e">
        <f t="shared" si="57"/>
        <v>#NUM!</v>
      </c>
      <c r="FA40" s="27" t="e">
        <f t="shared" si="57"/>
        <v>#NUM!</v>
      </c>
      <c r="FB40" s="27" t="e">
        <f t="shared" si="57"/>
        <v>#NUM!</v>
      </c>
      <c r="FC40" s="25" t="s">
        <v>17</v>
      </c>
      <c r="FD40" s="27" t="e">
        <f t="shared" si="31"/>
        <v>#NUM!</v>
      </c>
      <c r="FE40" s="27" t="e">
        <f t="shared" si="58"/>
        <v>#NUM!</v>
      </c>
      <c r="FF40" s="27" t="e">
        <f t="shared" si="58"/>
        <v>#NUM!</v>
      </c>
      <c r="FG40" s="27" t="e">
        <f t="shared" si="58"/>
        <v>#NUM!</v>
      </c>
      <c r="FH40" s="27" t="e">
        <f t="shared" si="58"/>
        <v>#NUM!</v>
      </c>
      <c r="FI40" s="25" t="s">
        <v>17</v>
      </c>
      <c r="FJ40" s="27" t="e">
        <f t="shared" si="32"/>
        <v>#NUM!</v>
      </c>
      <c r="FK40" s="27" t="e">
        <f t="shared" si="59"/>
        <v>#NUM!</v>
      </c>
      <c r="FL40" s="27" t="e">
        <f t="shared" si="59"/>
        <v>#NUM!</v>
      </c>
      <c r="FM40" s="27" t="e">
        <f t="shared" si="59"/>
        <v>#NUM!</v>
      </c>
      <c r="FN40" s="27" t="e">
        <f t="shared" si="59"/>
        <v>#NUM!</v>
      </c>
      <c r="FO40" s="25" t="s">
        <v>17</v>
      </c>
      <c r="FP40" s="27" t="e">
        <f t="shared" si="33"/>
        <v>#NUM!</v>
      </c>
      <c r="FQ40" s="27" t="e">
        <f t="shared" si="60"/>
        <v>#NUM!</v>
      </c>
      <c r="FR40" s="27" t="e">
        <f t="shared" si="60"/>
        <v>#NUM!</v>
      </c>
      <c r="FS40" s="27" t="e">
        <f t="shared" si="60"/>
        <v>#NUM!</v>
      </c>
      <c r="FT40" s="27" t="e">
        <f t="shared" si="60"/>
        <v>#NUM!</v>
      </c>
      <c r="FU40" s="25" t="s">
        <v>17</v>
      </c>
      <c r="FV40" s="27" t="e">
        <f t="shared" si="34"/>
        <v>#NUM!</v>
      </c>
      <c r="FW40" s="27" t="e">
        <f t="shared" si="61"/>
        <v>#NUM!</v>
      </c>
      <c r="FX40" s="27" t="e">
        <f t="shared" si="61"/>
        <v>#NUM!</v>
      </c>
      <c r="FY40" s="27" t="e">
        <f t="shared" si="61"/>
        <v>#NUM!</v>
      </c>
      <c r="FZ40" s="27" t="e">
        <f t="shared" si="61"/>
        <v>#NUM!</v>
      </c>
      <c r="GA40" s="25" t="s">
        <v>17</v>
      </c>
      <c r="GB40" s="27">
        <f t="shared" si="35"/>
        <v>0</v>
      </c>
      <c r="GC40" s="27">
        <f t="shared" si="62"/>
        <v>0</v>
      </c>
      <c r="GD40" s="27">
        <f t="shared" si="62"/>
        <v>0</v>
      </c>
      <c r="GE40" s="27">
        <f t="shared" si="62"/>
        <v>0</v>
      </c>
      <c r="GF40" s="27">
        <f t="shared" si="62"/>
        <v>0</v>
      </c>
      <c r="GG40" s="25" t="s">
        <v>17</v>
      </c>
      <c r="GH40" s="27" t="e">
        <f t="shared" si="36"/>
        <v>#NUM!</v>
      </c>
      <c r="GI40" s="27" t="e">
        <f t="shared" si="63"/>
        <v>#NUM!</v>
      </c>
      <c r="GJ40" s="27" t="e">
        <f t="shared" si="63"/>
        <v>#NUM!</v>
      </c>
      <c r="GK40" s="27" t="e">
        <f t="shared" si="63"/>
        <v>#NUM!</v>
      </c>
      <c r="GL40" s="27" t="e">
        <f t="shared" si="63"/>
        <v>#NUM!</v>
      </c>
      <c r="GM40" s="25" t="s">
        <v>17</v>
      </c>
      <c r="GN40" s="27">
        <f t="shared" si="37"/>
        <v>0</v>
      </c>
      <c r="GO40" s="27">
        <f t="shared" si="66"/>
        <v>0</v>
      </c>
      <c r="GP40" s="27">
        <f t="shared" si="66"/>
        <v>0</v>
      </c>
      <c r="GQ40" s="27">
        <f t="shared" si="66"/>
        <v>0</v>
      </c>
      <c r="GR40" s="27">
        <f t="shared" si="66"/>
        <v>0</v>
      </c>
      <c r="GS40" s="25" t="s">
        <v>17</v>
      </c>
      <c r="GT40" s="27" t="e">
        <f t="shared" si="67"/>
        <v>#NUM!</v>
      </c>
      <c r="GU40" s="27" t="e">
        <f t="shared" si="68"/>
        <v>#NUM!</v>
      </c>
      <c r="GV40" s="27" t="e">
        <f t="shared" si="69"/>
        <v>#NUM!</v>
      </c>
      <c r="GW40" s="27" t="e">
        <f t="shared" si="70"/>
        <v>#NUM!</v>
      </c>
      <c r="GX40" s="27" t="e">
        <f t="shared" si="71"/>
        <v>#NUM!</v>
      </c>
      <c r="GY40" s="27" t="e">
        <f t="shared" si="65"/>
        <v>#NUM!</v>
      </c>
      <c r="HJ40" s="17"/>
    </row>
    <row r="41" spans="1:218" ht="10.5" customHeight="1">
      <c r="A41" s="1" t="s">
        <v>8</v>
      </c>
      <c r="B41" s="26">
        <f t="shared" si="72"/>
        <v>2021</v>
      </c>
      <c r="C41" s="22" t="s">
        <v>19</v>
      </c>
      <c r="D41" s="66">
        <v>0.058</v>
      </c>
      <c r="E41" s="67">
        <f t="shared" si="6"/>
        <v>2.2891390771742572</v>
      </c>
      <c r="F41" s="67">
        <f t="shared" si="10"/>
        <v>2.231129704848204</v>
      </c>
      <c r="G41" s="22" t="s">
        <v>19</v>
      </c>
      <c r="H41" s="66">
        <v>0.02</v>
      </c>
      <c r="I41" s="67">
        <f t="shared" si="7"/>
        <v>1.3108814357899707</v>
      </c>
      <c r="J41" s="67">
        <f t="shared" si="11"/>
        <v>1.291508803733961</v>
      </c>
      <c r="K41" s="22" t="s">
        <v>19</v>
      </c>
      <c r="L41" s="66">
        <v>0.035</v>
      </c>
      <c r="M41" s="67">
        <f t="shared" si="8"/>
        <v>1.5990607240770092</v>
      </c>
      <c r="N41" s="67">
        <f t="shared" si="12"/>
        <v>1.5754292848049358</v>
      </c>
      <c r="O41" s="22" t="s">
        <v>19</v>
      </c>
      <c r="P41" s="66">
        <v>0.011</v>
      </c>
      <c r="Q41" s="67">
        <f t="shared" si="9"/>
        <v>1.340574849319064</v>
      </c>
      <c r="R41" s="67">
        <f t="shared" si="73"/>
        <v>1.264693254074589</v>
      </c>
      <c r="S41" s="2"/>
      <c r="T41" s="21"/>
      <c r="U41" s="42"/>
      <c r="V41" s="21"/>
      <c r="W41" s="21"/>
      <c r="X41" s="38" t="s">
        <v>110</v>
      </c>
      <c r="Y41" s="79">
        <f>SUM(Y36:Y38)-Y39</f>
        <v>0</v>
      </c>
      <c r="Z41" s="39" t="s">
        <v>110</v>
      </c>
      <c r="AA41" s="27">
        <f>AA36+AA37+AA38-AA39</f>
        <v>0</v>
      </c>
      <c r="AB41" s="22" t="s">
        <v>17</v>
      </c>
      <c r="AC41" s="21"/>
      <c r="AD41" s="40" t="e">
        <f>RATE(AC36-U36,,-(AA41*AD39),AF41)</f>
        <v>#NUM!</v>
      </c>
      <c r="AE41" s="21"/>
      <c r="AF41" s="27">
        <f>AF36+AF37+AF38-AF39</f>
        <v>0</v>
      </c>
      <c r="AG41" s="22" t="s">
        <v>19</v>
      </c>
      <c r="AH41" s="21"/>
      <c r="AI41" s="40" t="e">
        <f>RATE(AH36-U36,,-(AA41*AI39),AK41)</f>
        <v>#NUM!</v>
      </c>
      <c r="AJ41" s="21"/>
      <c r="AK41" s="27">
        <f>AK36+AK37+AK38-AK39</f>
        <v>0</v>
      </c>
      <c r="AL41" s="22" t="s">
        <v>17</v>
      </c>
      <c r="AM41" s="27">
        <f>AM36+AM37+AM38-AM39</f>
        <v>0</v>
      </c>
      <c r="AN41" s="22" t="s">
        <v>17</v>
      </c>
      <c r="AQ41" s="10" t="str">
        <f>T188</f>
        <v>CITY OF TAMPA</v>
      </c>
      <c r="AR41" s="9">
        <f>U188</f>
        <v>2003</v>
      </c>
      <c r="AS41" s="9">
        <f>AC188</f>
        <v>2031</v>
      </c>
      <c r="AT41" s="9">
        <f>AH188</f>
        <v>2032</v>
      </c>
      <c r="AU41" s="8" t="e">
        <f>AD193</f>
        <v>#NUM!</v>
      </c>
      <c r="AV41" s="8" t="e">
        <f>AI193</f>
        <v>#NUM!</v>
      </c>
      <c r="AW41" s="8"/>
      <c r="AX41" s="27">
        <v>16</v>
      </c>
      <c r="AY41" s="26">
        <f t="shared" si="38"/>
        <v>2019</v>
      </c>
      <c r="AZ41" s="27" t="e">
        <f t="shared" si="14"/>
        <v>#NUM!</v>
      </c>
      <c r="BA41" s="27" t="e">
        <f t="shared" si="39"/>
        <v>#NUM!</v>
      </c>
      <c r="BB41" s="27" t="e">
        <f t="shared" si="39"/>
        <v>#NUM!</v>
      </c>
      <c r="BC41" s="27" t="e">
        <f t="shared" si="39"/>
        <v>#NUM!</v>
      </c>
      <c r="BD41" s="27" t="e">
        <f t="shared" si="39"/>
        <v>#NUM!</v>
      </c>
      <c r="BE41" s="25" t="s">
        <v>17</v>
      </c>
      <c r="BF41" s="27" t="e">
        <f t="shared" si="15"/>
        <v>#NUM!</v>
      </c>
      <c r="BG41" s="27" t="e">
        <f t="shared" si="40"/>
        <v>#NUM!</v>
      </c>
      <c r="BH41" s="27" t="e">
        <f t="shared" si="40"/>
        <v>#NUM!</v>
      </c>
      <c r="BI41" s="27" t="e">
        <f t="shared" si="40"/>
        <v>#NUM!</v>
      </c>
      <c r="BJ41" s="27" t="e">
        <f t="shared" si="40"/>
        <v>#NUM!</v>
      </c>
      <c r="BK41" s="25" t="s">
        <v>17</v>
      </c>
      <c r="BL41" s="27" t="e">
        <f t="shared" si="16"/>
        <v>#NUM!</v>
      </c>
      <c r="BM41" s="27" t="e">
        <f t="shared" si="41"/>
        <v>#NUM!</v>
      </c>
      <c r="BN41" s="27" t="e">
        <f t="shared" si="41"/>
        <v>#NUM!</v>
      </c>
      <c r="BO41" s="27" t="e">
        <f t="shared" si="41"/>
        <v>#NUM!</v>
      </c>
      <c r="BP41" s="27" t="e">
        <f t="shared" si="41"/>
        <v>#NUM!</v>
      </c>
      <c r="BQ41" s="25" t="s">
        <v>17</v>
      </c>
      <c r="BR41" s="27" t="e">
        <f t="shared" si="17"/>
        <v>#NUM!</v>
      </c>
      <c r="BS41" s="27" t="e">
        <f t="shared" si="42"/>
        <v>#NUM!</v>
      </c>
      <c r="BT41" s="27" t="e">
        <f t="shared" si="42"/>
        <v>#NUM!</v>
      </c>
      <c r="BU41" s="27" t="e">
        <f t="shared" si="42"/>
        <v>#NUM!</v>
      </c>
      <c r="BV41" s="27" t="e">
        <f t="shared" si="42"/>
        <v>#NUM!</v>
      </c>
      <c r="BW41" s="25" t="s">
        <v>17</v>
      </c>
      <c r="BX41" s="27" t="e">
        <f t="shared" si="18"/>
        <v>#NUM!</v>
      </c>
      <c r="BY41" s="27" t="e">
        <f t="shared" si="43"/>
        <v>#NUM!</v>
      </c>
      <c r="BZ41" s="27" t="e">
        <f t="shared" si="43"/>
        <v>#NUM!</v>
      </c>
      <c r="CA41" s="27" t="e">
        <f t="shared" si="43"/>
        <v>#NUM!</v>
      </c>
      <c r="CB41" s="27" t="e">
        <f t="shared" si="43"/>
        <v>#NUM!</v>
      </c>
      <c r="CC41" s="25" t="s">
        <v>17</v>
      </c>
      <c r="CD41" s="27" t="e">
        <f t="shared" si="19"/>
        <v>#NUM!</v>
      </c>
      <c r="CE41" s="27" t="e">
        <f t="shared" si="44"/>
        <v>#NUM!</v>
      </c>
      <c r="CF41" s="27" t="e">
        <f t="shared" si="44"/>
        <v>#NUM!</v>
      </c>
      <c r="CG41" s="27" t="e">
        <f t="shared" si="44"/>
        <v>#NUM!</v>
      </c>
      <c r="CH41" s="27" t="e">
        <f t="shared" si="44"/>
        <v>#NUM!</v>
      </c>
      <c r="CI41" s="25" t="s">
        <v>17</v>
      </c>
      <c r="CJ41" s="27">
        <f t="shared" si="20"/>
        <v>0</v>
      </c>
      <c r="CK41" s="27">
        <f t="shared" si="45"/>
        <v>0</v>
      </c>
      <c r="CL41" s="27">
        <f t="shared" si="45"/>
        <v>0</v>
      </c>
      <c r="CM41" s="27">
        <f t="shared" si="45"/>
        <v>0</v>
      </c>
      <c r="CN41" s="27">
        <f t="shared" si="45"/>
        <v>0</v>
      </c>
      <c r="CO41" s="25" t="s">
        <v>17</v>
      </c>
      <c r="CP41" s="27" t="e">
        <f t="shared" si="21"/>
        <v>#NUM!</v>
      </c>
      <c r="CQ41" s="27" t="e">
        <f t="shared" si="46"/>
        <v>#NUM!</v>
      </c>
      <c r="CR41" s="27" t="e">
        <f t="shared" si="46"/>
        <v>#NUM!</v>
      </c>
      <c r="CS41" s="27" t="e">
        <f t="shared" si="46"/>
        <v>#NUM!</v>
      </c>
      <c r="CT41" s="27" t="e">
        <f t="shared" si="46"/>
        <v>#NUM!</v>
      </c>
      <c r="CU41" s="25" t="s">
        <v>17</v>
      </c>
      <c r="CV41" s="27">
        <f t="shared" si="22"/>
        <v>0</v>
      </c>
      <c r="CW41" s="27">
        <f t="shared" si="47"/>
        <v>0</v>
      </c>
      <c r="CX41" s="27">
        <f t="shared" si="47"/>
        <v>0</v>
      </c>
      <c r="CY41" s="27">
        <f t="shared" si="47"/>
        <v>0</v>
      </c>
      <c r="CZ41" s="27">
        <f t="shared" si="47"/>
        <v>0</v>
      </c>
      <c r="DA41" s="25" t="s">
        <v>17</v>
      </c>
      <c r="DB41" s="27">
        <f t="shared" si="23"/>
        <v>0</v>
      </c>
      <c r="DC41" s="27">
        <f t="shared" si="48"/>
        <v>0</v>
      </c>
      <c r="DD41" s="27">
        <f t="shared" si="48"/>
        <v>0</v>
      </c>
      <c r="DE41" s="27">
        <f t="shared" si="48"/>
        <v>0</v>
      </c>
      <c r="DF41" s="27">
        <f t="shared" si="48"/>
        <v>0</v>
      </c>
      <c r="DG41" s="25" t="s">
        <v>17</v>
      </c>
      <c r="DH41" s="27" t="e">
        <f t="shared" si="24"/>
        <v>#NUM!</v>
      </c>
      <c r="DI41" s="27" t="e">
        <f t="shared" si="49"/>
        <v>#NUM!</v>
      </c>
      <c r="DJ41" s="27" t="e">
        <f t="shared" si="49"/>
        <v>#NUM!</v>
      </c>
      <c r="DK41" s="27" t="e">
        <f t="shared" si="49"/>
        <v>#NUM!</v>
      </c>
      <c r="DL41" s="27" t="e">
        <f t="shared" si="49"/>
        <v>#NUM!</v>
      </c>
      <c r="DM41" s="25" t="s">
        <v>17</v>
      </c>
      <c r="DN41" s="27">
        <f t="shared" si="25"/>
        <v>0</v>
      </c>
      <c r="DO41" s="27">
        <f t="shared" si="50"/>
        <v>0</v>
      </c>
      <c r="DP41" s="27">
        <f t="shared" si="50"/>
        <v>0</v>
      </c>
      <c r="DQ41" s="27">
        <f t="shared" si="50"/>
        <v>0</v>
      </c>
      <c r="DR41" s="27">
        <f t="shared" si="50"/>
        <v>0</v>
      </c>
      <c r="DS41" s="25" t="s">
        <v>17</v>
      </c>
      <c r="DT41" s="27">
        <f t="shared" si="51"/>
        <v>0</v>
      </c>
      <c r="DU41" s="27">
        <f t="shared" si="52"/>
        <v>0</v>
      </c>
      <c r="DV41" s="27">
        <f t="shared" si="52"/>
        <v>0</v>
      </c>
      <c r="DW41" s="27">
        <f t="shared" si="52"/>
        <v>0</v>
      </c>
      <c r="DX41" s="27">
        <f t="shared" si="52"/>
        <v>0</v>
      </c>
      <c r="DY41" s="25" t="s">
        <v>17</v>
      </c>
      <c r="DZ41" s="27" t="e">
        <f t="shared" si="26"/>
        <v>#NUM!</v>
      </c>
      <c r="EA41" s="27" t="e">
        <f t="shared" si="53"/>
        <v>#NUM!</v>
      </c>
      <c r="EB41" s="27" t="e">
        <f t="shared" si="53"/>
        <v>#NUM!</v>
      </c>
      <c r="EC41" s="27" t="e">
        <f t="shared" si="53"/>
        <v>#NUM!</v>
      </c>
      <c r="ED41" s="27" t="e">
        <f t="shared" si="53"/>
        <v>#NUM!</v>
      </c>
      <c r="EE41" s="25" t="s">
        <v>17</v>
      </c>
      <c r="EF41" s="27">
        <f t="shared" si="27"/>
        <v>0</v>
      </c>
      <c r="EG41" s="27">
        <f t="shared" si="54"/>
        <v>0</v>
      </c>
      <c r="EH41" s="27">
        <f t="shared" si="54"/>
        <v>0</v>
      </c>
      <c r="EI41" s="27">
        <f t="shared" si="54"/>
        <v>0</v>
      </c>
      <c r="EJ41" s="27">
        <f t="shared" si="54"/>
        <v>0</v>
      </c>
      <c r="EK41" s="25" t="s">
        <v>17</v>
      </c>
      <c r="EL41" s="27" t="e">
        <f t="shared" si="28"/>
        <v>#NUM!</v>
      </c>
      <c r="EM41" s="27" t="e">
        <f t="shared" si="55"/>
        <v>#NUM!</v>
      </c>
      <c r="EN41" s="27" t="e">
        <f t="shared" si="55"/>
        <v>#NUM!</v>
      </c>
      <c r="EO41" s="27" t="e">
        <f t="shared" si="55"/>
        <v>#NUM!</v>
      </c>
      <c r="EP41" s="27" t="e">
        <f t="shared" si="55"/>
        <v>#NUM!</v>
      </c>
      <c r="EQ41" s="25" t="s">
        <v>17</v>
      </c>
      <c r="ER41" s="27" t="e">
        <f t="shared" si="29"/>
        <v>#NUM!</v>
      </c>
      <c r="ES41" s="27" t="e">
        <f t="shared" si="56"/>
        <v>#NUM!</v>
      </c>
      <c r="ET41" s="27" t="e">
        <f t="shared" si="56"/>
        <v>#NUM!</v>
      </c>
      <c r="EU41" s="27" t="e">
        <f t="shared" si="56"/>
        <v>#NUM!</v>
      </c>
      <c r="EV41" s="27" t="e">
        <f t="shared" si="56"/>
        <v>#NUM!</v>
      </c>
      <c r="EW41" s="25" t="s">
        <v>17</v>
      </c>
      <c r="EX41" s="27" t="e">
        <f t="shared" si="30"/>
        <v>#NUM!</v>
      </c>
      <c r="EY41" s="27" t="e">
        <f t="shared" si="57"/>
        <v>#NUM!</v>
      </c>
      <c r="EZ41" s="27" t="e">
        <f t="shared" si="57"/>
        <v>#NUM!</v>
      </c>
      <c r="FA41" s="27" t="e">
        <f t="shared" si="57"/>
        <v>#NUM!</v>
      </c>
      <c r="FB41" s="27" t="e">
        <f t="shared" si="57"/>
        <v>#NUM!</v>
      </c>
      <c r="FC41" s="25" t="s">
        <v>17</v>
      </c>
      <c r="FD41" s="27" t="e">
        <f t="shared" si="31"/>
        <v>#NUM!</v>
      </c>
      <c r="FE41" s="27" t="e">
        <f t="shared" si="58"/>
        <v>#NUM!</v>
      </c>
      <c r="FF41" s="27" t="e">
        <f t="shared" si="58"/>
        <v>#NUM!</v>
      </c>
      <c r="FG41" s="27" t="e">
        <f t="shared" si="58"/>
        <v>#NUM!</v>
      </c>
      <c r="FH41" s="27" t="e">
        <f t="shared" si="58"/>
        <v>#NUM!</v>
      </c>
      <c r="FI41" s="25" t="s">
        <v>17</v>
      </c>
      <c r="FJ41" s="27" t="e">
        <f t="shared" si="32"/>
        <v>#NUM!</v>
      </c>
      <c r="FK41" s="27" t="e">
        <f t="shared" si="59"/>
        <v>#NUM!</v>
      </c>
      <c r="FL41" s="27" t="e">
        <f t="shared" si="59"/>
        <v>#NUM!</v>
      </c>
      <c r="FM41" s="27" t="e">
        <f t="shared" si="59"/>
        <v>#NUM!</v>
      </c>
      <c r="FN41" s="27" t="e">
        <f t="shared" si="59"/>
        <v>#NUM!</v>
      </c>
      <c r="FO41" s="25" t="s">
        <v>17</v>
      </c>
      <c r="FP41" s="27" t="e">
        <f t="shared" si="33"/>
        <v>#NUM!</v>
      </c>
      <c r="FQ41" s="27" t="e">
        <f t="shared" si="60"/>
        <v>#NUM!</v>
      </c>
      <c r="FR41" s="27" t="e">
        <f t="shared" si="60"/>
        <v>#NUM!</v>
      </c>
      <c r="FS41" s="27" t="e">
        <f t="shared" si="60"/>
        <v>#NUM!</v>
      </c>
      <c r="FT41" s="27" t="e">
        <f t="shared" si="60"/>
        <v>#NUM!</v>
      </c>
      <c r="FU41" s="25" t="s">
        <v>17</v>
      </c>
      <c r="FV41" s="27" t="e">
        <f t="shared" si="34"/>
        <v>#NUM!</v>
      </c>
      <c r="FW41" s="27" t="e">
        <f t="shared" si="61"/>
        <v>#NUM!</v>
      </c>
      <c r="FX41" s="27" t="e">
        <f t="shared" si="61"/>
        <v>#NUM!</v>
      </c>
      <c r="FY41" s="27" t="e">
        <f t="shared" si="61"/>
        <v>#NUM!</v>
      </c>
      <c r="FZ41" s="27" t="e">
        <f t="shared" si="61"/>
        <v>#NUM!</v>
      </c>
      <c r="GA41" s="25" t="s">
        <v>17</v>
      </c>
      <c r="GB41" s="27">
        <f t="shared" si="35"/>
        <v>0</v>
      </c>
      <c r="GC41" s="27">
        <f t="shared" si="62"/>
        <v>0</v>
      </c>
      <c r="GD41" s="27">
        <f t="shared" si="62"/>
        <v>0</v>
      </c>
      <c r="GE41" s="27">
        <f t="shared" si="62"/>
        <v>0</v>
      </c>
      <c r="GF41" s="27">
        <f t="shared" si="62"/>
        <v>0</v>
      </c>
      <c r="GG41" s="25" t="s">
        <v>17</v>
      </c>
      <c r="GH41" s="27" t="e">
        <f t="shared" si="36"/>
        <v>#NUM!</v>
      </c>
      <c r="GI41" s="27" t="e">
        <f t="shared" si="63"/>
        <v>#NUM!</v>
      </c>
      <c r="GJ41" s="27" t="e">
        <f t="shared" si="63"/>
        <v>#NUM!</v>
      </c>
      <c r="GK41" s="27" t="e">
        <f t="shared" si="63"/>
        <v>#NUM!</v>
      </c>
      <c r="GL41" s="27" t="e">
        <f t="shared" si="63"/>
        <v>#NUM!</v>
      </c>
      <c r="GM41" s="25" t="s">
        <v>17</v>
      </c>
      <c r="GN41" s="27">
        <f t="shared" si="37"/>
        <v>0</v>
      </c>
      <c r="GO41" s="27">
        <f t="shared" si="66"/>
        <v>0</v>
      </c>
      <c r="GP41" s="27">
        <f t="shared" si="66"/>
        <v>0</v>
      </c>
      <c r="GQ41" s="27">
        <f t="shared" si="66"/>
        <v>0</v>
      </c>
      <c r="GR41" s="27">
        <f t="shared" si="66"/>
        <v>0</v>
      </c>
      <c r="GS41" s="25" t="s">
        <v>17</v>
      </c>
      <c r="GT41" s="27" t="e">
        <f t="shared" si="67"/>
        <v>#NUM!</v>
      </c>
      <c r="GU41" s="27" t="e">
        <f t="shared" si="68"/>
        <v>#NUM!</v>
      </c>
      <c r="GV41" s="27" t="e">
        <f t="shared" si="69"/>
        <v>#NUM!</v>
      </c>
      <c r="GW41" s="27" t="e">
        <f t="shared" si="70"/>
        <v>#NUM!</v>
      </c>
      <c r="GX41" s="27" t="e">
        <f t="shared" si="71"/>
        <v>#NUM!</v>
      </c>
      <c r="GY41" s="27" t="e">
        <f t="shared" si="65"/>
        <v>#NUM!</v>
      </c>
      <c r="GZ41" s="10"/>
      <c r="HE41" s="1" t="s">
        <v>8</v>
      </c>
      <c r="HJ41" s="17"/>
    </row>
    <row r="42" spans="1:218" ht="10.5" customHeight="1">
      <c r="A42" s="1" t="s">
        <v>8</v>
      </c>
      <c r="B42" s="26">
        <f t="shared" si="72"/>
        <v>2022</v>
      </c>
      <c r="C42" s="22" t="s">
        <v>19</v>
      </c>
      <c r="D42" s="66">
        <v>0.056</v>
      </c>
      <c r="E42" s="67">
        <f t="shared" si="6"/>
        <v>2.417330865496016</v>
      </c>
      <c r="F42" s="67">
        <f t="shared" si="10"/>
        <v>2.3560729683197033</v>
      </c>
      <c r="G42" s="22" t="s">
        <v>19</v>
      </c>
      <c r="H42" s="66">
        <v>0.022</v>
      </c>
      <c r="I42" s="67">
        <f t="shared" si="7"/>
        <v>1.3397208273773502</v>
      </c>
      <c r="J42" s="67">
        <f t="shared" si="11"/>
        <v>1.3199219974161083</v>
      </c>
      <c r="K42" s="22" t="s">
        <v>19</v>
      </c>
      <c r="L42" s="66">
        <v>0.036</v>
      </c>
      <c r="M42" s="67">
        <f t="shared" si="8"/>
        <v>1.6566269101437816</v>
      </c>
      <c r="N42" s="67">
        <f t="shared" si="12"/>
        <v>1.6321447390579136</v>
      </c>
      <c r="O42" s="22" t="s">
        <v>19</v>
      </c>
      <c r="P42" s="66">
        <v>0.013</v>
      </c>
      <c r="Q42" s="67">
        <f t="shared" si="9"/>
        <v>1.3580023223602116</v>
      </c>
      <c r="R42" s="67">
        <f t="shared" si="73"/>
        <v>1.2811342663775585</v>
      </c>
      <c r="S42" s="2"/>
      <c r="T42" s="21"/>
      <c r="U42" s="42"/>
      <c r="V42" s="21"/>
      <c r="W42" s="21"/>
      <c r="X42" s="38" t="s">
        <v>110</v>
      </c>
      <c r="Y42" s="78"/>
      <c r="Z42" s="39" t="s">
        <v>110</v>
      </c>
      <c r="AA42" s="38" t="s">
        <v>110</v>
      </c>
      <c r="AB42" s="22" t="s">
        <v>17</v>
      </c>
      <c r="AC42" s="21"/>
      <c r="AD42" s="21"/>
      <c r="AE42" s="21"/>
      <c r="AF42" s="21"/>
      <c r="AG42" s="22" t="s">
        <v>19</v>
      </c>
      <c r="AH42" s="21"/>
      <c r="AI42" s="21"/>
      <c r="AJ42" s="21"/>
      <c r="AK42" s="21"/>
      <c r="AL42" s="22" t="s">
        <v>17</v>
      </c>
      <c r="AM42" s="21"/>
      <c r="AN42" s="22" t="s">
        <v>17</v>
      </c>
      <c r="AW42" s="8"/>
      <c r="AX42" s="27">
        <v>17</v>
      </c>
      <c r="AY42" s="26">
        <f t="shared" si="38"/>
        <v>2020</v>
      </c>
      <c r="AZ42" s="27" t="e">
        <f t="shared" si="14"/>
        <v>#NUM!</v>
      </c>
      <c r="BA42" s="27" t="e">
        <f t="shared" si="39"/>
        <v>#NUM!</v>
      </c>
      <c r="BB42" s="27" t="e">
        <f t="shared" si="39"/>
        <v>#NUM!</v>
      </c>
      <c r="BC42" s="27" t="e">
        <f t="shared" si="39"/>
        <v>#NUM!</v>
      </c>
      <c r="BD42" s="27" t="e">
        <f t="shared" si="39"/>
        <v>#NUM!</v>
      </c>
      <c r="BE42" s="25" t="s">
        <v>17</v>
      </c>
      <c r="BF42" s="27" t="e">
        <f t="shared" si="15"/>
        <v>#NUM!</v>
      </c>
      <c r="BG42" s="27" t="e">
        <f t="shared" si="40"/>
        <v>#NUM!</v>
      </c>
      <c r="BH42" s="27" t="e">
        <f t="shared" si="40"/>
        <v>#NUM!</v>
      </c>
      <c r="BI42" s="27" t="e">
        <f t="shared" si="40"/>
        <v>#NUM!</v>
      </c>
      <c r="BJ42" s="27" t="e">
        <f t="shared" si="40"/>
        <v>#NUM!</v>
      </c>
      <c r="BK42" s="25" t="s">
        <v>17</v>
      </c>
      <c r="BL42" s="27" t="e">
        <f t="shared" si="16"/>
        <v>#NUM!</v>
      </c>
      <c r="BM42" s="27" t="e">
        <f t="shared" si="41"/>
        <v>#NUM!</v>
      </c>
      <c r="BN42" s="27" t="e">
        <f t="shared" si="41"/>
        <v>#NUM!</v>
      </c>
      <c r="BO42" s="27" t="e">
        <f t="shared" si="41"/>
        <v>#NUM!</v>
      </c>
      <c r="BP42" s="27" t="e">
        <f t="shared" si="41"/>
        <v>#NUM!</v>
      </c>
      <c r="BQ42" s="25" t="s">
        <v>17</v>
      </c>
      <c r="BR42" s="27" t="e">
        <f t="shared" si="17"/>
        <v>#NUM!</v>
      </c>
      <c r="BS42" s="27" t="e">
        <f t="shared" si="42"/>
        <v>#NUM!</v>
      </c>
      <c r="BT42" s="27" t="e">
        <f t="shared" si="42"/>
        <v>#NUM!</v>
      </c>
      <c r="BU42" s="27" t="e">
        <f t="shared" si="42"/>
        <v>#NUM!</v>
      </c>
      <c r="BV42" s="27" t="e">
        <f t="shared" si="42"/>
        <v>#NUM!</v>
      </c>
      <c r="BW42" s="25" t="s">
        <v>17</v>
      </c>
      <c r="BX42" s="27" t="e">
        <f t="shared" si="18"/>
        <v>#NUM!</v>
      </c>
      <c r="BY42" s="27" t="e">
        <f t="shared" si="43"/>
        <v>#NUM!</v>
      </c>
      <c r="BZ42" s="27" t="e">
        <f t="shared" si="43"/>
        <v>#NUM!</v>
      </c>
      <c r="CA42" s="27" t="e">
        <f t="shared" si="43"/>
        <v>#NUM!</v>
      </c>
      <c r="CB42" s="27" t="e">
        <f t="shared" si="43"/>
        <v>#NUM!</v>
      </c>
      <c r="CC42" s="25" t="s">
        <v>17</v>
      </c>
      <c r="CD42" s="27" t="e">
        <f t="shared" si="19"/>
        <v>#NUM!</v>
      </c>
      <c r="CE42" s="27" t="e">
        <f t="shared" si="44"/>
        <v>#NUM!</v>
      </c>
      <c r="CF42" s="27" t="e">
        <f t="shared" si="44"/>
        <v>#NUM!</v>
      </c>
      <c r="CG42" s="27" t="e">
        <f t="shared" si="44"/>
        <v>#NUM!</v>
      </c>
      <c r="CH42" s="27" t="e">
        <f t="shared" si="44"/>
        <v>#NUM!</v>
      </c>
      <c r="CI42" s="25" t="s">
        <v>17</v>
      </c>
      <c r="CJ42" s="27">
        <f t="shared" si="20"/>
        <v>0</v>
      </c>
      <c r="CK42" s="27">
        <f t="shared" si="45"/>
        <v>0</v>
      </c>
      <c r="CL42" s="27">
        <f t="shared" si="45"/>
        <v>0</v>
      </c>
      <c r="CM42" s="27">
        <f t="shared" si="45"/>
        <v>0</v>
      </c>
      <c r="CN42" s="27">
        <f t="shared" si="45"/>
        <v>0</v>
      </c>
      <c r="CO42" s="25" t="s">
        <v>17</v>
      </c>
      <c r="CP42" s="27" t="e">
        <f t="shared" si="21"/>
        <v>#NUM!</v>
      </c>
      <c r="CQ42" s="27" t="e">
        <f t="shared" si="46"/>
        <v>#NUM!</v>
      </c>
      <c r="CR42" s="27" t="e">
        <f t="shared" si="46"/>
        <v>#NUM!</v>
      </c>
      <c r="CS42" s="27" t="e">
        <f t="shared" si="46"/>
        <v>#NUM!</v>
      </c>
      <c r="CT42" s="27" t="e">
        <f t="shared" si="46"/>
        <v>#NUM!</v>
      </c>
      <c r="CU42" s="25" t="s">
        <v>17</v>
      </c>
      <c r="CV42" s="27">
        <f t="shared" si="22"/>
        <v>0</v>
      </c>
      <c r="CW42" s="27">
        <f t="shared" si="47"/>
        <v>0</v>
      </c>
      <c r="CX42" s="27">
        <f t="shared" si="47"/>
        <v>0</v>
      </c>
      <c r="CY42" s="27">
        <f t="shared" si="47"/>
        <v>0</v>
      </c>
      <c r="CZ42" s="27">
        <f t="shared" si="47"/>
        <v>0</v>
      </c>
      <c r="DA42" s="25" t="s">
        <v>17</v>
      </c>
      <c r="DB42" s="27">
        <f t="shared" si="23"/>
        <v>0</v>
      </c>
      <c r="DC42" s="27">
        <f t="shared" si="48"/>
        <v>0</v>
      </c>
      <c r="DD42" s="27">
        <f t="shared" si="48"/>
        <v>0</v>
      </c>
      <c r="DE42" s="27">
        <f t="shared" si="48"/>
        <v>0</v>
      </c>
      <c r="DF42" s="27">
        <f t="shared" si="48"/>
        <v>0</v>
      </c>
      <c r="DG42" s="25" t="s">
        <v>17</v>
      </c>
      <c r="DH42" s="27" t="e">
        <f t="shared" si="24"/>
        <v>#NUM!</v>
      </c>
      <c r="DI42" s="27" t="e">
        <f t="shared" si="49"/>
        <v>#NUM!</v>
      </c>
      <c r="DJ42" s="27" t="e">
        <f t="shared" si="49"/>
        <v>#NUM!</v>
      </c>
      <c r="DK42" s="27" t="e">
        <f t="shared" si="49"/>
        <v>#NUM!</v>
      </c>
      <c r="DL42" s="27" t="e">
        <f t="shared" si="49"/>
        <v>#NUM!</v>
      </c>
      <c r="DM42" s="25" t="s">
        <v>17</v>
      </c>
      <c r="DN42" s="27">
        <f t="shared" si="25"/>
        <v>0</v>
      </c>
      <c r="DO42" s="27">
        <f t="shared" si="50"/>
        <v>0</v>
      </c>
      <c r="DP42" s="27">
        <f t="shared" si="50"/>
        <v>0</v>
      </c>
      <c r="DQ42" s="27">
        <f t="shared" si="50"/>
        <v>0</v>
      </c>
      <c r="DR42" s="27">
        <f t="shared" si="50"/>
        <v>0</v>
      </c>
      <c r="DS42" s="25" t="s">
        <v>17</v>
      </c>
      <c r="DT42" s="27">
        <f t="shared" si="51"/>
        <v>0</v>
      </c>
      <c r="DU42" s="27">
        <f t="shared" si="52"/>
        <v>0</v>
      </c>
      <c r="DV42" s="27">
        <f t="shared" si="52"/>
        <v>0</v>
      </c>
      <c r="DW42" s="27">
        <f t="shared" si="52"/>
        <v>0</v>
      </c>
      <c r="DX42" s="27">
        <f t="shared" si="52"/>
        <v>0</v>
      </c>
      <c r="DY42" s="25" t="s">
        <v>17</v>
      </c>
      <c r="DZ42" s="27" t="e">
        <f t="shared" si="26"/>
        <v>#NUM!</v>
      </c>
      <c r="EA42" s="27" t="e">
        <f t="shared" si="53"/>
        <v>#NUM!</v>
      </c>
      <c r="EB42" s="27" t="e">
        <f t="shared" si="53"/>
        <v>#NUM!</v>
      </c>
      <c r="EC42" s="27" t="e">
        <f t="shared" si="53"/>
        <v>#NUM!</v>
      </c>
      <c r="ED42" s="27" t="e">
        <f t="shared" si="53"/>
        <v>#NUM!</v>
      </c>
      <c r="EE42" s="25" t="s">
        <v>17</v>
      </c>
      <c r="EF42" s="27">
        <f t="shared" si="27"/>
        <v>0</v>
      </c>
      <c r="EG42" s="27">
        <f t="shared" si="54"/>
        <v>0</v>
      </c>
      <c r="EH42" s="27">
        <f t="shared" si="54"/>
        <v>0</v>
      </c>
      <c r="EI42" s="27">
        <f t="shared" si="54"/>
        <v>0</v>
      </c>
      <c r="EJ42" s="27">
        <f t="shared" si="54"/>
        <v>0</v>
      </c>
      <c r="EK42" s="25" t="s">
        <v>17</v>
      </c>
      <c r="EL42" s="27" t="e">
        <f t="shared" si="28"/>
        <v>#NUM!</v>
      </c>
      <c r="EM42" s="27" t="e">
        <f t="shared" si="55"/>
        <v>#NUM!</v>
      </c>
      <c r="EN42" s="27" t="e">
        <f t="shared" si="55"/>
        <v>#NUM!</v>
      </c>
      <c r="EO42" s="27" t="e">
        <f t="shared" si="55"/>
        <v>#NUM!</v>
      </c>
      <c r="EP42" s="27" t="e">
        <f t="shared" si="55"/>
        <v>#NUM!</v>
      </c>
      <c r="EQ42" s="25" t="s">
        <v>17</v>
      </c>
      <c r="ER42" s="27" t="e">
        <f t="shared" si="29"/>
        <v>#NUM!</v>
      </c>
      <c r="ES42" s="27" t="e">
        <f t="shared" si="56"/>
        <v>#NUM!</v>
      </c>
      <c r="ET42" s="27" t="e">
        <f t="shared" si="56"/>
        <v>#NUM!</v>
      </c>
      <c r="EU42" s="27" t="e">
        <f t="shared" si="56"/>
        <v>#NUM!</v>
      </c>
      <c r="EV42" s="27" t="e">
        <f t="shared" si="56"/>
        <v>#NUM!</v>
      </c>
      <c r="EW42" s="25" t="s">
        <v>17</v>
      </c>
      <c r="EX42" s="27" t="e">
        <f t="shared" si="30"/>
        <v>#NUM!</v>
      </c>
      <c r="EY42" s="27" t="e">
        <f t="shared" si="57"/>
        <v>#NUM!</v>
      </c>
      <c r="EZ42" s="27" t="e">
        <f t="shared" si="57"/>
        <v>#NUM!</v>
      </c>
      <c r="FA42" s="27" t="e">
        <f t="shared" si="57"/>
        <v>#NUM!</v>
      </c>
      <c r="FB42" s="27" t="e">
        <f t="shared" si="57"/>
        <v>#NUM!</v>
      </c>
      <c r="FC42" s="25" t="s">
        <v>17</v>
      </c>
      <c r="FD42" s="27" t="e">
        <f t="shared" si="31"/>
        <v>#NUM!</v>
      </c>
      <c r="FE42" s="27" t="e">
        <f t="shared" si="58"/>
        <v>#NUM!</v>
      </c>
      <c r="FF42" s="27" t="e">
        <f t="shared" si="58"/>
        <v>#NUM!</v>
      </c>
      <c r="FG42" s="27" t="e">
        <f t="shared" si="58"/>
        <v>#NUM!</v>
      </c>
      <c r="FH42" s="27" t="e">
        <f t="shared" si="58"/>
        <v>#NUM!</v>
      </c>
      <c r="FI42" s="25" t="s">
        <v>17</v>
      </c>
      <c r="FJ42" s="27" t="e">
        <f t="shared" si="32"/>
        <v>#NUM!</v>
      </c>
      <c r="FK42" s="27" t="e">
        <f t="shared" si="59"/>
        <v>#NUM!</v>
      </c>
      <c r="FL42" s="27" t="e">
        <f t="shared" si="59"/>
        <v>#NUM!</v>
      </c>
      <c r="FM42" s="27" t="e">
        <f t="shared" si="59"/>
        <v>#NUM!</v>
      </c>
      <c r="FN42" s="27" t="e">
        <f t="shared" si="59"/>
        <v>#NUM!</v>
      </c>
      <c r="FO42" s="25" t="s">
        <v>17</v>
      </c>
      <c r="FP42" s="27" t="e">
        <f t="shared" si="33"/>
        <v>#NUM!</v>
      </c>
      <c r="FQ42" s="27" t="e">
        <f t="shared" si="60"/>
        <v>#NUM!</v>
      </c>
      <c r="FR42" s="27" t="e">
        <f t="shared" si="60"/>
        <v>#NUM!</v>
      </c>
      <c r="FS42" s="27" t="e">
        <f t="shared" si="60"/>
        <v>#NUM!</v>
      </c>
      <c r="FT42" s="27" t="e">
        <f t="shared" si="60"/>
        <v>#NUM!</v>
      </c>
      <c r="FU42" s="25" t="s">
        <v>17</v>
      </c>
      <c r="FV42" s="27" t="e">
        <f t="shared" si="34"/>
        <v>#NUM!</v>
      </c>
      <c r="FW42" s="27" t="e">
        <f t="shared" si="61"/>
        <v>#NUM!</v>
      </c>
      <c r="FX42" s="27" t="e">
        <f t="shared" si="61"/>
        <v>#NUM!</v>
      </c>
      <c r="FY42" s="27" t="e">
        <f t="shared" si="61"/>
        <v>#NUM!</v>
      </c>
      <c r="FZ42" s="27" t="e">
        <f t="shared" si="61"/>
        <v>#NUM!</v>
      </c>
      <c r="GA42" s="25" t="s">
        <v>17</v>
      </c>
      <c r="GB42" s="27">
        <f t="shared" si="35"/>
        <v>0</v>
      </c>
      <c r="GC42" s="27">
        <f t="shared" si="62"/>
        <v>0</v>
      </c>
      <c r="GD42" s="27">
        <f t="shared" si="62"/>
        <v>0</v>
      </c>
      <c r="GE42" s="27">
        <f t="shared" si="62"/>
        <v>0</v>
      </c>
      <c r="GF42" s="27">
        <f t="shared" si="62"/>
        <v>0</v>
      </c>
      <c r="GG42" s="25" t="s">
        <v>17</v>
      </c>
      <c r="GH42" s="27" t="e">
        <f t="shared" si="36"/>
        <v>#NUM!</v>
      </c>
      <c r="GI42" s="27" t="e">
        <f t="shared" si="63"/>
        <v>#NUM!</v>
      </c>
      <c r="GJ42" s="27" t="e">
        <f t="shared" si="63"/>
        <v>#NUM!</v>
      </c>
      <c r="GK42" s="27" t="e">
        <f t="shared" si="63"/>
        <v>#NUM!</v>
      </c>
      <c r="GL42" s="27" t="e">
        <f t="shared" si="63"/>
        <v>#NUM!</v>
      </c>
      <c r="GM42" s="25" t="s">
        <v>17</v>
      </c>
      <c r="GN42" s="27">
        <f t="shared" si="37"/>
        <v>0</v>
      </c>
      <c r="GO42" s="27">
        <f t="shared" si="66"/>
        <v>0</v>
      </c>
      <c r="GP42" s="27">
        <f t="shared" si="66"/>
        <v>0</v>
      </c>
      <c r="GQ42" s="27">
        <f t="shared" si="66"/>
        <v>0</v>
      </c>
      <c r="GR42" s="27">
        <f t="shared" si="66"/>
        <v>0</v>
      </c>
      <c r="GS42" s="25" t="s">
        <v>17</v>
      </c>
      <c r="GT42" s="27" t="e">
        <f t="shared" si="67"/>
        <v>#NUM!</v>
      </c>
      <c r="GU42" s="27" t="e">
        <f t="shared" si="68"/>
        <v>#NUM!</v>
      </c>
      <c r="GV42" s="27" t="e">
        <f t="shared" si="69"/>
        <v>#NUM!</v>
      </c>
      <c r="GW42" s="27" t="e">
        <f t="shared" si="70"/>
        <v>#NUM!</v>
      </c>
      <c r="GX42" s="27" t="e">
        <f t="shared" si="71"/>
        <v>#NUM!</v>
      </c>
      <c r="GY42" s="27" t="e">
        <f t="shared" si="65"/>
        <v>#NUM!</v>
      </c>
      <c r="GZ42" s="10"/>
      <c r="HB42" s="3"/>
      <c r="HE42" s="10" t="str">
        <f>T134</f>
        <v>BAYSIDE UNIT 1</v>
      </c>
      <c r="HF42" s="10">
        <f>HH42-HG42</f>
        <v>40</v>
      </c>
      <c r="HG42" s="9">
        <f>U134</f>
        <v>2003</v>
      </c>
      <c r="HH42" s="9">
        <f>V134</f>
        <v>2043</v>
      </c>
      <c r="HI42" s="10">
        <f>AA139</f>
        <v>0</v>
      </c>
      <c r="HJ42" s="16">
        <f>+'[1]SUMMARY'!$R$12</f>
        <v>2358391</v>
      </c>
    </row>
    <row r="43" spans="1:218" ht="10.5" customHeight="1">
      <c r="A43" s="1" t="s">
        <v>8</v>
      </c>
      <c r="B43" s="26">
        <f t="shared" si="72"/>
        <v>2023</v>
      </c>
      <c r="C43" s="22" t="s">
        <v>19</v>
      </c>
      <c r="D43" s="66">
        <v>0.056</v>
      </c>
      <c r="E43" s="67">
        <f t="shared" si="6"/>
        <v>2.552701393963793</v>
      </c>
      <c r="F43" s="67">
        <f t="shared" si="10"/>
        <v>2.4880130545456067</v>
      </c>
      <c r="G43" s="22" t="s">
        <v>19</v>
      </c>
      <c r="H43" s="66">
        <v>0.022</v>
      </c>
      <c r="I43" s="67">
        <f t="shared" si="7"/>
        <v>1.369194685579652</v>
      </c>
      <c r="J43" s="67">
        <f t="shared" si="11"/>
        <v>1.3489602813592627</v>
      </c>
      <c r="K43" s="68" t="s">
        <v>8</v>
      </c>
      <c r="L43" s="66">
        <v>0.036</v>
      </c>
      <c r="M43" s="67">
        <f t="shared" si="8"/>
        <v>1.7162654789089578</v>
      </c>
      <c r="N43" s="67">
        <f t="shared" si="12"/>
        <v>1.6909019496639985</v>
      </c>
      <c r="O43" s="68" t="s">
        <v>8</v>
      </c>
      <c r="P43" s="66">
        <v>0.013</v>
      </c>
      <c r="Q43" s="67">
        <f t="shared" si="9"/>
        <v>1.3756563525508942</v>
      </c>
      <c r="R43" s="67">
        <f t="shared" si="73"/>
        <v>1.2977890118404667</v>
      </c>
      <c r="S43" s="2"/>
      <c r="T43" s="22" t="s">
        <v>131</v>
      </c>
      <c r="U43" s="41">
        <f>$U$14</f>
        <v>2003</v>
      </c>
      <c r="V43" s="28">
        <v>2035</v>
      </c>
      <c r="W43" s="21"/>
      <c r="X43" s="22" t="s">
        <v>86</v>
      </c>
      <c r="Y43" s="78">
        <v>0</v>
      </c>
      <c r="Z43" s="35">
        <f>$E$24</f>
        <v>1.026</v>
      </c>
      <c r="AA43" s="27">
        <f>Y43*Z43</f>
        <v>0</v>
      </c>
      <c r="AB43" s="22" t="s">
        <v>17</v>
      </c>
      <c r="AC43" s="26">
        <f>V43+1</f>
        <v>2036</v>
      </c>
      <c r="AD43" s="36">
        <v>0.3</v>
      </c>
      <c r="AE43" s="35">
        <f>F56</f>
        <v>4.952670663203918</v>
      </c>
      <c r="AF43" s="27">
        <f>AA43*AD43*AE43</f>
        <v>0</v>
      </c>
      <c r="AG43" s="22" t="s">
        <v>19</v>
      </c>
      <c r="AH43" s="26">
        <f>AC43+1</f>
        <v>2037</v>
      </c>
      <c r="AI43" s="37">
        <f>1-AD43</f>
        <v>0.7</v>
      </c>
      <c r="AJ43" s="35">
        <f>AE43</f>
        <v>4.952670663203918</v>
      </c>
      <c r="AK43" s="27">
        <f>AA43*AI43*AJ43</f>
        <v>0</v>
      </c>
      <c r="AL43" s="22" t="s">
        <v>17</v>
      </c>
      <c r="AM43" s="27">
        <f>AF43+AK43</f>
        <v>0</v>
      </c>
      <c r="AN43" s="22" t="s">
        <v>17</v>
      </c>
      <c r="AQ43" s="10" t="str">
        <f>T195</f>
        <v>HOOKERS POINT STATION</v>
      </c>
      <c r="AR43" s="9">
        <f>U195</f>
        <v>2003</v>
      </c>
      <c r="AS43" s="9">
        <f>AC195</f>
        <v>2004</v>
      </c>
      <c r="AT43" s="9">
        <f>AH195</f>
        <v>2005</v>
      </c>
      <c r="AU43" s="8" t="e">
        <f>AD200</f>
        <v>#NUM!</v>
      </c>
      <c r="AV43" s="8" t="e">
        <f>AI200</f>
        <v>#NUM!</v>
      </c>
      <c r="AX43" s="27">
        <v>18</v>
      </c>
      <c r="AY43" s="26">
        <f t="shared" si="38"/>
        <v>2021</v>
      </c>
      <c r="AZ43" s="27" t="e">
        <f t="shared" si="14"/>
        <v>#NUM!</v>
      </c>
      <c r="BA43" s="27" t="e">
        <f t="shared" si="39"/>
        <v>#NUM!</v>
      </c>
      <c r="BB43" s="27" t="e">
        <f t="shared" si="39"/>
        <v>#NUM!</v>
      </c>
      <c r="BC43" s="27" t="e">
        <f t="shared" si="39"/>
        <v>#NUM!</v>
      </c>
      <c r="BD43" s="27" t="e">
        <f t="shared" si="39"/>
        <v>#NUM!</v>
      </c>
      <c r="BE43" s="25" t="s">
        <v>17</v>
      </c>
      <c r="BF43" s="27">
        <f t="shared" si="15"/>
        <v>0</v>
      </c>
      <c r="BG43" s="27">
        <f t="shared" si="40"/>
        <v>0</v>
      </c>
      <c r="BH43" s="27">
        <f t="shared" si="40"/>
        <v>0</v>
      </c>
      <c r="BI43" s="27">
        <f t="shared" si="40"/>
        <v>0</v>
      </c>
      <c r="BJ43" s="27">
        <f t="shared" si="40"/>
        <v>0</v>
      </c>
      <c r="BK43" s="25" t="s">
        <v>17</v>
      </c>
      <c r="BL43" s="27" t="e">
        <f t="shared" si="16"/>
        <v>#NUM!</v>
      </c>
      <c r="BM43" s="27" t="e">
        <f t="shared" si="41"/>
        <v>#NUM!</v>
      </c>
      <c r="BN43" s="27" t="e">
        <f t="shared" si="41"/>
        <v>#NUM!</v>
      </c>
      <c r="BO43" s="27" t="e">
        <f t="shared" si="41"/>
        <v>#NUM!</v>
      </c>
      <c r="BP43" s="27" t="e">
        <f t="shared" si="41"/>
        <v>#NUM!</v>
      </c>
      <c r="BQ43" s="25" t="s">
        <v>17</v>
      </c>
      <c r="BR43" s="27" t="e">
        <f t="shared" si="17"/>
        <v>#NUM!</v>
      </c>
      <c r="BS43" s="27" t="e">
        <f t="shared" si="42"/>
        <v>#NUM!</v>
      </c>
      <c r="BT43" s="27" t="e">
        <f t="shared" si="42"/>
        <v>#NUM!</v>
      </c>
      <c r="BU43" s="27" t="e">
        <f t="shared" si="42"/>
        <v>#NUM!</v>
      </c>
      <c r="BV43" s="27" t="e">
        <f t="shared" si="42"/>
        <v>#NUM!</v>
      </c>
      <c r="BW43" s="25" t="s">
        <v>17</v>
      </c>
      <c r="BX43" s="27" t="e">
        <f t="shared" si="18"/>
        <v>#NUM!</v>
      </c>
      <c r="BY43" s="27" t="e">
        <f t="shared" si="43"/>
        <v>#NUM!</v>
      </c>
      <c r="BZ43" s="27" t="e">
        <f t="shared" si="43"/>
        <v>#NUM!</v>
      </c>
      <c r="CA43" s="27" t="e">
        <f t="shared" si="43"/>
        <v>#NUM!</v>
      </c>
      <c r="CB43" s="27" t="e">
        <f t="shared" si="43"/>
        <v>#NUM!</v>
      </c>
      <c r="CC43" s="25" t="s">
        <v>17</v>
      </c>
      <c r="CD43" s="27" t="e">
        <f t="shared" si="19"/>
        <v>#NUM!</v>
      </c>
      <c r="CE43" s="27" t="e">
        <f t="shared" si="44"/>
        <v>#NUM!</v>
      </c>
      <c r="CF43" s="27" t="e">
        <f t="shared" si="44"/>
        <v>#NUM!</v>
      </c>
      <c r="CG43" s="27" t="e">
        <f t="shared" si="44"/>
        <v>#NUM!</v>
      </c>
      <c r="CH43" s="27" t="e">
        <f t="shared" si="44"/>
        <v>#NUM!</v>
      </c>
      <c r="CI43" s="25" t="s">
        <v>17</v>
      </c>
      <c r="CJ43" s="27">
        <f t="shared" si="20"/>
        <v>0</v>
      </c>
      <c r="CK43" s="27">
        <f t="shared" si="45"/>
        <v>0</v>
      </c>
      <c r="CL43" s="27">
        <f t="shared" si="45"/>
        <v>0</v>
      </c>
      <c r="CM43" s="27">
        <f t="shared" si="45"/>
        <v>0</v>
      </c>
      <c r="CN43" s="27">
        <f t="shared" si="45"/>
        <v>0</v>
      </c>
      <c r="CO43" s="25" t="s">
        <v>17</v>
      </c>
      <c r="CP43" s="27" t="e">
        <f t="shared" si="21"/>
        <v>#NUM!</v>
      </c>
      <c r="CQ43" s="27" t="e">
        <f t="shared" si="46"/>
        <v>#NUM!</v>
      </c>
      <c r="CR43" s="27" t="e">
        <f t="shared" si="46"/>
        <v>#NUM!</v>
      </c>
      <c r="CS43" s="27" t="e">
        <f t="shared" si="46"/>
        <v>#NUM!</v>
      </c>
      <c r="CT43" s="27" t="e">
        <f t="shared" si="46"/>
        <v>#NUM!</v>
      </c>
      <c r="CU43" s="25" t="s">
        <v>17</v>
      </c>
      <c r="CV43" s="27">
        <f t="shared" si="22"/>
        <v>0</v>
      </c>
      <c r="CW43" s="27">
        <f t="shared" si="47"/>
        <v>0</v>
      </c>
      <c r="CX43" s="27">
        <f t="shared" si="47"/>
        <v>0</v>
      </c>
      <c r="CY43" s="27">
        <f t="shared" si="47"/>
        <v>0</v>
      </c>
      <c r="CZ43" s="27">
        <f t="shared" si="47"/>
        <v>0</v>
      </c>
      <c r="DA43" s="25" t="s">
        <v>17</v>
      </c>
      <c r="DB43" s="27">
        <f t="shared" si="23"/>
        <v>0</v>
      </c>
      <c r="DC43" s="27">
        <f t="shared" si="48"/>
        <v>0</v>
      </c>
      <c r="DD43" s="27">
        <f t="shared" si="48"/>
        <v>0</v>
      </c>
      <c r="DE43" s="27">
        <f t="shared" si="48"/>
        <v>0</v>
      </c>
      <c r="DF43" s="27">
        <f t="shared" si="48"/>
        <v>0</v>
      </c>
      <c r="DG43" s="25" t="s">
        <v>17</v>
      </c>
      <c r="DH43" s="27" t="e">
        <f t="shared" si="24"/>
        <v>#NUM!</v>
      </c>
      <c r="DI43" s="27" t="e">
        <f t="shared" si="49"/>
        <v>#NUM!</v>
      </c>
      <c r="DJ43" s="27" t="e">
        <f t="shared" si="49"/>
        <v>#NUM!</v>
      </c>
      <c r="DK43" s="27" t="e">
        <f t="shared" si="49"/>
        <v>#NUM!</v>
      </c>
      <c r="DL43" s="27" t="e">
        <f t="shared" si="49"/>
        <v>#NUM!</v>
      </c>
      <c r="DM43" s="25" t="s">
        <v>17</v>
      </c>
      <c r="DN43" s="27">
        <f t="shared" si="25"/>
        <v>0</v>
      </c>
      <c r="DO43" s="27">
        <f t="shared" si="50"/>
        <v>0</v>
      </c>
      <c r="DP43" s="27">
        <f t="shared" si="50"/>
        <v>0</v>
      </c>
      <c r="DQ43" s="27">
        <f t="shared" si="50"/>
        <v>0</v>
      </c>
      <c r="DR43" s="27">
        <f t="shared" si="50"/>
        <v>0</v>
      </c>
      <c r="DS43" s="25" t="s">
        <v>17</v>
      </c>
      <c r="DT43" s="27">
        <f t="shared" si="51"/>
        <v>0</v>
      </c>
      <c r="DU43" s="27">
        <f t="shared" si="52"/>
        <v>0</v>
      </c>
      <c r="DV43" s="27">
        <f t="shared" si="52"/>
        <v>0</v>
      </c>
      <c r="DW43" s="27">
        <f t="shared" si="52"/>
        <v>0</v>
      </c>
      <c r="DX43" s="27">
        <f t="shared" si="52"/>
        <v>0</v>
      </c>
      <c r="DY43" s="25" t="s">
        <v>17</v>
      </c>
      <c r="DZ43" s="27" t="e">
        <f t="shared" si="26"/>
        <v>#NUM!</v>
      </c>
      <c r="EA43" s="27" t="e">
        <f t="shared" si="53"/>
        <v>#NUM!</v>
      </c>
      <c r="EB43" s="27" t="e">
        <f t="shared" si="53"/>
        <v>#NUM!</v>
      </c>
      <c r="EC43" s="27" t="e">
        <f t="shared" si="53"/>
        <v>#NUM!</v>
      </c>
      <c r="ED43" s="27" t="e">
        <f t="shared" si="53"/>
        <v>#NUM!</v>
      </c>
      <c r="EE43" s="25" t="s">
        <v>17</v>
      </c>
      <c r="EF43" s="27">
        <f t="shared" si="27"/>
        <v>0</v>
      </c>
      <c r="EG43" s="27">
        <f t="shared" si="54"/>
        <v>0</v>
      </c>
      <c r="EH43" s="27">
        <f t="shared" si="54"/>
        <v>0</v>
      </c>
      <c r="EI43" s="27">
        <f t="shared" si="54"/>
        <v>0</v>
      </c>
      <c r="EJ43" s="27">
        <f t="shared" si="54"/>
        <v>0</v>
      </c>
      <c r="EK43" s="25" t="s">
        <v>17</v>
      </c>
      <c r="EL43" s="27" t="e">
        <f t="shared" si="28"/>
        <v>#NUM!</v>
      </c>
      <c r="EM43" s="27" t="e">
        <f t="shared" si="55"/>
        <v>#NUM!</v>
      </c>
      <c r="EN43" s="27" t="e">
        <f t="shared" si="55"/>
        <v>#NUM!</v>
      </c>
      <c r="EO43" s="27" t="e">
        <f t="shared" si="55"/>
        <v>#NUM!</v>
      </c>
      <c r="EP43" s="27" t="e">
        <f t="shared" si="55"/>
        <v>#NUM!</v>
      </c>
      <c r="EQ43" s="25" t="s">
        <v>17</v>
      </c>
      <c r="ER43" s="27" t="e">
        <f t="shared" si="29"/>
        <v>#NUM!</v>
      </c>
      <c r="ES43" s="27" t="e">
        <f t="shared" si="56"/>
        <v>#NUM!</v>
      </c>
      <c r="ET43" s="27" t="e">
        <f t="shared" si="56"/>
        <v>#NUM!</v>
      </c>
      <c r="EU43" s="27" t="e">
        <f t="shared" si="56"/>
        <v>#NUM!</v>
      </c>
      <c r="EV43" s="27" t="e">
        <f t="shared" si="56"/>
        <v>#NUM!</v>
      </c>
      <c r="EW43" s="25" t="s">
        <v>17</v>
      </c>
      <c r="EX43" s="27" t="e">
        <f t="shared" si="30"/>
        <v>#NUM!</v>
      </c>
      <c r="EY43" s="27" t="e">
        <f t="shared" si="57"/>
        <v>#NUM!</v>
      </c>
      <c r="EZ43" s="27" t="e">
        <f t="shared" si="57"/>
        <v>#NUM!</v>
      </c>
      <c r="FA43" s="27" t="e">
        <f t="shared" si="57"/>
        <v>#NUM!</v>
      </c>
      <c r="FB43" s="27" t="e">
        <f t="shared" si="57"/>
        <v>#NUM!</v>
      </c>
      <c r="FC43" s="25" t="s">
        <v>17</v>
      </c>
      <c r="FD43" s="27" t="e">
        <f t="shared" si="31"/>
        <v>#NUM!</v>
      </c>
      <c r="FE43" s="27" t="e">
        <f t="shared" si="58"/>
        <v>#NUM!</v>
      </c>
      <c r="FF43" s="27" t="e">
        <f t="shared" si="58"/>
        <v>#NUM!</v>
      </c>
      <c r="FG43" s="27" t="e">
        <f t="shared" si="58"/>
        <v>#NUM!</v>
      </c>
      <c r="FH43" s="27" t="e">
        <f t="shared" si="58"/>
        <v>#NUM!</v>
      </c>
      <c r="FI43" s="25" t="s">
        <v>17</v>
      </c>
      <c r="FJ43" s="27" t="e">
        <f t="shared" si="32"/>
        <v>#NUM!</v>
      </c>
      <c r="FK43" s="27" t="e">
        <f t="shared" si="59"/>
        <v>#NUM!</v>
      </c>
      <c r="FL43" s="27" t="e">
        <f t="shared" si="59"/>
        <v>#NUM!</v>
      </c>
      <c r="FM43" s="27" t="e">
        <f t="shared" si="59"/>
        <v>#NUM!</v>
      </c>
      <c r="FN43" s="27" t="e">
        <f t="shared" si="59"/>
        <v>#NUM!</v>
      </c>
      <c r="FO43" s="25" t="s">
        <v>17</v>
      </c>
      <c r="FP43" s="27" t="e">
        <f t="shared" si="33"/>
        <v>#NUM!</v>
      </c>
      <c r="FQ43" s="27" t="e">
        <f t="shared" si="60"/>
        <v>#NUM!</v>
      </c>
      <c r="FR43" s="27" t="e">
        <f t="shared" si="60"/>
        <v>#NUM!</v>
      </c>
      <c r="FS43" s="27" t="e">
        <f t="shared" si="60"/>
        <v>#NUM!</v>
      </c>
      <c r="FT43" s="27" t="e">
        <f t="shared" si="60"/>
        <v>#NUM!</v>
      </c>
      <c r="FU43" s="25" t="s">
        <v>17</v>
      </c>
      <c r="FV43" s="27" t="e">
        <f t="shared" si="34"/>
        <v>#NUM!</v>
      </c>
      <c r="FW43" s="27" t="e">
        <f t="shared" si="61"/>
        <v>#NUM!</v>
      </c>
      <c r="FX43" s="27" t="e">
        <f t="shared" si="61"/>
        <v>#NUM!</v>
      </c>
      <c r="FY43" s="27" t="e">
        <f t="shared" si="61"/>
        <v>#NUM!</v>
      </c>
      <c r="FZ43" s="27" t="e">
        <f t="shared" si="61"/>
        <v>#NUM!</v>
      </c>
      <c r="GA43" s="25" t="s">
        <v>17</v>
      </c>
      <c r="GB43" s="27">
        <f t="shared" si="35"/>
        <v>0</v>
      </c>
      <c r="GC43" s="27">
        <f t="shared" si="62"/>
        <v>0</v>
      </c>
      <c r="GD43" s="27">
        <f t="shared" si="62"/>
        <v>0</v>
      </c>
      <c r="GE43" s="27">
        <f t="shared" si="62"/>
        <v>0</v>
      </c>
      <c r="GF43" s="27">
        <f t="shared" si="62"/>
        <v>0</v>
      </c>
      <c r="GG43" s="25" t="s">
        <v>17</v>
      </c>
      <c r="GH43" s="27" t="e">
        <f t="shared" si="36"/>
        <v>#NUM!</v>
      </c>
      <c r="GI43" s="27" t="e">
        <f t="shared" si="63"/>
        <v>#NUM!</v>
      </c>
      <c r="GJ43" s="27" t="e">
        <f t="shared" si="63"/>
        <v>#NUM!</v>
      </c>
      <c r="GK43" s="27" t="e">
        <f t="shared" si="63"/>
        <v>#NUM!</v>
      </c>
      <c r="GL43" s="27" t="e">
        <f t="shared" si="63"/>
        <v>#NUM!</v>
      </c>
      <c r="GM43" s="25" t="s">
        <v>17</v>
      </c>
      <c r="GN43" s="27">
        <f t="shared" si="37"/>
        <v>0</v>
      </c>
      <c r="GO43" s="27">
        <f t="shared" si="66"/>
        <v>0</v>
      </c>
      <c r="GP43" s="27">
        <f t="shared" si="66"/>
        <v>0</v>
      </c>
      <c r="GQ43" s="27">
        <f t="shared" si="66"/>
        <v>0</v>
      </c>
      <c r="GR43" s="27">
        <f t="shared" si="66"/>
        <v>0</v>
      </c>
      <c r="GS43" s="25" t="s">
        <v>17</v>
      </c>
      <c r="GT43" s="27" t="e">
        <f t="shared" si="67"/>
        <v>#NUM!</v>
      </c>
      <c r="GU43" s="27" t="e">
        <f t="shared" si="68"/>
        <v>#NUM!</v>
      </c>
      <c r="GV43" s="27" t="e">
        <f t="shared" si="69"/>
        <v>#NUM!</v>
      </c>
      <c r="GW43" s="27" t="e">
        <f t="shared" si="70"/>
        <v>#NUM!</v>
      </c>
      <c r="GX43" s="27" t="e">
        <f t="shared" si="71"/>
        <v>#NUM!</v>
      </c>
      <c r="GY43" s="27" t="e">
        <f t="shared" si="65"/>
        <v>#NUM!</v>
      </c>
      <c r="HB43" s="1" t="s">
        <v>8</v>
      </c>
      <c r="HJ43" s="17"/>
    </row>
    <row r="44" spans="1:218" ht="10.5" customHeight="1">
      <c r="A44" s="1" t="s">
        <v>8</v>
      </c>
      <c r="B44" s="26">
        <f t="shared" si="72"/>
        <v>2024</v>
      </c>
      <c r="C44" s="22" t="s">
        <v>19</v>
      </c>
      <c r="D44" s="66">
        <v>0.056</v>
      </c>
      <c r="E44" s="67">
        <f t="shared" si="6"/>
        <v>2.6956526720257656</v>
      </c>
      <c r="F44" s="67">
        <f t="shared" si="10"/>
        <v>2.627341785600161</v>
      </c>
      <c r="G44" s="22" t="s">
        <v>19</v>
      </c>
      <c r="H44" s="66">
        <v>0.021</v>
      </c>
      <c r="I44" s="67">
        <f t="shared" si="7"/>
        <v>1.3979477739768245</v>
      </c>
      <c r="J44" s="67">
        <f t="shared" si="11"/>
        <v>1.377288447267807</v>
      </c>
      <c r="K44" s="22" t="s">
        <v>19</v>
      </c>
      <c r="L44" s="66">
        <v>0.035</v>
      </c>
      <c r="M44" s="67">
        <f t="shared" si="8"/>
        <v>1.776334770670771</v>
      </c>
      <c r="N44" s="67">
        <f t="shared" si="12"/>
        <v>1.7500835179022383</v>
      </c>
      <c r="O44" s="22" t="s">
        <v>19</v>
      </c>
      <c r="P44" s="66">
        <v>0.011</v>
      </c>
      <c r="Q44" s="67">
        <f t="shared" si="9"/>
        <v>1.390788572428954</v>
      </c>
      <c r="R44" s="67">
        <f t="shared" si="73"/>
        <v>1.3120646909707117</v>
      </c>
      <c r="S44" s="2"/>
      <c r="T44" s="21"/>
      <c r="U44" s="42"/>
      <c r="V44" s="21"/>
      <c r="W44" s="21"/>
      <c r="X44" s="22" t="s">
        <v>97</v>
      </c>
      <c r="Y44" s="78">
        <v>0</v>
      </c>
      <c r="Z44" s="35">
        <f>$I$24</f>
        <v>1.015</v>
      </c>
      <c r="AA44" s="27">
        <f>Y44*Z44</f>
        <v>0</v>
      </c>
      <c r="AB44" s="22" t="s">
        <v>17</v>
      </c>
      <c r="AC44" s="21"/>
      <c r="AD44" s="36">
        <v>0.3</v>
      </c>
      <c r="AE44" s="35">
        <f>J56</f>
        <v>1.7760645529886219</v>
      </c>
      <c r="AF44" s="27">
        <f>AA44*AD44*AE44</f>
        <v>0</v>
      </c>
      <c r="AG44" s="22" t="s">
        <v>19</v>
      </c>
      <c r="AH44" s="21"/>
      <c r="AI44" s="37">
        <f>1-AD44</f>
        <v>0.7</v>
      </c>
      <c r="AJ44" s="35">
        <f>AE44</f>
        <v>1.7760645529886219</v>
      </c>
      <c r="AK44" s="27">
        <f>AA44*AI44*AJ44</f>
        <v>0</v>
      </c>
      <c r="AL44" s="22" t="s">
        <v>17</v>
      </c>
      <c r="AM44" s="27">
        <f>AF44+AK44</f>
        <v>0</v>
      </c>
      <c r="AN44" s="22" t="s">
        <v>17</v>
      </c>
      <c r="AX44" s="27">
        <v>19</v>
      </c>
      <c r="AY44" s="26">
        <f aca="true" t="shared" si="74" ref="AY44:AY59">AY43+1</f>
        <v>2022</v>
      </c>
      <c r="AZ44" s="27" t="e">
        <f t="shared" si="14"/>
        <v>#NUM!</v>
      </c>
      <c r="BA44" s="27" t="e">
        <f t="shared" si="39"/>
        <v>#NUM!</v>
      </c>
      <c r="BB44" s="27" t="e">
        <f t="shared" si="39"/>
        <v>#NUM!</v>
      </c>
      <c r="BC44" s="27" t="e">
        <f t="shared" si="39"/>
        <v>#NUM!</v>
      </c>
      <c r="BD44" s="27" t="e">
        <f t="shared" si="39"/>
        <v>#NUM!</v>
      </c>
      <c r="BE44" s="25" t="s">
        <v>17</v>
      </c>
      <c r="BF44" s="27">
        <f t="shared" si="15"/>
        <v>0</v>
      </c>
      <c r="BG44" s="27">
        <f t="shared" si="40"/>
        <v>0</v>
      </c>
      <c r="BH44" s="27">
        <f t="shared" si="40"/>
        <v>0</v>
      </c>
      <c r="BI44" s="27">
        <f t="shared" si="40"/>
        <v>0</v>
      </c>
      <c r="BJ44" s="27">
        <f t="shared" si="40"/>
        <v>0</v>
      </c>
      <c r="BK44" s="25" t="s">
        <v>17</v>
      </c>
      <c r="BL44" s="27" t="e">
        <f t="shared" si="16"/>
        <v>#NUM!</v>
      </c>
      <c r="BM44" s="27" t="e">
        <f t="shared" si="41"/>
        <v>#NUM!</v>
      </c>
      <c r="BN44" s="27" t="e">
        <f t="shared" si="41"/>
        <v>#NUM!</v>
      </c>
      <c r="BO44" s="27" t="e">
        <f t="shared" si="41"/>
        <v>#NUM!</v>
      </c>
      <c r="BP44" s="27" t="e">
        <f t="shared" si="41"/>
        <v>#NUM!</v>
      </c>
      <c r="BQ44" s="25" t="s">
        <v>17</v>
      </c>
      <c r="BR44" s="27" t="e">
        <f t="shared" si="17"/>
        <v>#NUM!</v>
      </c>
      <c r="BS44" s="27" t="e">
        <f t="shared" si="42"/>
        <v>#NUM!</v>
      </c>
      <c r="BT44" s="27" t="e">
        <f t="shared" si="42"/>
        <v>#NUM!</v>
      </c>
      <c r="BU44" s="27" t="e">
        <f t="shared" si="42"/>
        <v>#NUM!</v>
      </c>
      <c r="BV44" s="27" t="e">
        <f t="shared" si="42"/>
        <v>#NUM!</v>
      </c>
      <c r="BW44" s="25" t="s">
        <v>17</v>
      </c>
      <c r="BX44" s="27" t="e">
        <f t="shared" si="18"/>
        <v>#NUM!</v>
      </c>
      <c r="BY44" s="27" t="e">
        <f t="shared" si="43"/>
        <v>#NUM!</v>
      </c>
      <c r="BZ44" s="27" t="e">
        <f t="shared" si="43"/>
        <v>#NUM!</v>
      </c>
      <c r="CA44" s="27" t="e">
        <f t="shared" si="43"/>
        <v>#NUM!</v>
      </c>
      <c r="CB44" s="27" t="e">
        <f t="shared" si="43"/>
        <v>#NUM!</v>
      </c>
      <c r="CC44" s="25" t="s">
        <v>17</v>
      </c>
      <c r="CD44" s="27" t="e">
        <f t="shared" si="19"/>
        <v>#NUM!</v>
      </c>
      <c r="CE44" s="27" t="e">
        <f t="shared" si="44"/>
        <v>#NUM!</v>
      </c>
      <c r="CF44" s="27" t="e">
        <f t="shared" si="44"/>
        <v>#NUM!</v>
      </c>
      <c r="CG44" s="27" t="e">
        <f t="shared" si="44"/>
        <v>#NUM!</v>
      </c>
      <c r="CH44" s="27" t="e">
        <f t="shared" si="44"/>
        <v>#NUM!</v>
      </c>
      <c r="CI44" s="25" t="s">
        <v>17</v>
      </c>
      <c r="CJ44" s="27">
        <f t="shared" si="20"/>
        <v>0</v>
      </c>
      <c r="CK44" s="27">
        <f t="shared" si="45"/>
        <v>0</v>
      </c>
      <c r="CL44" s="27">
        <f t="shared" si="45"/>
        <v>0</v>
      </c>
      <c r="CM44" s="27">
        <f t="shared" si="45"/>
        <v>0</v>
      </c>
      <c r="CN44" s="27">
        <f t="shared" si="45"/>
        <v>0</v>
      </c>
      <c r="CO44" s="25" t="s">
        <v>17</v>
      </c>
      <c r="CP44" s="27" t="e">
        <f t="shared" si="21"/>
        <v>#NUM!</v>
      </c>
      <c r="CQ44" s="27" t="e">
        <f t="shared" si="46"/>
        <v>#NUM!</v>
      </c>
      <c r="CR44" s="27" t="e">
        <f t="shared" si="46"/>
        <v>#NUM!</v>
      </c>
      <c r="CS44" s="27" t="e">
        <f t="shared" si="46"/>
        <v>#NUM!</v>
      </c>
      <c r="CT44" s="27" t="e">
        <f t="shared" si="46"/>
        <v>#NUM!</v>
      </c>
      <c r="CU44" s="25" t="s">
        <v>17</v>
      </c>
      <c r="CV44" s="27">
        <f t="shared" si="22"/>
        <v>0</v>
      </c>
      <c r="CW44" s="27">
        <f t="shared" si="47"/>
        <v>0</v>
      </c>
      <c r="CX44" s="27">
        <f t="shared" si="47"/>
        <v>0</v>
      </c>
      <c r="CY44" s="27">
        <f t="shared" si="47"/>
        <v>0</v>
      </c>
      <c r="CZ44" s="27">
        <f t="shared" si="47"/>
        <v>0</v>
      </c>
      <c r="DA44" s="25" t="s">
        <v>17</v>
      </c>
      <c r="DB44" s="27">
        <f t="shared" si="23"/>
        <v>0</v>
      </c>
      <c r="DC44" s="27">
        <f t="shared" si="48"/>
        <v>0</v>
      </c>
      <c r="DD44" s="27">
        <f t="shared" si="48"/>
        <v>0</v>
      </c>
      <c r="DE44" s="27">
        <f t="shared" si="48"/>
        <v>0</v>
      </c>
      <c r="DF44" s="27">
        <f t="shared" si="48"/>
        <v>0</v>
      </c>
      <c r="DG44" s="25" t="s">
        <v>17</v>
      </c>
      <c r="DH44" s="27" t="e">
        <f t="shared" si="24"/>
        <v>#NUM!</v>
      </c>
      <c r="DI44" s="27" t="e">
        <f t="shared" si="49"/>
        <v>#NUM!</v>
      </c>
      <c r="DJ44" s="27" t="e">
        <f t="shared" si="49"/>
        <v>#NUM!</v>
      </c>
      <c r="DK44" s="27" t="e">
        <f t="shared" si="49"/>
        <v>#NUM!</v>
      </c>
      <c r="DL44" s="27" t="e">
        <f t="shared" si="49"/>
        <v>#NUM!</v>
      </c>
      <c r="DM44" s="25" t="s">
        <v>17</v>
      </c>
      <c r="DN44" s="27">
        <f t="shared" si="25"/>
        <v>0</v>
      </c>
      <c r="DO44" s="27">
        <f t="shared" si="50"/>
        <v>0</v>
      </c>
      <c r="DP44" s="27">
        <f t="shared" si="50"/>
        <v>0</v>
      </c>
      <c r="DQ44" s="27">
        <f t="shared" si="50"/>
        <v>0</v>
      </c>
      <c r="DR44" s="27">
        <f t="shared" si="50"/>
        <v>0</v>
      </c>
      <c r="DS44" s="25" t="s">
        <v>17</v>
      </c>
      <c r="DT44" s="27">
        <f t="shared" si="51"/>
        <v>0</v>
      </c>
      <c r="DU44" s="27">
        <f t="shared" si="52"/>
        <v>0</v>
      </c>
      <c r="DV44" s="27">
        <f t="shared" si="52"/>
        <v>0</v>
      </c>
      <c r="DW44" s="27">
        <f t="shared" si="52"/>
        <v>0</v>
      </c>
      <c r="DX44" s="27">
        <f t="shared" si="52"/>
        <v>0</v>
      </c>
      <c r="DY44" s="25" t="s">
        <v>17</v>
      </c>
      <c r="DZ44" s="27" t="e">
        <f t="shared" si="26"/>
        <v>#NUM!</v>
      </c>
      <c r="EA44" s="27" t="e">
        <f t="shared" si="53"/>
        <v>#NUM!</v>
      </c>
      <c r="EB44" s="27" t="e">
        <f t="shared" si="53"/>
        <v>#NUM!</v>
      </c>
      <c r="EC44" s="27" t="e">
        <f t="shared" si="53"/>
        <v>#NUM!</v>
      </c>
      <c r="ED44" s="27" t="e">
        <f t="shared" si="53"/>
        <v>#NUM!</v>
      </c>
      <c r="EE44" s="25" t="s">
        <v>17</v>
      </c>
      <c r="EF44" s="27">
        <f t="shared" si="27"/>
        <v>0</v>
      </c>
      <c r="EG44" s="27">
        <f t="shared" si="54"/>
        <v>0</v>
      </c>
      <c r="EH44" s="27">
        <f t="shared" si="54"/>
        <v>0</v>
      </c>
      <c r="EI44" s="27">
        <f t="shared" si="54"/>
        <v>0</v>
      </c>
      <c r="EJ44" s="27">
        <f t="shared" si="54"/>
        <v>0</v>
      </c>
      <c r="EK44" s="25" t="s">
        <v>17</v>
      </c>
      <c r="EL44" s="27" t="e">
        <f t="shared" si="28"/>
        <v>#NUM!</v>
      </c>
      <c r="EM44" s="27" t="e">
        <f t="shared" si="55"/>
        <v>#NUM!</v>
      </c>
      <c r="EN44" s="27" t="e">
        <f t="shared" si="55"/>
        <v>#NUM!</v>
      </c>
      <c r="EO44" s="27" t="e">
        <f t="shared" si="55"/>
        <v>#NUM!</v>
      </c>
      <c r="EP44" s="27" t="e">
        <f t="shared" si="55"/>
        <v>#NUM!</v>
      </c>
      <c r="EQ44" s="25" t="s">
        <v>17</v>
      </c>
      <c r="ER44" s="27" t="e">
        <f t="shared" si="29"/>
        <v>#NUM!</v>
      </c>
      <c r="ES44" s="27" t="e">
        <f t="shared" si="56"/>
        <v>#NUM!</v>
      </c>
      <c r="ET44" s="27" t="e">
        <f t="shared" si="56"/>
        <v>#NUM!</v>
      </c>
      <c r="EU44" s="27" t="e">
        <f t="shared" si="56"/>
        <v>#NUM!</v>
      </c>
      <c r="EV44" s="27" t="e">
        <f t="shared" si="56"/>
        <v>#NUM!</v>
      </c>
      <c r="EW44" s="25" t="s">
        <v>17</v>
      </c>
      <c r="EX44" s="27" t="e">
        <f t="shared" si="30"/>
        <v>#NUM!</v>
      </c>
      <c r="EY44" s="27" t="e">
        <f t="shared" si="57"/>
        <v>#NUM!</v>
      </c>
      <c r="EZ44" s="27" t="e">
        <f t="shared" si="57"/>
        <v>#NUM!</v>
      </c>
      <c r="FA44" s="27" t="e">
        <f t="shared" si="57"/>
        <v>#NUM!</v>
      </c>
      <c r="FB44" s="27" t="e">
        <f t="shared" si="57"/>
        <v>#NUM!</v>
      </c>
      <c r="FC44" s="25" t="s">
        <v>17</v>
      </c>
      <c r="FD44" s="27" t="e">
        <f t="shared" si="31"/>
        <v>#NUM!</v>
      </c>
      <c r="FE44" s="27" t="e">
        <f t="shared" si="58"/>
        <v>#NUM!</v>
      </c>
      <c r="FF44" s="27" t="e">
        <f t="shared" si="58"/>
        <v>#NUM!</v>
      </c>
      <c r="FG44" s="27" t="e">
        <f t="shared" si="58"/>
        <v>#NUM!</v>
      </c>
      <c r="FH44" s="27" t="e">
        <f t="shared" si="58"/>
        <v>#NUM!</v>
      </c>
      <c r="FI44" s="25" t="s">
        <v>17</v>
      </c>
      <c r="FJ44" s="27" t="e">
        <f t="shared" si="32"/>
        <v>#NUM!</v>
      </c>
      <c r="FK44" s="27" t="e">
        <f t="shared" si="59"/>
        <v>#NUM!</v>
      </c>
      <c r="FL44" s="27" t="e">
        <f t="shared" si="59"/>
        <v>#NUM!</v>
      </c>
      <c r="FM44" s="27" t="e">
        <f t="shared" si="59"/>
        <v>#NUM!</v>
      </c>
      <c r="FN44" s="27" t="e">
        <f t="shared" si="59"/>
        <v>#NUM!</v>
      </c>
      <c r="FO44" s="25" t="s">
        <v>17</v>
      </c>
      <c r="FP44" s="27" t="e">
        <f t="shared" si="33"/>
        <v>#NUM!</v>
      </c>
      <c r="FQ44" s="27" t="e">
        <f t="shared" si="60"/>
        <v>#NUM!</v>
      </c>
      <c r="FR44" s="27" t="e">
        <f t="shared" si="60"/>
        <v>#NUM!</v>
      </c>
      <c r="FS44" s="27" t="e">
        <f t="shared" si="60"/>
        <v>#NUM!</v>
      </c>
      <c r="FT44" s="27" t="e">
        <f t="shared" si="60"/>
        <v>#NUM!</v>
      </c>
      <c r="FU44" s="25" t="s">
        <v>17</v>
      </c>
      <c r="FV44" s="27" t="e">
        <f t="shared" si="34"/>
        <v>#NUM!</v>
      </c>
      <c r="FW44" s="27" t="e">
        <f t="shared" si="61"/>
        <v>#NUM!</v>
      </c>
      <c r="FX44" s="27" t="e">
        <f t="shared" si="61"/>
        <v>#NUM!</v>
      </c>
      <c r="FY44" s="27" t="e">
        <f t="shared" si="61"/>
        <v>#NUM!</v>
      </c>
      <c r="FZ44" s="27" t="e">
        <f t="shared" si="61"/>
        <v>#NUM!</v>
      </c>
      <c r="GA44" s="25" t="s">
        <v>17</v>
      </c>
      <c r="GB44" s="27">
        <f t="shared" si="35"/>
        <v>0</v>
      </c>
      <c r="GC44" s="27">
        <f t="shared" si="62"/>
        <v>0</v>
      </c>
      <c r="GD44" s="27">
        <f t="shared" si="62"/>
        <v>0</v>
      </c>
      <c r="GE44" s="27">
        <f t="shared" si="62"/>
        <v>0</v>
      </c>
      <c r="GF44" s="27">
        <f t="shared" si="62"/>
        <v>0</v>
      </c>
      <c r="GG44" s="25" t="s">
        <v>17</v>
      </c>
      <c r="GH44" s="27" t="e">
        <f t="shared" si="36"/>
        <v>#NUM!</v>
      </c>
      <c r="GI44" s="27" t="e">
        <f t="shared" si="63"/>
        <v>#NUM!</v>
      </c>
      <c r="GJ44" s="27" t="e">
        <f t="shared" si="63"/>
        <v>#NUM!</v>
      </c>
      <c r="GK44" s="27" t="e">
        <f t="shared" si="63"/>
        <v>#NUM!</v>
      </c>
      <c r="GL44" s="27" t="e">
        <f t="shared" si="63"/>
        <v>#NUM!</v>
      </c>
      <c r="GM44" s="25" t="s">
        <v>17</v>
      </c>
      <c r="GN44" s="27">
        <f t="shared" si="37"/>
        <v>0</v>
      </c>
      <c r="GO44" s="27">
        <f t="shared" si="66"/>
        <v>0</v>
      </c>
      <c r="GP44" s="27">
        <f t="shared" si="66"/>
        <v>0</v>
      </c>
      <c r="GQ44" s="27">
        <f t="shared" si="66"/>
        <v>0</v>
      </c>
      <c r="GR44" s="27">
        <f t="shared" si="66"/>
        <v>0</v>
      </c>
      <c r="GS44" s="25" t="s">
        <v>17</v>
      </c>
      <c r="GT44" s="27" t="e">
        <f t="shared" si="67"/>
        <v>#NUM!</v>
      </c>
      <c r="GU44" s="27" t="e">
        <f t="shared" si="68"/>
        <v>#NUM!</v>
      </c>
      <c r="GV44" s="27" t="e">
        <f t="shared" si="69"/>
        <v>#NUM!</v>
      </c>
      <c r="GW44" s="27" t="e">
        <f t="shared" si="70"/>
        <v>#NUM!</v>
      </c>
      <c r="GX44" s="27" t="e">
        <f t="shared" si="71"/>
        <v>#NUM!</v>
      </c>
      <c r="GY44" s="27" t="e">
        <f t="shared" si="65"/>
        <v>#NUM!</v>
      </c>
      <c r="HE44" s="1" t="s">
        <v>8</v>
      </c>
      <c r="HJ44" s="17"/>
    </row>
    <row r="45" spans="1:218" ht="10.5" customHeight="1">
      <c r="A45" s="1" t="s">
        <v>8</v>
      </c>
      <c r="B45" s="26">
        <f t="shared" si="72"/>
        <v>2025</v>
      </c>
      <c r="C45" s="22" t="s">
        <v>19</v>
      </c>
      <c r="D45" s="66">
        <v>0.055</v>
      </c>
      <c r="E45" s="67">
        <f t="shared" si="6"/>
        <v>2.8439135689871824</v>
      </c>
      <c r="F45" s="67">
        <f t="shared" si="10"/>
        <v>2.7718455838081697</v>
      </c>
      <c r="G45" s="22" t="s">
        <v>19</v>
      </c>
      <c r="H45" s="66">
        <v>0.021</v>
      </c>
      <c r="I45" s="67">
        <f t="shared" si="7"/>
        <v>1.4273046772303377</v>
      </c>
      <c r="J45" s="67">
        <f t="shared" si="11"/>
        <v>1.4062115046604309</v>
      </c>
      <c r="K45" s="22" t="s">
        <v>19</v>
      </c>
      <c r="L45" s="66">
        <v>0.035</v>
      </c>
      <c r="M45" s="67">
        <f t="shared" si="8"/>
        <v>1.8385064876442478</v>
      </c>
      <c r="N45" s="67">
        <f t="shared" si="12"/>
        <v>1.8113364410288164</v>
      </c>
      <c r="O45" s="22" t="s">
        <v>19</v>
      </c>
      <c r="P45" s="66">
        <v>0.013</v>
      </c>
      <c r="Q45" s="67">
        <f t="shared" si="9"/>
        <v>1.4088688238705303</v>
      </c>
      <c r="R45" s="67">
        <f t="shared" si="73"/>
        <v>1.3291215319533307</v>
      </c>
      <c r="S45" s="2"/>
      <c r="T45" s="21"/>
      <c r="U45" s="42"/>
      <c r="V45" s="21"/>
      <c r="W45" s="21"/>
      <c r="X45" s="22" t="s">
        <v>106</v>
      </c>
      <c r="Y45" s="78">
        <v>0</v>
      </c>
      <c r="Z45" s="35">
        <f>$M$24</f>
        <v>1.015</v>
      </c>
      <c r="AA45" s="27">
        <f>Y45*Z45</f>
        <v>0</v>
      </c>
      <c r="AB45" s="22" t="s">
        <v>17</v>
      </c>
      <c r="AC45" s="21"/>
      <c r="AD45" s="36">
        <v>0.3</v>
      </c>
      <c r="AE45" s="35">
        <f>N56</f>
        <v>2.6444963516405298</v>
      </c>
      <c r="AF45" s="27">
        <f>AA45*AD45*AE45</f>
        <v>0</v>
      </c>
      <c r="AG45" s="22" t="s">
        <v>19</v>
      </c>
      <c r="AH45" s="21"/>
      <c r="AI45" s="37">
        <f>1-AD45</f>
        <v>0.7</v>
      </c>
      <c r="AJ45" s="35">
        <f>AE45</f>
        <v>2.6444963516405298</v>
      </c>
      <c r="AK45" s="27">
        <f>AA45*AI45*AJ45</f>
        <v>0</v>
      </c>
      <c r="AL45" s="22" t="s">
        <v>17</v>
      </c>
      <c r="AM45" s="27">
        <f>AF45+AK45</f>
        <v>0</v>
      </c>
      <c r="AN45" s="22" t="s">
        <v>17</v>
      </c>
      <c r="AQ45" s="10" t="str">
        <f>T203</f>
        <v>DINNER LAKE</v>
      </c>
      <c r="AR45" s="9">
        <f>U203</f>
        <v>2003</v>
      </c>
      <c r="AS45" s="9">
        <f>AC203</f>
        <v>2004</v>
      </c>
      <c r="AT45" s="9">
        <f>AH203</f>
        <v>2005</v>
      </c>
      <c r="AU45" s="8" t="e">
        <f>AD208</f>
        <v>#NUM!</v>
      </c>
      <c r="AV45" s="8" t="e">
        <f>AI208</f>
        <v>#NUM!</v>
      </c>
      <c r="AW45" s="8"/>
      <c r="AX45" s="27">
        <v>20</v>
      </c>
      <c r="AY45" s="26">
        <f t="shared" si="74"/>
        <v>2023</v>
      </c>
      <c r="AZ45" s="27" t="e">
        <f t="shared" si="14"/>
        <v>#NUM!</v>
      </c>
      <c r="BA45" s="27" t="e">
        <f t="shared" si="39"/>
        <v>#NUM!</v>
      </c>
      <c r="BB45" s="27" t="e">
        <f t="shared" si="39"/>
        <v>#NUM!</v>
      </c>
      <c r="BC45" s="27" t="e">
        <f t="shared" si="39"/>
        <v>#NUM!</v>
      </c>
      <c r="BD45" s="27" t="e">
        <f t="shared" si="39"/>
        <v>#NUM!</v>
      </c>
      <c r="BE45" s="25" t="s">
        <v>17</v>
      </c>
      <c r="BF45" s="27">
        <f t="shared" si="15"/>
        <v>0</v>
      </c>
      <c r="BG45" s="27">
        <f t="shared" si="40"/>
        <v>0</v>
      </c>
      <c r="BH45" s="27">
        <f t="shared" si="40"/>
        <v>0</v>
      </c>
      <c r="BI45" s="27">
        <f t="shared" si="40"/>
        <v>0</v>
      </c>
      <c r="BJ45" s="27">
        <f t="shared" si="40"/>
        <v>0</v>
      </c>
      <c r="BK45" s="25" t="s">
        <v>17</v>
      </c>
      <c r="BL45" s="27" t="e">
        <f t="shared" si="16"/>
        <v>#NUM!</v>
      </c>
      <c r="BM45" s="27" t="e">
        <f t="shared" si="41"/>
        <v>#NUM!</v>
      </c>
      <c r="BN45" s="27" t="e">
        <f t="shared" si="41"/>
        <v>#NUM!</v>
      </c>
      <c r="BO45" s="27" t="e">
        <f t="shared" si="41"/>
        <v>#NUM!</v>
      </c>
      <c r="BP45" s="27" t="e">
        <f t="shared" si="41"/>
        <v>#NUM!</v>
      </c>
      <c r="BQ45" s="25" t="s">
        <v>17</v>
      </c>
      <c r="BR45" s="27" t="e">
        <f t="shared" si="17"/>
        <v>#NUM!</v>
      </c>
      <c r="BS45" s="27" t="e">
        <f t="shared" si="42"/>
        <v>#NUM!</v>
      </c>
      <c r="BT45" s="27" t="e">
        <f t="shared" si="42"/>
        <v>#NUM!</v>
      </c>
      <c r="BU45" s="27" t="e">
        <f t="shared" si="42"/>
        <v>#NUM!</v>
      </c>
      <c r="BV45" s="27" t="e">
        <f t="shared" si="42"/>
        <v>#NUM!</v>
      </c>
      <c r="BW45" s="25" t="s">
        <v>17</v>
      </c>
      <c r="BX45" s="27" t="e">
        <f t="shared" si="18"/>
        <v>#NUM!</v>
      </c>
      <c r="BY45" s="27" t="e">
        <f t="shared" si="43"/>
        <v>#NUM!</v>
      </c>
      <c r="BZ45" s="27" t="e">
        <f t="shared" si="43"/>
        <v>#NUM!</v>
      </c>
      <c r="CA45" s="27" t="e">
        <f t="shared" si="43"/>
        <v>#NUM!</v>
      </c>
      <c r="CB45" s="27" t="e">
        <f t="shared" si="43"/>
        <v>#NUM!</v>
      </c>
      <c r="CC45" s="25" t="s">
        <v>17</v>
      </c>
      <c r="CD45" s="27" t="e">
        <f t="shared" si="19"/>
        <v>#NUM!</v>
      </c>
      <c r="CE45" s="27" t="e">
        <f t="shared" si="44"/>
        <v>#NUM!</v>
      </c>
      <c r="CF45" s="27" t="e">
        <f t="shared" si="44"/>
        <v>#NUM!</v>
      </c>
      <c r="CG45" s="27" t="e">
        <f t="shared" si="44"/>
        <v>#NUM!</v>
      </c>
      <c r="CH45" s="27" t="e">
        <f t="shared" si="44"/>
        <v>#NUM!</v>
      </c>
      <c r="CI45" s="25" t="s">
        <v>17</v>
      </c>
      <c r="CJ45" s="27">
        <f t="shared" si="20"/>
        <v>0</v>
      </c>
      <c r="CK45" s="27">
        <f t="shared" si="45"/>
        <v>0</v>
      </c>
      <c r="CL45" s="27">
        <f t="shared" si="45"/>
        <v>0</v>
      </c>
      <c r="CM45" s="27">
        <f t="shared" si="45"/>
        <v>0</v>
      </c>
      <c r="CN45" s="27">
        <f t="shared" si="45"/>
        <v>0</v>
      </c>
      <c r="CO45" s="25" t="s">
        <v>17</v>
      </c>
      <c r="CP45" s="27" t="e">
        <f t="shared" si="21"/>
        <v>#NUM!</v>
      </c>
      <c r="CQ45" s="27" t="e">
        <f t="shared" si="46"/>
        <v>#NUM!</v>
      </c>
      <c r="CR45" s="27" t="e">
        <f t="shared" si="46"/>
        <v>#NUM!</v>
      </c>
      <c r="CS45" s="27" t="e">
        <f t="shared" si="46"/>
        <v>#NUM!</v>
      </c>
      <c r="CT45" s="27" t="e">
        <f t="shared" si="46"/>
        <v>#NUM!</v>
      </c>
      <c r="CU45" s="25" t="s">
        <v>17</v>
      </c>
      <c r="CV45" s="27">
        <f t="shared" si="22"/>
        <v>0</v>
      </c>
      <c r="CW45" s="27">
        <f t="shared" si="47"/>
        <v>0</v>
      </c>
      <c r="CX45" s="27">
        <f t="shared" si="47"/>
        <v>0</v>
      </c>
      <c r="CY45" s="27">
        <f t="shared" si="47"/>
        <v>0</v>
      </c>
      <c r="CZ45" s="27">
        <f t="shared" si="47"/>
        <v>0</v>
      </c>
      <c r="DA45" s="25" t="s">
        <v>17</v>
      </c>
      <c r="DB45" s="27">
        <f t="shared" si="23"/>
        <v>0</v>
      </c>
      <c r="DC45" s="27">
        <f t="shared" si="48"/>
        <v>0</v>
      </c>
      <c r="DD45" s="27">
        <f t="shared" si="48"/>
        <v>0</v>
      </c>
      <c r="DE45" s="27">
        <f t="shared" si="48"/>
        <v>0</v>
      </c>
      <c r="DF45" s="27">
        <f t="shared" si="48"/>
        <v>0</v>
      </c>
      <c r="DG45" s="25" t="s">
        <v>17</v>
      </c>
      <c r="DH45" s="27" t="e">
        <f t="shared" si="24"/>
        <v>#NUM!</v>
      </c>
      <c r="DI45" s="27" t="e">
        <f t="shared" si="49"/>
        <v>#NUM!</v>
      </c>
      <c r="DJ45" s="27" t="e">
        <f t="shared" si="49"/>
        <v>#NUM!</v>
      </c>
      <c r="DK45" s="27" t="e">
        <f t="shared" si="49"/>
        <v>#NUM!</v>
      </c>
      <c r="DL45" s="27" t="e">
        <f t="shared" si="49"/>
        <v>#NUM!</v>
      </c>
      <c r="DM45" s="25" t="s">
        <v>17</v>
      </c>
      <c r="DN45" s="27">
        <f t="shared" si="25"/>
        <v>0</v>
      </c>
      <c r="DO45" s="27">
        <f t="shared" si="50"/>
        <v>0</v>
      </c>
      <c r="DP45" s="27">
        <f t="shared" si="50"/>
        <v>0</v>
      </c>
      <c r="DQ45" s="27">
        <f t="shared" si="50"/>
        <v>0</v>
      </c>
      <c r="DR45" s="27">
        <f t="shared" si="50"/>
        <v>0</v>
      </c>
      <c r="DS45" s="25" t="s">
        <v>17</v>
      </c>
      <c r="DT45" s="27">
        <f t="shared" si="51"/>
        <v>0</v>
      </c>
      <c r="DU45" s="27">
        <f t="shared" si="52"/>
        <v>0</v>
      </c>
      <c r="DV45" s="27">
        <f t="shared" si="52"/>
        <v>0</v>
      </c>
      <c r="DW45" s="27">
        <f t="shared" si="52"/>
        <v>0</v>
      </c>
      <c r="DX45" s="27">
        <f t="shared" si="52"/>
        <v>0</v>
      </c>
      <c r="DY45" s="25" t="s">
        <v>17</v>
      </c>
      <c r="DZ45" s="27" t="e">
        <f t="shared" si="26"/>
        <v>#NUM!</v>
      </c>
      <c r="EA45" s="27" t="e">
        <f t="shared" si="53"/>
        <v>#NUM!</v>
      </c>
      <c r="EB45" s="27" t="e">
        <f t="shared" si="53"/>
        <v>#NUM!</v>
      </c>
      <c r="EC45" s="27" t="e">
        <f t="shared" si="53"/>
        <v>#NUM!</v>
      </c>
      <c r="ED45" s="27" t="e">
        <f t="shared" si="53"/>
        <v>#NUM!</v>
      </c>
      <c r="EE45" s="25" t="s">
        <v>17</v>
      </c>
      <c r="EF45" s="27">
        <f t="shared" si="27"/>
        <v>0</v>
      </c>
      <c r="EG45" s="27">
        <f t="shared" si="54"/>
        <v>0</v>
      </c>
      <c r="EH45" s="27">
        <f t="shared" si="54"/>
        <v>0</v>
      </c>
      <c r="EI45" s="27">
        <f t="shared" si="54"/>
        <v>0</v>
      </c>
      <c r="EJ45" s="27">
        <f t="shared" si="54"/>
        <v>0</v>
      </c>
      <c r="EK45" s="25" t="s">
        <v>17</v>
      </c>
      <c r="EL45" s="27" t="e">
        <f t="shared" si="28"/>
        <v>#NUM!</v>
      </c>
      <c r="EM45" s="27" t="e">
        <f t="shared" si="55"/>
        <v>#NUM!</v>
      </c>
      <c r="EN45" s="27" t="e">
        <f t="shared" si="55"/>
        <v>#NUM!</v>
      </c>
      <c r="EO45" s="27" t="e">
        <f t="shared" si="55"/>
        <v>#NUM!</v>
      </c>
      <c r="EP45" s="27" t="e">
        <f t="shared" si="55"/>
        <v>#NUM!</v>
      </c>
      <c r="EQ45" s="25" t="s">
        <v>17</v>
      </c>
      <c r="ER45" s="27" t="e">
        <f t="shared" si="29"/>
        <v>#NUM!</v>
      </c>
      <c r="ES45" s="27" t="e">
        <f t="shared" si="56"/>
        <v>#NUM!</v>
      </c>
      <c r="ET45" s="27" t="e">
        <f t="shared" si="56"/>
        <v>#NUM!</v>
      </c>
      <c r="EU45" s="27" t="e">
        <f t="shared" si="56"/>
        <v>#NUM!</v>
      </c>
      <c r="EV45" s="27" t="e">
        <f t="shared" si="56"/>
        <v>#NUM!</v>
      </c>
      <c r="EW45" s="25" t="s">
        <v>17</v>
      </c>
      <c r="EX45" s="27" t="e">
        <f t="shared" si="30"/>
        <v>#NUM!</v>
      </c>
      <c r="EY45" s="27" t="e">
        <f t="shared" si="57"/>
        <v>#NUM!</v>
      </c>
      <c r="EZ45" s="27" t="e">
        <f t="shared" si="57"/>
        <v>#NUM!</v>
      </c>
      <c r="FA45" s="27" t="e">
        <f t="shared" si="57"/>
        <v>#NUM!</v>
      </c>
      <c r="FB45" s="27" t="e">
        <f t="shared" si="57"/>
        <v>#NUM!</v>
      </c>
      <c r="FC45" s="25" t="s">
        <v>17</v>
      </c>
      <c r="FD45" s="27" t="e">
        <f t="shared" si="31"/>
        <v>#NUM!</v>
      </c>
      <c r="FE45" s="27" t="e">
        <f t="shared" si="58"/>
        <v>#NUM!</v>
      </c>
      <c r="FF45" s="27" t="e">
        <f t="shared" si="58"/>
        <v>#NUM!</v>
      </c>
      <c r="FG45" s="27" t="e">
        <f t="shared" si="58"/>
        <v>#NUM!</v>
      </c>
      <c r="FH45" s="27" t="e">
        <f t="shared" si="58"/>
        <v>#NUM!</v>
      </c>
      <c r="FI45" s="25" t="s">
        <v>17</v>
      </c>
      <c r="FJ45" s="27" t="e">
        <f t="shared" si="32"/>
        <v>#NUM!</v>
      </c>
      <c r="FK45" s="27" t="e">
        <f t="shared" si="59"/>
        <v>#NUM!</v>
      </c>
      <c r="FL45" s="27" t="e">
        <f t="shared" si="59"/>
        <v>#NUM!</v>
      </c>
      <c r="FM45" s="27" t="e">
        <f t="shared" si="59"/>
        <v>#NUM!</v>
      </c>
      <c r="FN45" s="27" t="e">
        <f t="shared" si="59"/>
        <v>#NUM!</v>
      </c>
      <c r="FO45" s="25" t="s">
        <v>17</v>
      </c>
      <c r="FP45" s="27" t="e">
        <f t="shared" si="33"/>
        <v>#NUM!</v>
      </c>
      <c r="FQ45" s="27" t="e">
        <f t="shared" si="60"/>
        <v>#NUM!</v>
      </c>
      <c r="FR45" s="27" t="e">
        <f t="shared" si="60"/>
        <v>#NUM!</v>
      </c>
      <c r="FS45" s="27" t="e">
        <f t="shared" si="60"/>
        <v>#NUM!</v>
      </c>
      <c r="FT45" s="27" t="e">
        <f t="shared" si="60"/>
        <v>#NUM!</v>
      </c>
      <c r="FU45" s="25" t="s">
        <v>17</v>
      </c>
      <c r="FV45" s="27" t="e">
        <f t="shared" si="34"/>
        <v>#NUM!</v>
      </c>
      <c r="FW45" s="27" t="e">
        <f t="shared" si="61"/>
        <v>#NUM!</v>
      </c>
      <c r="FX45" s="27" t="e">
        <f t="shared" si="61"/>
        <v>#NUM!</v>
      </c>
      <c r="FY45" s="27" t="e">
        <f t="shared" si="61"/>
        <v>#NUM!</v>
      </c>
      <c r="FZ45" s="27" t="e">
        <f t="shared" si="61"/>
        <v>#NUM!</v>
      </c>
      <c r="GA45" s="25" t="s">
        <v>17</v>
      </c>
      <c r="GB45" s="27">
        <f t="shared" si="35"/>
        <v>0</v>
      </c>
      <c r="GC45" s="27">
        <f t="shared" si="62"/>
        <v>0</v>
      </c>
      <c r="GD45" s="27">
        <f t="shared" si="62"/>
        <v>0</v>
      </c>
      <c r="GE45" s="27">
        <f t="shared" si="62"/>
        <v>0</v>
      </c>
      <c r="GF45" s="27">
        <f t="shared" si="62"/>
        <v>0</v>
      </c>
      <c r="GG45" s="25" t="s">
        <v>17</v>
      </c>
      <c r="GH45" s="27" t="e">
        <f t="shared" si="36"/>
        <v>#NUM!</v>
      </c>
      <c r="GI45" s="27" t="e">
        <f t="shared" si="63"/>
        <v>#NUM!</v>
      </c>
      <c r="GJ45" s="27" t="e">
        <f t="shared" si="63"/>
        <v>#NUM!</v>
      </c>
      <c r="GK45" s="27" t="e">
        <f t="shared" si="63"/>
        <v>#NUM!</v>
      </c>
      <c r="GL45" s="27" t="e">
        <f t="shared" si="63"/>
        <v>#NUM!</v>
      </c>
      <c r="GM45" s="25" t="s">
        <v>17</v>
      </c>
      <c r="GN45" s="27">
        <f t="shared" si="37"/>
        <v>0</v>
      </c>
      <c r="GO45" s="27">
        <f t="shared" si="66"/>
        <v>0</v>
      </c>
      <c r="GP45" s="27">
        <f t="shared" si="66"/>
        <v>0</v>
      </c>
      <c r="GQ45" s="27">
        <f t="shared" si="66"/>
        <v>0</v>
      </c>
      <c r="GR45" s="27">
        <f t="shared" si="66"/>
        <v>0</v>
      </c>
      <c r="GS45" s="25" t="s">
        <v>17</v>
      </c>
      <c r="GT45" s="27" t="e">
        <f t="shared" si="67"/>
        <v>#NUM!</v>
      </c>
      <c r="GU45" s="27" t="e">
        <f t="shared" si="68"/>
        <v>#NUM!</v>
      </c>
      <c r="GV45" s="27" t="e">
        <f t="shared" si="69"/>
        <v>#NUM!</v>
      </c>
      <c r="GW45" s="27" t="e">
        <f t="shared" si="70"/>
        <v>#NUM!</v>
      </c>
      <c r="GX45" s="27" t="e">
        <f t="shared" si="71"/>
        <v>#NUM!</v>
      </c>
      <c r="GY45" s="27" t="e">
        <f t="shared" si="65"/>
        <v>#NUM!</v>
      </c>
      <c r="GZ45" s="10"/>
      <c r="HB45" s="1" t="s">
        <v>8</v>
      </c>
      <c r="HE45" s="10" t="str">
        <f>T142</f>
        <v>BAYSIDE UNIT 2</v>
      </c>
      <c r="HF45" s="10">
        <f>HH45-HG45</f>
        <v>41</v>
      </c>
      <c r="HG45" s="9">
        <f>U142</f>
        <v>2003</v>
      </c>
      <c r="HH45" s="9">
        <f>V142</f>
        <v>2044</v>
      </c>
      <c r="HI45" s="10">
        <f>AA147</f>
        <v>0</v>
      </c>
      <c r="HJ45" s="16">
        <f>+'[1]SUMMARY'!$S$12</f>
        <v>5314589</v>
      </c>
    </row>
    <row r="46" spans="1:218" ht="10.5" customHeight="1">
      <c r="A46" s="1" t="s">
        <v>8</v>
      </c>
      <c r="B46" s="26">
        <f t="shared" si="72"/>
        <v>2026</v>
      </c>
      <c r="C46" s="22" t="s">
        <v>19</v>
      </c>
      <c r="D46" s="66">
        <v>0.055</v>
      </c>
      <c r="E46" s="67">
        <f t="shared" si="6"/>
        <v>3.000328815281477</v>
      </c>
      <c r="F46" s="67">
        <f t="shared" si="10"/>
        <v>2.924297090917619</v>
      </c>
      <c r="G46" s="22" t="s">
        <v>19</v>
      </c>
      <c r="H46" s="66">
        <v>0.023</v>
      </c>
      <c r="I46" s="67">
        <f t="shared" si="7"/>
        <v>1.4601326848066354</v>
      </c>
      <c r="J46" s="67">
        <f t="shared" si="11"/>
        <v>1.4385543692676206</v>
      </c>
      <c r="K46" s="22" t="s">
        <v>19</v>
      </c>
      <c r="L46" s="66">
        <v>0.035</v>
      </c>
      <c r="M46" s="67">
        <f t="shared" si="8"/>
        <v>1.9028542147117964</v>
      </c>
      <c r="N46" s="67">
        <f t="shared" si="12"/>
        <v>1.874733216464825</v>
      </c>
      <c r="O46" s="22" t="s">
        <v>19</v>
      </c>
      <c r="P46" s="66">
        <v>0.016</v>
      </c>
      <c r="Q46" s="67">
        <f t="shared" si="9"/>
        <v>1.4314107250524588</v>
      </c>
      <c r="R46" s="67">
        <f t="shared" si="73"/>
        <v>1.350387476464584</v>
      </c>
      <c r="S46" s="2"/>
      <c r="T46" s="21"/>
      <c r="U46" s="42"/>
      <c r="V46" s="21"/>
      <c r="W46" s="21"/>
      <c r="X46" s="22" t="s">
        <v>108</v>
      </c>
      <c r="Y46" s="78">
        <v>0</v>
      </c>
      <c r="Z46" s="35">
        <f>$Q$24</f>
        <v>1.06</v>
      </c>
      <c r="AA46" s="27">
        <f>Y46*Z46</f>
        <v>0</v>
      </c>
      <c r="AB46" s="22" t="s">
        <v>17</v>
      </c>
      <c r="AC46" s="21"/>
      <c r="AD46" s="36">
        <v>0.3</v>
      </c>
      <c r="AE46" s="35">
        <f>R56</f>
        <v>1.5035050096864067</v>
      </c>
      <c r="AF46" s="27">
        <f>AA46*AD46*AE46</f>
        <v>0</v>
      </c>
      <c r="AG46" s="22" t="s">
        <v>19</v>
      </c>
      <c r="AH46" s="21"/>
      <c r="AI46" s="37">
        <f>1-AD46</f>
        <v>0.7</v>
      </c>
      <c r="AJ46" s="35">
        <f>AE46</f>
        <v>1.5035050096864067</v>
      </c>
      <c r="AK46" s="27">
        <f>AA46*AI46*AJ46</f>
        <v>0</v>
      </c>
      <c r="AL46" s="22" t="s">
        <v>17</v>
      </c>
      <c r="AM46" s="27">
        <f>AF46+AK46</f>
        <v>0</v>
      </c>
      <c r="AN46" s="22" t="s">
        <v>17</v>
      </c>
      <c r="AX46" s="27">
        <v>21</v>
      </c>
      <c r="AY46" s="26">
        <f t="shared" si="74"/>
        <v>2024</v>
      </c>
      <c r="AZ46" s="27" t="e">
        <f t="shared" si="14"/>
        <v>#NUM!</v>
      </c>
      <c r="BA46" s="27" t="e">
        <f t="shared" si="39"/>
        <v>#NUM!</v>
      </c>
      <c r="BB46" s="27" t="e">
        <f t="shared" si="39"/>
        <v>#NUM!</v>
      </c>
      <c r="BC46" s="27" t="e">
        <f t="shared" si="39"/>
        <v>#NUM!</v>
      </c>
      <c r="BD46" s="27" t="e">
        <f t="shared" si="39"/>
        <v>#NUM!</v>
      </c>
      <c r="BE46" s="25" t="s">
        <v>17</v>
      </c>
      <c r="BF46" s="27">
        <f t="shared" si="15"/>
        <v>0</v>
      </c>
      <c r="BG46" s="27">
        <f t="shared" si="40"/>
        <v>0</v>
      </c>
      <c r="BH46" s="27">
        <f t="shared" si="40"/>
        <v>0</v>
      </c>
      <c r="BI46" s="27">
        <f t="shared" si="40"/>
        <v>0</v>
      </c>
      <c r="BJ46" s="27">
        <f t="shared" si="40"/>
        <v>0</v>
      </c>
      <c r="BK46" s="25" t="s">
        <v>17</v>
      </c>
      <c r="BL46" s="27">
        <f t="shared" si="16"/>
        <v>0</v>
      </c>
      <c r="BM46" s="27">
        <f t="shared" si="41"/>
        <v>0</v>
      </c>
      <c r="BN46" s="27">
        <f t="shared" si="41"/>
        <v>0</v>
      </c>
      <c r="BO46" s="27">
        <f t="shared" si="41"/>
        <v>0</v>
      </c>
      <c r="BP46" s="27">
        <f t="shared" si="41"/>
        <v>0</v>
      </c>
      <c r="BQ46" s="25" t="s">
        <v>17</v>
      </c>
      <c r="BR46" s="27" t="e">
        <f t="shared" si="17"/>
        <v>#NUM!</v>
      </c>
      <c r="BS46" s="27" t="e">
        <f t="shared" si="42"/>
        <v>#NUM!</v>
      </c>
      <c r="BT46" s="27" t="e">
        <f t="shared" si="42"/>
        <v>#NUM!</v>
      </c>
      <c r="BU46" s="27" t="e">
        <f t="shared" si="42"/>
        <v>#NUM!</v>
      </c>
      <c r="BV46" s="27" t="e">
        <f t="shared" si="42"/>
        <v>#NUM!</v>
      </c>
      <c r="BW46" s="25" t="s">
        <v>17</v>
      </c>
      <c r="BX46" s="27" t="e">
        <f t="shared" si="18"/>
        <v>#NUM!</v>
      </c>
      <c r="BY46" s="27" t="e">
        <f t="shared" si="43"/>
        <v>#NUM!</v>
      </c>
      <c r="BZ46" s="27" t="e">
        <f t="shared" si="43"/>
        <v>#NUM!</v>
      </c>
      <c r="CA46" s="27" t="e">
        <f t="shared" si="43"/>
        <v>#NUM!</v>
      </c>
      <c r="CB46" s="27" t="e">
        <f t="shared" si="43"/>
        <v>#NUM!</v>
      </c>
      <c r="CC46" s="25" t="s">
        <v>17</v>
      </c>
      <c r="CD46" s="27" t="e">
        <f t="shared" si="19"/>
        <v>#NUM!</v>
      </c>
      <c r="CE46" s="27" t="e">
        <f t="shared" si="44"/>
        <v>#NUM!</v>
      </c>
      <c r="CF46" s="27" t="e">
        <f t="shared" si="44"/>
        <v>#NUM!</v>
      </c>
      <c r="CG46" s="27" t="e">
        <f t="shared" si="44"/>
        <v>#NUM!</v>
      </c>
      <c r="CH46" s="27" t="e">
        <f t="shared" si="44"/>
        <v>#NUM!</v>
      </c>
      <c r="CI46" s="25" t="s">
        <v>17</v>
      </c>
      <c r="CJ46" s="27">
        <f t="shared" si="20"/>
        <v>0</v>
      </c>
      <c r="CK46" s="27">
        <f t="shared" si="45"/>
        <v>0</v>
      </c>
      <c r="CL46" s="27">
        <f t="shared" si="45"/>
        <v>0</v>
      </c>
      <c r="CM46" s="27">
        <f t="shared" si="45"/>
        <v>0</v>
      </c>
      <c r="CN46" s="27">
        <f t="shared" si="45"/>
        <v>0</v>
      </c>
      <c r="CO46" s="25" t="s">
        <v>17</v>
      </c>
      <c r="CP46" s="27" t="e">
        <f t="shared" si="21"/>
        <v>#NUM!</v>
      </c>
      <c r="CQ46" s="27" t="e">
        <f t="shared" si="46"/>
        <v>#NUM!</v>
      </c>
      <c r="CR46" s="27" t="e">
        <f t="shared" si="46"/>
        <v>#NUM!</v>
      </c>
      <c r="CS46" s="27" t="e">
        <f t="shared" si="46"/>
        <v>#NUM!</v>
      </c>
      <c r="CT46" s="27" t="e">
        <f t="shared" si="46"/>
        <v>#NUM!</v>
      </c>
      <c r="CU46" s="25" t="s">
        <v>17</v>
      </c>
      <c r="CV46" s="27">
        <f t="shared" si="22"/>
        <v>0</v>
      </c>
      <c r="CW46" s="27">
        <f t="shared" si="47"/>
        <v>0</v>
      </c>
      <c r="CX46" s="27">
        <f t="shared" si="47"/>
        <v>0</v>
      </c>
      <c r="CY46" s="27">
        <f t="shared" si="47"/>
        <v>0</v>
      </c>
      <c r="CZ46" s="27">
        <f t="shared" si="47"/>
        <v>0</v>
      </c>
      <c r="DA46" s="25" t="s">
        <v>17</v>
      </c>
      <c r="DB46" s="27">
        <f t="shared" si="23"/>
        <v>0</v>
      </c>
      <c r="DC46" s="27">
        <f t="shared" si="48"/>
        <v>0</v>
      </c>
      <c r="DD46" s="27">
        <f t="shared" si="48"/>
        <v>0</v>
      </c>
      <c r="DE46" s="27">
        <f t="shared" si="48"/>
        <v>0</v>
      </c>
      <c r="DF46" s="27">
        <f t="shared" si="48"/>
        <v>0</v>
      </c>
      <c r="DG46" s="25" t="s">
        <v>17</v>
      </c>
      <c r="DH46" s="27" t="e">
        <f t="shared" si="24"/>
        <v>#NUM!</v>
      </c>
      <c r="DI46" s="27" t="e">
        <f t="shared" si="49"/>
        <v>#NUM!</v>
      </c>
      <c r="DJ46" s="27" t="e">
        <f t="shared" si="49"/>
        <v>#NUM!</v>
      </c>
      <c r="DK46" s="27" t="e">
        <f t="shared" si="49"/>
        <v>#NUM!</v>
      </c>
      <c r="DL46" s="27" t="e">
        <f t="shared" si="49"/>
        <v>#NUM!</v>
      </c>
      <c r="DM46" s="25" t="s">
        <v>17</v>
      </c>
      <c r="DN46" s="27">
        <f t="shared" si="25"/>
        <v>0</v>
      </c>
      <c r="DO46" s="27">
        <f t="shared" si="50"/>
        <v>0</v>
      </c>
      <c r="DP46" s="27">
        <f t="shared" si="50"/>
        <v>0</v>
      </c>
      <c r="DQ46" s="27">
        <f t="shared" si="50"/>
        <v>0</v>
      </c>
      <c r="DR46" s="27">
        <f t="shared" si="50"/>
        <v>0</v>
      </c>
      <c r="DS46" s="25" t="s">
        <v>17</v>
      </c>
      <c r="DT46" s="27">
        <f t="shared" si="51"/>
        <v>0</v>
      </c>
      <c r="DU46" s="27">
        <f t="shared" si="52"/>
        <v>0</v>
      </c>
      <c r="DV46" s="27">
        <f t="shared" si="52"/>
        <v>0</v>
      </c>
      <c r="DW46" s="27">
        <f t="shared" si="52"/>
        <v>0</v>
      </c>
      <c r="DX46" s="27">
        <f t="shared" si="52"/>
        <v>0</v>
      </c>
      <c r="DY46" s="25" t="s">
        <v>17</v>
      </c>
      <c r="DZ46" s="27" t="e">
        <f t="shared" si="26"/>
        <v>#NUM!</v>
      </c>
      <c r="EA46" s="27" t="e">
        <f t="shared" si="53"/>
        <v>#NUM!</v>
      </c>
      <c r="EB46" s="27" t="e">
        <f t="shared" si="53"/>
        <v>#NUM!</v>
      </c>
      <c r="EC46" s="27" t="e">
        <f t="shared" si="53"/>
        <v>#NUM!</v>
      </c>
      <c r="ED46" s="27" t="e">
        <f t="shared" si="53"/>
        <v>#NUM!</v>
      </c>
      <c r="EE46" s="25" t="s">
        <v>17</v>
      </c>
      <c r="EF46" s="27">
        <f t="shared" si="27"/>
        <v>0</v>
      </c>
      <c r="EG46" s="27">
        <f t="shared" si="54"/>
        <v>0</v>
      </c>
      <c r="EH46" s="27">
        <f t="shared" si="54"/>
        <v>0</v>
      </c>
      <c r="EI46" s="27">
        <f t="shared" si="54"/>
        <v>0</v>
      </c>
      <c r="EJ46" s="27">
        <f t="shared" si="54"/>
        <v>0</v>
      </c>
      <c r="EK46" s="25" t="s">
        <v>17</v>
      </c>
      <c r="EL46" s="27" t="e">
        <f t="shared" si="28"/>
        <v>#NUM!</v>
      </c>
      <c r="EM46" s="27" t="e">
        <f t="shared" si="55"/>
        <v>#NUM!</v>
      </c>
      <c r="EN46" s="27" t="e">
        <f t="shared" si="55"/>
        <v>#NUM!</v>
      </c>
      <c r="EO46" s="27" t="e">
        <f t="shared" si="55"/>
        <v>#NUM!</v>
      </c>
      <c r="EP46" s="27" t="e">
        <f t="shared" si="55"/>
        <v>#NUM!</v>
      </c>
      <c r="EQ46" s="25" t="s">
        <v>17</v>
      </c>
      <c r="ER46" s="27" t="e">
        <f t="shared" si="29"/>
        <v>#NUM!</v>
      </c>
      <c r="ES46" s="27" t="e">
        <f t="shared" si="56"/>
        <v>#NUM!</v>
      </c>
      <c r="ET46" s="27" t="e">
        <f t="shared" si="56"/>
        <v>#NUM!</v>
      </c>
      <c r="EU46" s="27" t="e">
        <f t="shared" si="56"/>
        <v>#NUM!</v>
      </c>
      <c r="EV46" s="27" t="e">
        <f t="shared" si="56"/>
        <v>#NUM!</v>
      </c>
      <c r="EW46" s="25" t="s">
        <v>17</v>
      </c>
      <c r="EX46" s="27" t="e">
        <f t="shared" si="30"/>
        <v>#NUM!</v>
      </c>
      <c r="EY46" s="27" t="e">
        <f t="shared" si="57"/>
        <v>#NUM!</v>
      </c>
      <c r="EZ46" s="27" t="e">
        <f t="shared" si="57"/>
        <v>#NUM!</v>
      </c>
      <c r="FA46" s="27" t="e">
        <f t="shared" si="57"/>
        <v>#NUM!</v>
      </c>
      <c r="FB46" s="27" t="e">
        <f t="shared" si="57"/>
        <v>#NUM!</v>
      </c>
      <c r="FC46" s="25" t="s">
        <v>17</v>
      </c>
      <c r="FD46" s="27" t="e">
        <f t="shared" si="31"/>
        <v>#NUM!</v>
      </c>
      <c r="FE46" s="27" t="e">
        <f t="shared" si="58"/>
        <v>#NUM!</v>
      </c>
      <c r="FF46" s="27" t="e">
        <f t="shared" si="58"/>
        <v>#NUM!</v>
      </c>
      <c r="FG46" s="27" t="e">
        <f t="shared" si="58"/>
        <v>#NUM!</v>
      </c>
      <c r="FH46" s="27" t="e">
        <f t="shared" si="58"/>
        <v>#NUM!</v>
      </c>
      <c r="FI46" s="25" t="s">
        <v>17</v>
      </c>
      <c r="FJ46" s="27" t="e">
        <f t="shared" si="32"/>
        <v>#NUM!</v>
      </c>
      <c r="FK46" s="27" t="e">
        <f t="shared" si="59"/>
        <v>#NUM!</v>
      </c>
      <c r="FL46" s="27" t="e">
        <f t="shared" si="59"/>
        <v>#NUM!</v>
      </c>
      <c r="FM46" s="27" t="e">
        <f t="shared" si="59"/>
        <v>#NUM!</v>
      </c>
      <c r="FN46" s="27" t="e">
        <f t="shared" si="59"/>
        <v>#NUM!</v>
      </c>
      <c r="FO46" s="25" t="s">
        <v>17</v>
      </c>
      <c r="FP46" s="27" t="e">
        <f t="shared" si="33"/>
        <v>#NUM!</v>
      </c>
      <c r="FQ46" s="27" t="e">
        <f t="shared" si="60"/>
        <v>#NUM!</v>
      </c>
      <c r="FR46" s="27" t="e">
        <f t="shared" si="60"/>
        <v>#NUM!</v>
      </c>
      <c r="FS46" s="27" t="e">
        <f t="shared" si="60"/>
        <v>#NUM!</v>
      </c>
      <c r="FT46" s="27" t="e">
        <f t="shared" si="60"/>
        <v>#NUM!</v>
      </c>
      <c r="FU46" s="25" t="s">
        <v>17</v>
      </c>
      <c r="FV46" s="27" t="e">
        <f t="shared" si="34"/>
        <v>#NUM!</v>
      </c>
      <c r="FW46" s="27" t="e">
        <f t="shared" si="61"/>
        <v>#NUM!</v>
      </c>
      <c r="FX46" s="27" t="e">
        <f t="shared" si="61"/>
        <v>#NUM!</v>
      </c>
      <c r="FY46" s="27" t="e">
        <f t="shared" si="61"/>
        <v>#NUM!</v>
      </c>
      <c r="FZ46" s="27" t="e">
        <f t="shared" si="61"/>
        <v>#NUM!</v>
      </c>
      <c r="GA46" s="25" t="s">
        <v>17</v>
      </c>
      <c r="GB46" s="27">
        <f t="shared" si="35"/>
        <v>0</v>
      </c>
      <c r="GC46" s="27">
        <f t="shared" si="62"/>
        <v>0</v>
      </c>
      <c r="GD46" s="27">
        <f t="shared" si="62"/>
        <v>0</v>
      </c>
      <c r="GE46" s="27">
        <f t="shared" si="62"/>
        <v>0</v>
      </c>
      <c r="GF46" s="27">
        <f t="shared" si="62"/>
        <v>0</v>
      </c>
      <c r="GG46" s="25" t="s">
        <v>17</v>
      </c>
      <c r="GH46" s="27" t="e">
        <f t="shared" si="36"/>
        <v>#NUM!</v>
      </c>
      <c r="GI46" s="27" t="e">
        <f t="shared" si="63"/>
        <v>#NUM!</v>
      </c>
      <c r="GJ46" s="27" t="e">
        <f t="shared" si="63"/>
        <v>#NUM!</v>
      </c>
      <c r="GK46" s="27" t="e">
        <f t="shared" si="63"/>
        <v>#NUM!</v>
      </c>
      <c r="GL46" s="27" t="e">
        <f t="shared" si="63"/>
        <v>#NUM!</v>
      </c>
      <c r="GM46" s="25" t="s">
        <v>17</v>
      </c>
      <c r="GN46" s="27">
        <f t="shared" si="37"/>
        <v>0</v>
      </c>
      <c r="GO46" s="27">
        <f t="shared" si="66"/>
        <v>0</v>
      </c>
      <c r="GP46" s="27">
        <f t="shared" si="66"/>
        <v>0</v>
      </c>
      <c r="GQ46" s="27">
        <f t="shared" si="66"/>
        <v>0</v>
      </c>
      <c r="GR46" s="27">
        <f t="shared" si="66"/>
        <v>0</v>
      </c>
      <c r="GS46" s="25" t="s">
        <v>17</v>
      </c>
      <c r="GT46" s="27" t="e">
        <f t="shared" si="67"/>
        <v>#NUM!</v>
      </c>
      <c r="GU46" s="27" t="e">
        <f t="shared" si="68"/>
        <v>#NUM!</v>
      </c>
      <c r="GV46" s="27" t="e">
        <f t="shared" si="69"/>
        <v>#NUM!</v>
      </c>
      <c r="GW46" s="27" t="e">
        <f t="shared" si="70"/>
        <v>#NUM!</v>
      </c>
      <c r="GX46" s="27" t="e">
        <f t="shared" si="71"/>
        <v>#NUM!</v>
      </c>
      <c r="GY46" s="27" t="e">
        <f t="shared" si="65"/>
        <v>#NUM!</v>
      </c>
      <c r="GZ46" s="10"/>
      <c r="HB46" s="1" t="s">
        <v>8</v>
      </c>
      <c r="HE46" s="10" t="str">
        <f>T149</f>
        <v>POLK COMMON &amp; GASIFIER</v>
      </c>
      <c r="HF46" s="10">
        <f>HH46-HG46</f>
        <v>33</v>
      </c>
      <c r="HG46" s="9">
        <f>U149</f>
        <v>2003</v>
      </c>
      <c r="HH46" s="9">
        <f>V149</f>
        <v>2036</v>
      </c>
      <c r="HI46" s="10">
        <f>AA154</f>
        <v>0</v>
      </c>
      <c r="HJ46" s="16">
        <f>+'[1]SUMMARY'!$T$12</f>
        <v>4279429</v>
      </c>
    </row>
    <row r="47" spans="1:218" ht="10.5" customHeight="1">
      <c r="A47" s="1" t="s">
        <v>8</v>
      </c>
      <c r="B47" s="26">
        <f t="shared" si="72"/>
        <v>2027</v>
      </c>
      <c r="C47" s="22" t="s">
        <v>19</v>
      </c>
      <c r="D47" s="66">
        <v>0.055</v>
      </c>
      <c r="E47" s="67">
        <f t="shared" si="6"/>
        <v>3.1653469001219583</v>
      </c>
      <c r="F47" s="67">
        <f t="shared" si="10"/>
        <v>3.085133430918088</v>
      </c>
      <c r="G47" s="22" t="s">
        <v>19</v>
      </c>
      <c r="H47" s="66">
        <v>0.023</v>
      </c>
      <c r="I47" s="67">
        <f t="shared" si="7"/>
        <v>1.4937157365571878</v>
      </c>
      <c r="J47" s="67">
        <f t="shared" si="11"/>
        <v>1.4716411197607757</v>
      </c>
      <c r="K47" s="22" t="s">
        <v>19</v>
      </c>
      <c r="L47" s="66">
        <v>0.035</v>
      </c>
      <c r="M47" s="67">
        <f t="shared" si="8"/>
        <v>1.969454112226709</v>
      </c>
      <c r="N47" s="67">
        <f t="shared" si="12"/>
        <v>1.9403488790410937</v>
      </c>
      <c r="O47" s="22" t="s">
        <v>19</v>
      </c>
      <c r="P47" s="66">
        <v>0.015</v>
      </c>
      <c r="Q47" s="67">
        <f t="shared" si="9"/>
        <v>1.4528818859282455</v>
      </c>
      <c r="R47" s="67">
        <f t="shared" si="73"/>
        <v>1.3706432886115527</v>
      </c>
      <c r="S47" s="2"/>
      <c r="T47" s="21"/>
      <c r="U47" s="42"/>
      <c r="V47" s="21"/>
      <c r="W47" s="21"/>
      <c r="X47" s="38" t="s">
        <v>110</v>
      </c>
      <c r="Y47" s="77" t="s">
        <v>124</v>
      </c>
      <c r="Z47" s="39" t="s">
        <v>110</v>
      </c>
      <c r="AA47" s="24" t="s">
        <v>111</v>
      </c>
      <c r="AB47" s="22" t="s">
        <v>17</v>
      </c>
      <c r="AC47" s="21"/>
      <c r="AD47" s="21"/>
      <c r="AE47" s="21"/>
      <c r="AF47" s="24" t="s">
        <v>111</v>
      </c>
      <c r="AG47" s="22" t="s">
        <v>19</v>
      </c>
      <c r="AH47" s="21"/>
      <c r="AI47" s="21"/>
      <c r="AJ47" s="21"/>
      <c r="AK47" s="24" t="s">
        <v>111</v>
      </c>
      <c r="AL47" s="22" t="s">
        <v>17</v>
      </c>
      <c r="AM47" s="24" t="s">
        <v>111</v>
      </c>
      <c r="AN47" s="22" t="s">
        <v>17</v>
      </c>
      <c r="AX47" s="27">
        <v>22</v>
      </c>
      <c r="AY47" s="26">
        <f t="shared" si="74"/>
        <v>2025</v>
      </c>
      <c r="AZ47" s="27" t="e">
        <f t="shared" si="14"/>
        <v>#NUM!</v>
      </c>
      <c r="BA47" s="27" t="e">
        <f aca="true" t="shared" si="75" ref="BA47:BD62">IF($AX47&lt;=TRUNC($AZ$18),BA46*(1+BA$19),0)</f>
        <v>#NUM!</v>
      </c>
      <c r="BB47" s="27" t="e">
        <f t="shared" si="75"/>
        <v>#NUM!</v>
      </c>
      <c r="BC47" s="27" t="e">
        <f t="shared" si="75"/>
        <v>#NUM!</v>
      </c>
      <c r="BD47" s="27" t="e">
        <f t="shared" si="75"/>
        <v>#NUM!</v>
      </c>
      <c r="BE47" s="25" t="s">
        <v>17</v>
      </c>
      <c r="BF47" s="27">
        <f t="shared" si="15"/>
        <v>0</v>
      </c>
      <c r="BG47" s="27">
        <f aca="true" t="shared" si="76" ref="BG47:BJ62">IF($AX47&lt;=TRUNC($BF$18),BG46*(1+BG$19),0)</f>
        <v>0</v>
      </c>
      <c r="BH47" s="27">
        <f t="shared" si="76"/>
        <v>0</v>
      </c>
      <c r="BI47" s="27">
        <f t="shared" si="76"/>
        <v>0</v>
      </c>
      <c r="BJ47" s="27">
        <f t="shared" si="76"/>
        <v>0</v>
      </c>
      <c r="BK47" s="25" t="s">
        <v>17</v>
      </c>
      <c r="BL47" s="27">
        <f t="shared" si="16"/>
        <v>0</v>
      </c>
      <c r="BM47" s="27">
        <f aca="true" t="shared" si="77" ref="BM47:BP62">IF($AX47&lt;=TRUNC($BL$18),BM46*(1+BM$19),0)</f>
        <v>0</v>
      </c>
      <c r="BN47" s="27">
        <f t="shared" si="77"/>
        <v>0</v>
      </c>
      <c r="BO47" s="27">
        <f t="shared" si="77"/>
        <v>0</v>
      </c>
      <c r="BP47" s="27">
        <f t="shared" si="77"/>
        <v>0</v>
      </c>
      <c r="BQ47" s="25" t="s">
        <v>17</v>
      </c>
      <c r="BR47" s="27" t="e">
        <f t="shared" si="17"/>
        <v>#NUM!</v>
      </c>
      <c r="BS47" s="27" t="e">
        <f aca="true" t="shared" si="78" ref="BS47:BV62">IF($AX47&lt;=TRUNC($BR$18),BS46*(1+BS$19),0)</f>
        <v>#NUM!</v>
      </c>
      <c r="BT47" s="27" t="e">
        <f t="shared" si="78"/>
        <v>#NUM!</v>
      </c>
      <c r="BU47" s="27" t="e">
        <f t="shared" si="78"/>
        <v>#NUM!</v>
      </c>
      <c r="BV47" s="27" t="e">
        <f t="shared" si="78"/>
        <v>#NUM!</v>
      </c>
      <c r="BW47" s="25" t="s">
        <v>17</v>
      </c>
      <c r="BX47" s="27" t="e">
        <f t="shared" si="18"/>
        <v>#NUM!</v>
      </c>
      <c r="BY47" s="27" t="e">
        <f aca="true" t="shared" si="79" ref="BY47:CB62">IF($AX47&lt;=TRUNC($BX$18),BY46*(1+BY$19),0)</f>
        <v>#NUM!</v>
      </c>
      <c r="BZ47" s="27" t="e">
        <f t="shared" si="79"/>
        <v>#NUM!</v>
      </c>
      <c r="CA47" s="27" t="e">
        <f t="shared" si="79"/>
        <v>#NUM!</v>
      </c>
      <c r="CB47" s="27" t="e">
        <f t="shared" si="79"/>
        <v>#NUM!</v>
      </c>
      <c r="CC47" s="25" t="s">
        <v>17</v>
      </c>
      <c r="CD47" s="27" t="e">
        <f t="shared" si="19"/>
        <v>#NUM!</v>
      </c>
      <c r="CE47" s="27" t="e">
        <f aca="true" t="shared" si="80" ref="CE47:CH62">IF($AX47&lt;=TRUNC($CD$18),CE46*(1+CE$19),0)</f>
        <v>#NUM!</v>
      </c>
      <c r="CF47" s="27" t="e">
        <f t="shared" si="80"/>
        <v>#NUM!</v>
      </c>
      <c r="CG47" s="27" t="e">
        <f t="shared" si="80"/>
        <v>#NUM!</v>
      </c>
      <c r="CH47" s="27" t="e">
        <f t="shared" si="80"/>
        <v>#NUM!</v>
      </c>
      <c r="CI47" s="25" t="s">
        <v>17</v>
      </c>
      <c r="CJ47" s="27">
        <f t="shared" si="20"/>
        <v>0</v>
      </c>
      <c r="CK47" s="27">
        <f aca="true" t="shared" si="81" ref="CK47:CN62">IF($AX47&lt;=TRUNC($CJ$18),CK46*(1+CK$19),0)</f>
        <v>0</v>
      </c>
      <c r="CL47" s="27">
        <f t="shared" si="81"/>
        <v>0</v>
      </c>
      <c r="CM47" s="27">
        <f t="shared" si="81"/>
        <v>0</v>
      </c>
      <c r="CN47" s="27">
        <f t="shared" si="81"/>
        <v>0</v>
      </c>
      <c r="CO47" s="25" t="s">
        <v>17</v>
      </c>
      <c r="CP47" s="27" t="e">
        <f t="shared" si="21"/>
        <v>#NUM!</v>
      </c>
      <c r="CQ47" s="27" t="e">
        <f aca="true" t="shared" si="82" ref="CQ47:CT62">IF($AX47&lt;=TRUNC($CP$18),CQ46*(1+CQ$19),0)</f>
        <v>#NUM!</v>
      </c>
      <c r="CR47" s="27" t="e">
        <f t="shared" si="82"/>
        <v>#NUM!</v>
      </c>
      <c r="CS47" s="27" t="e">
        <f t="shared" si="82"/>
        <v>#NUM!</v>
      </c>
      <c r="CT47" s="27" t="e">
        <f t="shared" si="82"/>
        <v>#NUM!</v>
      </c>
      <c r="CU47" s="25" t="s">
        <v>17</v>
      </c>
      <c r="CV47" s="27">
        <f t="shared" si="22"/>
        <v>0</v>
      </c>
      <c r="CW47" s="27">
        <f aca="true" t="shared" si="83" ref="CW47:CZ62">IF($AX47&lt;=TRUNC($CV$18),CW46*(1+CW$19),0)</f>
        <v>0</v>
      </c>
      <c r="CX47" s="27">
        <f t="shared" si="83"/>
        <v>0</v>
      </c>
      <c r="CY47" s="27">
        <f t="shared" si="83"/>
        <v>0</v>
      </c>
      <c r="CZ47" s="27">
        <f t="shared" si="83"/>
        <v>0</v>
      </c>
      <c r="DA47" s="25" t="s">
        <v>17</v>
      </c>
      <c r="DB47" s="27">
        <f t="shared" si="23"/>
        <v>0</v>
      </c>
      <c r="DC47" s="27">
        <f aca="true" t="shared" si="84" ref="DC47:DF62">IF($AX47&lt;=TRUNC($DB$18),DC46*(1+DC$19),0)</f>
        <v>0</v>
      </c>
      <c r="DD47" s="27">
        <f t="shared" si="84"/>
        <v>0</v>
      </c>
      <c r="DE47" s="27">
        <f t="shared" si="84"/>
        <v>0</v>
      </c>
      <c r="DF47" s="27">
        <f t="shared" si="84"/>
        <v>0</v>
      </c>
      <c r="DG47" s="25" t="s">
        <v>17</v>
      </c>
      <c r="DH47" s="27" t="e">
        <f t="shared" si="24"/>
        <v>#NUM!</v>
      </c>
      <c r="DI47" s="27" t="e">
        <f aca="true" t="shared" si="85" ref="DI47:DL62">IF($AX47&lt;=TRUNC($DH$18),DI46*(1+DI$19),0)</f>
        <v>#NUM!</v>
      </c>
      <c r="DJ47" s="27" t="e">
        <f t="shared" si="85"/>
        <v>#NUM!</v>
      </c>
      <c r="DK47" s="27" t="e">
        <f t="shared" si="85"/>
        <v>#NUM!</v>
      </c>
      <c r="DL47" s="27" t="e">
        <f t="shared" si="85"/>
        <v>#NUM!</v>
      </c>
      <c r="DM47" s="25" t="s">
        <v>17</v>
      </c>
      <c r="DN47" s="27">
        <f t="shared" si="25"/>
        <v>0</v>
      </c>
      <c r="DO47" s="27">
        <f aca="true" t="shared" si="86" ref="DO47:DR62">IF($AX47&lt;=TRUNC($DN$18),DO46*(1+DO$19),0)</f>
        <v>0</v>
      </c>
      <c r="DP47" s="27">
        <f t="shared" si="86"/>
        <v>0</v>
      </c>
      <c r="DQ47" s="27">
        <f t="shared" si="86"/>
        <v>0</v>
      </c>
      <c r="DR47" s="27">
        <f t="shared" si="86"/>
        <v>0</v>
      </c>
      <c r="DS47" s="25" t="s">
        <v>17</v>
      </c>
      <c r="DT47" s="27">
        <f t="shared" si="51"/>
        <v>0</v>
      </c>
      <c r="DU47" s="27">
        <f aca="true" t="shared" si="87" ref="DU47:DX62">IF($AX47&lt;=TRUNC($DT$18),DU46*(1+DU$19),0)</f>
        <v>0</v>
      </c>
      <c r="DV47" s="27">
        <f t="shared" si="87"/>
        <v>0</v>
      </c>
      <c r="DW47" s="27">
        <f t="shared" si="87"/>
        <v>0</v>
      </c>
      <c r="DX47" s="27">
        <f t="shared" si="87"/>
        <v>0</v>
      </c>
      <c r="DY47" s="25" t="s">
        <v>17</v>
      </c>
      <c r="DZ47" s="27" t="e">
        <f t="shared" si="26"/>
        <v>#NUM!</v>
      </c>
      <c r="EA47" s="27" t="e">
        <f aca="true" t="shared" si="88" ref="EA47:ED62">IF($AX47&lt;=TRUNC($DZ$18),EA46*(1+EA$19),0)</f>
        <v>#NUM!</v>
      </c>
      <c r="EB47" s="27" t="e">
        <f t="shared" si="88"/>
        <v>#NUM!</v>
      </c>
      <c r="EC47" s="27" t="e">
        <f t="shared" si="88"/>
        <v>#NUM!</v>
      </c>
      <c r="ED47" s="27" t="e">
        <f t="shared" si="88"/>
        <v>#NUM!</v>
      </c>
      <c r="EE47" s="25" t="s">
        <v>17</v>
      </c>
      <c r="EF47" s="27">
        <f t="shared" si="27"/>
        <v>0</v>
      </c>
      <c r="EG47" s="27">
        <f aca="true" t="shared" si="89" ref="EG47:EJ62">IF($AX47&lt;=TRUNC($EF$18),EG46*(1+EG$19),0)</f>
        <v>0</v>
      </c>
      <c r="EH47" s="27">
        <f t="shared" si="89"/>
        <v>0</v>
      </c>
      <c r="EI47" s="27">
        <f t="shared" si="89"/>
        <v>0</v>
      </c>
      <c r="EJ47" s="27">
        <f t="shared" si="89"/>
        <v>0</v>
      </c>
      <c r="EK47" s="25" t="s">
        <v>17</v>
      </c>
      <c r="EL47" s="27" t="e">
        <f t="shared" si="28"/>
        <v>#NUM!</v>
      </c>
      <c r="EM47" s="27" t="e">
        <f aca="true" t="shared" si="90" ref="EM47:EP62">IF($AX47&lt;=TRUNC($EL$18),EM46*(1+EM$19),0)</f>
        <v>#NUM!</v>
      </c>
      <c r="EN47" s="27" t="e">
        <f t="shared" si="90"/>
        <v>#NUM!</v>
      </c>
      <c r="EO47" s="27" t="e">
        <f t="shared" si="90"/>
        <v>#NUM!</v>
      </c>
      <c r="EP47" s="27" t="e">
        <f t="shared" si="90"/>
        <v>#NUM!</v>
      </c>
      <c r="EQ47" s="25" t="s">
        <v>17</v>
      </c>
      <c r="ER47" s="27" t="e">
        <f t="shared" si="29"/>
        <v>#NUM!</v>
      </c>
      <c r="ES47" s="27" t="e">
        <f aca="true" t="shared" si="91" ref="ES47:EV62">IF($AX47&lt;=TRUNC($ER$18),ES46*(1+ES$19),0)</f>
        <v>#NUM!</v>
      </c>
      <c r="ET47" s="27" t="e">
        <f t="shared" si="91"/>
        <v>#NUM!</v>
      </c>
      <c r="EU47" s="27" t="e">
        <f t="shared" si="91"/>
        <v>#NUM!</v>
      </c>
      <c r="EV47" s="27" t="e">
        <f t="shared" si="91"/>
        <v>#NUM!</v>
      </c>
      <c r="EW47" s="25" t="s">
        <v>17</v>
      </c>
      <c r="EX47" s="27" t="e">
        <f t="shared" si="30"/>
        <v>#NUM!</v>
      </c>
      <c r="EY47" s="27" t="e">
        <f aca="true" t="shared" si="92" ref="EY47:FB62">IF($AX47&lt;=TRUNC($EX$18),EY46*(1+EY$19),0)</f>
        <v>#NUM!</v>
      </c>
      <c r="EZ47" s="27" t="e">
        <f t="shared" si="92"/>
        <v>#NUM!</v>
      </c>
      <c r="FA47" s="27" t="e">
        <f t="shared" si="92"/>
        <v>#NUM!</v>
      </c>
      <c r="FB47" s="27" t="e">
        <f t="shared" si="92"/>
        <v>#NUM!</v>
      </c>
      <c r="FC47" s="25" t="s">
        <v>17</v>
      </c>
      <c r="FD47" s="27" t="e">
        <f t="shared" si="31"/>
        <v>#NUM!</v>
      </c>
      <c r="FE47" s="27" t="e">
        <f aca="true" t="shared" si="93" ref="FE47:FH62">IF($AX47&lt;=TRUNC($FD$18),FE46*(1+FE$19),0)</f>
        <v>#NUM!</v>
      </c>
      <c r="FF47" s="27" t="e">
        <f t="shared" si="93"/>
        <v>#NUM!</v>
      </c>
      <c r="FG47" s="27" t="e">
        <f t="shared" si="93"/>
        <v>#NUM!</v>
      </c>
      <c r="FH47" s="27" t="e">
        <f t="shared" si="93"/>
        <v>#NUM!</v>
      </c>
      <c r="FI47" s="25" t="s">
        <v>17</v>
      </c>
      <c r="FJ47" s="27" t="e">
        <f t="shared" si="32"/>
        <v>#NUM!</v>
      </c>
      <c r="FK47" s="27" t="e">
        <f aca="true" t="shared" si="94" ref="FK47:FN62">IF($AX47&lt;=TRUNC($FJ$18),FK46*(1+FK$19),0)</f>
        <v>#NUM!</v>
      </c>
      <c r="FL47" s="27" t="e">
        <f t="shared" si="94"/>
        <v>#NUM!</v>
      </c>
      <c r="FM47" s="27" t="e">
        <f t="shared" si="94"/>
        <v>#NUM!</v>
      </c>
      <c r="FN47" s="27" t="e">
        <f t="shared" si="94"/>
        <v>#NUM!</v>
      </c>
      <c r="FO47" s="25" t="s">
        <v>17</v>
      </c>
      <c r="FP47" s="27" t="e">
        <f t="shared" si="33"/>
        <v>#NUM!</v>
      </c>
      <c r="FQ47" s="27" t="e">
        <f aca="true" t="shared" si="95" ref="FQ47:FT62">IF($AX47&lt;=TRUNC($FP$18),FQ46*(1+FQ$19),0)</f>
        <v>#NUM!</v>
      </c>
      <c r="FR47" s="27" t="e">
        <f t="shared" si="95"/>
        <v>#NUM!</v>
      </c>
      <c r="FS47" s="27" t="e">
        <f t="shared" si="95"/>
        <v>#NUM!</v>
      </c>
      <c r="FT47" s="27" t="e">
        <f t="shared" si="95"/>
        <v>#NUM!</v>
      </c>
      <c r="FU47" s="25" t="s">
        <v>17</v>
      </c>
      <c r="FV47" s="27" t="e">
        <f t="shared" si="34"/>
        <v>#NUM!</v>
      </c>
      <c r="FW47" s="27" t="e">
        <f aca="true" t="shared" si="96" ref="FW47:FZ62">IF($AX47&lt;=TRUNC($FV$18),FW46*(1+FW$19),0)</f>
        <v>#NUM!</v>
      </c>
      <c r="FX47" s="27" t="e">
        <f t="shared" si="96"/>
        <v>#NUM!</v>
      </c>
      <c r="FY47" s="27" t="e">
        <f t="shared" si="96"/>
        <v>#NUM!</v>
      </c>
      <c r="FZ47" s="27" t="e">
        <f t="shared" si="96"/>
        <v>#NUM!</v>
      </c>
      <c r="GA47" s="25" t="s">
        <v>17</v>
      </c>
      <c r="GB47" s="27">
        <f t="shared" si="35"/>
        <v>0</v>
      </c>
      <c r="GC47" s="27">
        <f aca="true" t="shared" si="97" ref="GC47:GF62">IF($AX47&lt;=TRUNC($GB$18),GC46*(1+GC$19),0)</f>
        <v>0</v>
      </c>
      <c r="GD47" s="27">
        <f t="shared" si="97"/>
        <v>0</v>
      </c>
      <c r="GE47" s="27">
        <f t="shared" si="97"/>
        <v>0</v>
      </c>
      <c r="GF47" s="27">
        <f t="shared" si="97"/>
        <v>0</v>
      </c>
      <c r="GG47" s="25" t="s">
        <v>17</v>
      </c>
      <c r="GH47" s="27" t="e">
        <f t="shared" si="36"/>
        <v>#NUM!</v>
      </c>
      <c r="GI47" s="27" t="e">
        <f aca="true" t="shared" si="98" ref="GI47:GL62">IF($AX47&lt;=TRUNC($GH$18),GI46*(1+GI$19),0)</f>
        <v>#NUM!</v>
      </c>
      <c r="GJ47" s="27" t="e">
        <f t="shared" si="98"/>
        <v>#NUM!</v>
      </c>
      <c r="GK47" s="27" t="e">
        <f t="shared" si="98"/>
        <v>#NUM!</v>
      </c>
      <c r="GL47" s="27" t="e">
        <f t="shared" si="98"/>
        <v>#NUM!</v>
      </c>
      <c r="GM47" s="25" t="s">
        <v>17</v>
      </c>
      <c r="GN47" s="27">
        <f t="shared" si="37"/>
        <v>0</v>
      </c>
      <c r="GO47" s="27">
        <f aca="true" t="shared" si="99" ref="GO47:GR62">IF($AX47&lt;=TRUNC($GN$18),GO46*(1+GO$19),0)</f>
        <v>0</v>
      </c>
      <c r="GP47" s="27">
        <f t="shared" si="99"/>
        <v>0</v>
      </c>
      <c r="GQ47" s="27">
        <f t="shared" si="99"/>
        <v>0</v>
      </c>
      <c r="GR47" s="27">
        <f t="shared" si="99"/>
        <v>0</v>
      </c>
      <c r="GS47" s="25" t="s">
        <v>17</v>
      </c>
      <c r="GT47" s="27" t="e">
        <f t="shared" si="67"/>
        <v>#NUM!</v>
      </c>
      <c r="GU47" s="27" t="e">
        <f t="shared" si="68"/>
        <v>#NUM!</v>
      </c>
      <c r="GV47" s="27" t="e">
        <f t="shared" si="69"/>
        <v>#NUM!</v>
      </c>
      <c r="GW47" s="27" t="e">
        <f t="shared" si="70"/>
        <v>#NUM!</v>
      </c>
      <c r="GX47" s="27" t="e">
        <f t="shared" si="71"/>
        <v>#NUM!</v>
      </c>
      <c r="GY47" s="27" t="e">
        <f t="shared" si="65"/>
        <v>#NUM!</v>
      </c>
      <c r="HB47" s="1" t="s">
        <v>8</v>
      </c>
      <c r="HJ47" s="17"/>
    </row>
    <row r="48" spans="1:218" ht="10.5" customHeight="1">
      <c r="A48" s="1" t="s">
        <v>8</v>
      </c>
      <c r="B48" s="26">
        <f t="shared" si="72"/>
        <v>2028</v>
      </c>
      <c r="C48" s="22" t="s">
        <v>19</v>
      </c>
      <c r="D48" s="66">
        <v>0.054</v>
      </c>
      <c r="E48" s="67">
        <f t="shared" si="6"/>
        <v>3.3362756327285443</v>
      </c>
      <c r="F48" s="67">
        <f t="shared" si="10"/>
        <v>3.2517306361876646</v>
      </c>
      <c r="G48" s="22" t="s">
        <v>19</v>
      </c>
      <c r="H48" s="66">
        <v>0.022</v>
      </c>
      <c r="I48" s="67">
        <f t="shared" si="7"/>
        <v>1.526577482761446</v>
      </c>
      <c r="J48" s="67">
        <f t="shared" si="11"/>
        <v>1.5040172243955128</v>
      </c>
      <c r="K48" s="22" t="s">
        <v>19</v>
      </c>
      <c r="L48" s="66">
        <v>0.035</v>
      </c>
      <c r="M48" s="67">
        <f t="shared" si="8"/>
        <v>2.038385006154644</v>
      </c>
      <c r="N48" s="67">
        <f t="shared" si="12"/>
        <v>2.0082610898075317</v>
      </c>
      <c r="O48" s="22" t="s">
        <v>19</v>
      </c>
      <c r="P48" s="66">
        <v>0.013</v>
      </c>
      <c r="Q48" s="67">
        <f t="shared" si="9"/>
        <v>1.4717693504453127</v>
      </c>
      <c r="R48" s="67">
        <f t="shared" si="73"/>
        <v>1.3884616513635029</v>
      </c>
      <c r="S48" s="2"/>
      <c r="T48" s="21"/>
      <c r="U48" s="42"/>
      <c r="V48" s="21"/>
      <c r="W48" s="21"/>
      <c r="X48" s="38" t="s">
        <v>110</v>
      </c>
      <c r="Y48" s="79">
        <f>SUM(Y43:Y45)-Y46</f>
        <v>0</v>
      </c>
      <c r="Z48" s="39" t="s">
        <v>110</v>
      </c>
      <c r="AA48" s="27">
        <f>AA43+AA44+AA45-AA46</f>
        <v>0</v>
      </c>
      <c r="AB48" s="22" t="s">
        <v>17</v>
      </c>
      <c r="AC48" s="21"/>
      <c r="AD48" s="40" t="e">
        <f>RATE(AC43-U43,,-(AA48*AD46),AF48)</f>
        <v>#NUM!</v>
      </c>
      <c r="AE48" s="21"/>
      <c r="AF48" s="27">
        <f>AF43+AF44+AF45-AF46</f>
        <v>0</v>
      </c>
      <c r="AG48" s="22" t="s">
        <v>19</v>
      </c>
      <c r="AH48" s="21"/>
      <c r="AI48" s="40" t="e">
        <f>RATE(AH43-U43,,-(AA48*AI46),AK48)</f>
        <v>#NUM!</v>
      </c>
      <c r="AJ48" s="21"/>
      <c r="AK48" s="27">
        <f>AK43+AK44+AK45-AK46</f>
        <v>0</v>
      </c>
      <c r="AL48" s="22" t="s">
        <v>17</v>
      </c>
      <c r="AM48" s="27">
        <f>AM43+AM44+AM45-AM46</f>
        <v>0</v>
      </c>
      <c r="AN48" s="22" t="s">
        <v>17</v>
      </c>
      <c r="AX48" s="27">
        <v>23</v>
      </c>
      <c r="AY48" s="26">
        <f t="shared" si="74"/>
        <v>2026</v>
      </c>
      <c r="AZ48" s="27" t="e">
        <f t="shared" si="14"/>
        <v>#NUM!</v>
      </c>
      <c r="BA48" s="27" t="e">
        <f t="shared" si="75"/>
        <v>#NUM!</v>
      </c>
      <c r="BB48" s="27" t="e">
        <f t="shared" si="75"/>
        <v>#NUM!</v>
      </c>
      <c r="BC48" s="27" t="e">
        <f t="shared" si="75"/>
        <v>#NUM!</v>
      </c>
      <c r="BD48" s="27" t="e">
        <f t="shared" si="75"/>
        <v>#NUM!</v>
      </c>
      <c r="BE48" s="25" t="s">
        <v>17</v>
      </c>
      <c r="BF48" s="27">
        <f t="shared" si="15"/>
        <v>0</v>
      </c>
      <c r="BG48" s="27">
        <f t="shared" si="76"/>
        <v>0</v>
      </c>
      <c r="BH48" s="27">
        <f t="shared" si="76"/>
        <v>0</v>
      </c>
      <c r="BI48" s="27">
        <f t="shared" si="76"/>
        <v>0</v>
      </c>
      <c r="BJ48" s="27">
        <f t="shared" si="76"/>
        <v>0</v>
      </c>
      <c r="BK48" s="25" t="s">
        <v>17</v>
      </c>
      <c r="BL48" s="27">
        <f t="shared" si="16"/>
        <v>0</v>
      </c>
      <c r="BM48" s="27">
        <f t="shared" si="77"/>
        <v>0</v>
      </c>
      <c r="BN48" s="27">
        <f t="shared" si="77"/>
        <v>0</v>
      </c>
      <c r="BO48" s="27">
        <f t="shared" si="77"/>
        <v>0</v>
      </c>
      <c r="BP48" s="27">
        <f t="shared" si="77"/>
        <v>0</v>
      </c>
      <c r="BQ48" s="25" t="s">
        <v>17</v>
      </c>
      <c r="BR48" s="27" t="e">
        <f t="shared" si="17"/>
        <v>#NUM!</v>
      </c>
      <c r="BS48" s="27" t="e">
        <f t="shared" si="78"/>
        <v>#NUM!</v>
      </c>
      <c r="BT48" s="27" t="e">
        <f t="shared" si="78"/>
        <v>#NUM!</v>
      </c>
      <c r="BU48" s="27" t="e">
        <f t="shared" si="78"/>
        <v>#NUM!</v>
      </c>
      <c r="BV48" s="27" t="e">
        <f t="shared" si="78"/>
        <v>#NUM!</v>
      </c>
      <c r="BW48" s="25" t="s">
        <v>17</v>
      </c>
      <c r="BX48" s="27" t="e">
        <f t="shared" si="18"/>
        <v>#NUM!</v>
      </c>
      <c r="BY48" s="27" t="e">
        <f t="shared" si="79"/>
        <v>#NUM!</v>
      </c>
      <c r="BZ48" s="27" t="e">
        <f t="shared" si="79"/>
        <v>#NUM!</v>
      </c>
      <c r="CA48" s="27" t="e">
        <f t="shared" si="79"/>
        <v>#NUM!</v>
      </c>
      <c r="CB48" s="27" t="e">
        <f t="shared" si="79"/>
        <v>#NUM!</v>
      </c>
      <c r="CC48" s="25" t="s">
        <v>17</v>
      </c>
      <c r="CD48" s="27" t="e">
        <f t="shared" si="19"/>
        <v>#NUM!</v>
      </c>
      <c r="CE48" s="27" t="e">
        <f t="shared" si="80"/>
        <v>#NUM!</v>
      </c>
      <c r="CF48" s="27" t="e">
        <f t="shared" si="80"/>
        <v>#NUM!</v>
      </c>
      <c r="CG48" s="27" t="e">
        <f t="shared" si="80"/>
        <v>#NUM!</v>
      </c>
      <c r="CH48" s="27" t="e">
        <f t="shared" si="80"/>
        <v>#NUM!</v>
      </c>
      <c r="CI48" s="25" t="s">
        <v>17</v>
      </c>
      <c r="CJ48" s="27">
        <f t="shared" si="20"/>
        <v>0</v>
      </c>
      <c r="CK48" s="27">
        <f t="shared" si="81"/>
        <v>0</v>
      </c>
      <c r="CL48" s="27">
        <f t="shared" si="81"/>
        <v>0</v>
      </c>
      <c r="CM48" s="27">
        <f t="shared" si="81"/>
        <v>0</v>
      </c>
      <c r="CN48" s="27">
        <f t="shared" si="81"/>
        <v>0</v>
      </c>
      <c r="CO48" s="25" t="s">
        <v>17</v>
      </c>
      <c r="CP48" s="27" t="e">
        <f t="shared" si="21"/>
        <v>#NUM!</v>
      </c>
      <c r="CQ48" s="27" t="e">
        <f t="shared" si="82"/>
        <v>#NUM!</v>
      </c>
      <c r="CR48" s="27" t="e">
        <f t="shared" si="82"/>
        <v>#NUM!</v>
      </c>
      <c r="CS48" s="27" t="e">
        <f t="shared" si="82"/>
        <v>#NUM!</v>
      </c>
      <c r="CT48" s="27" t="e">
        <f t="shared" si="82"/>
        <v>#NUM!</v>
      </c>
      <c r="CU48" s="25" t="s">
        <v>17</v>
      </c>
      <c r="CV48" s="27">
        <f t="shared" si="22"/>
        <v>0</v>
      </c>
      <c r="CW48" s="27">
        <f t="shared" si="83"/>
        <v>0</v>
      </c>
      <c r="CX48" s="27">
        <f t="shared" si="83"/>
        <v>0</v>
      </c>
      <c r="CY48" s="27">
        <f t="shared" si="83"/>
        <v>0</v>
      </c>
      <c r="CZ48" s="27">
        <f t="shared" si="83"/>
        <v>0</v>
      </c>
      <c r="DA48" s="25" t="s">
        <v>17</v>
      </c>
      <c r="DB48" s="27">
        <f t="shared" si="23"/>
        <v>0</v>
      </c>
      <c r="DC48" s="27">
        <f t="shared" si="84"/>
        <v>0</v>
      </c>
      <c r="DD48" s="27">
        <f t="shared" si="84"/>
        <v>0</v>
      </c>
      <c r="DE48" s="27">
        <f t="shared" si="84"/>
        <v>0</v>
      </c>
      <c r="DF48" s="27">
        <f t="shared" si="84"/>
        <v>0</v>
      </c>
      <c r="DG48" s="25" t="s">
        <v>17</v>
      </c>
      <c r="DH48" s="27" t="e">
        <f t="shared" si="24"/>
        <v>#NUM!</v>
      </c>
      <c r="DI48" s="27" t="e">
        <f t="shared" si="85"/>
        <v>#NUM!</v>
      </c>
      <c r="DJ48" s="27" t="e">
        <f t="shared" si="85"/>
        <v>#NUM!</v>
      </c>
      <c r="DK48" s="27" t="e">
        <f t="shared" si="85"/>
        <v>#NUM!</v>
      </c>
      <c r="DL48" s="27" t="e">
        <f t="shared" si="85"/>
        <v>#NUM!</v>
      </c>
      <c r="DM48" s="25" t="s">
        <v>17</v>
      </c>
      <c r="DN48" s="27">
        <f t="shared" si="25"/>
        <v>0</v>
      </c>
      <c r="DO48" s="27">
        <f t="shared" si="86"/>
        <v>0</v>
      </c>
      <c r="DP48" s="27">
        <f t="shared" si="86"/>
        <v>0</v>
      </c>
      <c r="DQ48" s="27">
        <f t="shared" si="86"/>
        <v>0</v>
      </c>
      <c r="DR48" s="27">
        <f t="shared" si="86"/>
        <v>0</v>
      </c>
      <c r="DS48" s="25" t="s">
        <v>17</v>
      </c>
      <c r="DT48" s="27">
        <f t="shared" si="51"/>
        <v>0</v>
      </c>
      <c r="DU48" s="27">
        <f t="shared" si="87"/>
        <v>0</v>
      </c>
      <c r="DV48" s="27">
        <f t="shared" si="87"/>
        <v>0</v>
      </c>
      <c r="DW48" s="27">
        <f t="shared" si="87"/>
        <v>0</v>
      </c>
      <c r="DX48" s="27">
        <f t="shared" si="87"/>
        <v>0</v>
      </c>
      <c r="DY48" s="25" t="s">
        <v>17</v>
      </c>
      <c r="DZ48" s="27" t="e">
        <f t="shared" si="26"/>
        <v>#NUM!</v>
      </c>
      <c r="EA48" s="27" t="e">
        <f t="shared" si="88"/>
        <v>#NUM!</v>
      </c>
      <c r="EB48" s="27" t="e">
        <f t="shared" si="88"/>
        <v>#NUM!</v>
      </c>
      <c r="EC48" s="27" t="e">
        <f t="shared" si="88"/>
        <v>#NUM!</v>
      </c>
      <c r="ED48" s="27" t="e">
        <f t="shared" si="88"/>
        <v>#NUM!</v>
      </c>
      <c r="EE48" s="25" t="s">
        <v>17</v>
      </c>
      <c r="EF48" s="27">
        <f t="shared" si="27"/>
        <v>0</v>
      </c>
      <c r="EG48" s="27">
        <f t="shared" si="89"/>
        <v>0</v>
      </c>
      <c r="EH48" s="27">
        <f t="shared" si="89"/>
        <v>0</v>
      </c>
      <c r="EI48" s="27">
        <f t="shared" si="89"/>
        <v>0</v>
      </c>
      <c r="EJ48" s="27">
        <f t="shared" si="89"/>
        <v>0</v>
      </c>
      <c r="EK48" s="25" t="s">
        <v>17</v>
      </c>
      <c r="EL48" s="27" t="e">
        <f t="shared" si="28"/>
        <v>#NUM!</v>
      </c>
      <c r="EM48" s="27" t="e">
        <f t="shared" si="90"/>
        <v>#NUM!</v>
      </c>
      <c r="EN48" s="27" t="e">
        <f t="shared" si="90"/>
        <v>#NUM!</v>
      </c>
      <c r="EO48" s="27" t="e">
        <f t="shared" si="90"/>
        <v>#NUM!</v>
      </c>
      <c r="EP48" s="27" t="e">
        <f t="shared" si="90"/>
        <v>#NUM!</v>
      </c>
      <c r="EQ48" s="25" t="s">
        <v>17</v>
      </c>
      <c r="ER48" s="27" t="e">
        <f t="shared" si="29"/>
        <v>#NUM!</v>
      </c>
      <c r="ES48" s="27" t="e">
        <f t="shared" si="91"/>
        <v>#NUM!</v>
      </c>
      <c r="ET48" s="27" t="e">
        <f t="shared" si="91"/>
        <v>#NUM!</v>
      </c>
      <c r="EU48" s="27" t="e">
        <f t="shared" si="91"/>
        <v>#NUM!</v>
      </c>
      <c r="EV48" s="27" t="e">
        <f t="shared" si="91"/>
        <v>#NUM!</v>
      </c>
      <c r="EW48" s="25" t="s">
        <v>17</v>
      </c>
      <c r="EX48" s="27" t="e">
        <f t="shared" si="30"/>
        <v>#NUM!</v>
      </c>
      <c r="EY48" s="27" t="e">
        <f t="shared" si="92"/>
        <v>#NUM!</v>
      </c>
      <c r="EZ48" s="27" t="e">
        <f t="shared" si="92"/>
        <v>#NUM!</v>
      </c>
      <c r="FA48" s="27" t="e">
        <f t="shared" si="92"/>
        <v>#NUM!</v>
      </c>
      <c r="FB48" s="27" t="e">
        <f t="shared" si="92"/>
        <v>#NUM!</v>
      </c>
      <c r="FC48" s="25" t="s">
        <v>17</v>
      </c>
      <c r="FD48" s="27" t="e">
        <f t="shared" si="31"/>
        <v>#NUM!</v>
      </c>
      <c r="FE48" s="27" t="e">
        <f t="shared" si="93"/>
        <v>#NUM!</v>
      </c>
      <c r="FF48" s="27" t="e">
        <f t="shared" si="93"/>
        <v>#NUM!</v>
      </c>
      <c r="FG48" s="27" t="e">
        <f t="shared" si="93"/>
        <v>#NUM!</v>
      </c>
      <c r="FH48" s="27" t="e">
        <f t="shared" si="93"/>
        <v>#NUM!</v>
      </c>
      <c r="FI48" s="25" t="s">
        <v>17</v>
      </c>
      <c r="FJ48" s="27" t="e">
        <f t="shared" si="32"/>
        <v>#NUM!</v>
      </c>
      <c r="FK48" s="27" t="e">
        <f t="shared" si="94"/>
        <v>#NUM!</v>
      </c>
      <c r="FL48" s="27" t="e">
        <f t="shared" si="94"/>
        <v>#NUM!</v>
      </c>
      <c r="FM48" s="27" t="e">
        <f t="shared" si="94"/>
        <v>#NUM!</v>
      </c>
      <c r="FN48" s="27" t="e">
        <f t="shared" si="94"/>
        <v>#NUM!</v>
      </c>
      <c r="FO48" s="25" t="s">
        <v>17</v>
      </c>
      <c r="FP48" s="27" t="e">
        <f t="shared" si="33"/>
        <v>#NUM!</v>
      </c>
      <c r="FQ48" s="27" t="e">
        <f t="shared" si="95"/>
        <v>#NUM!</v>
      </c>
      <c r="FR48" s="27" t="e">
        <f t="shared" si="95"/>
        <v>#NUM!</v>
      </c>
      <c r="FS48" s="27" t="e">
        <f t="shared" si="95"/>
        <v>#NUM!</v>
      </c>
      <c r="FT48" s="27" t="e">
        <f t="shared" si="95"/>
        <v>#NUM!</v>
      </c>
      <c r="FU48" s="25" t="s">
        <v>17</v>
      </c>
      <c r="FV48" s="27" t="e">
        <f t="shared" si="34"/>
        <v>#NUM!</v>
      </c>
      <c r="FW48" s="27" t="e">
        <f t="shared" si="96"/>
        <v>#NUM!</v>
      </c>
      <c r="FX48" s="27" t="e">
        <f t="shared" si="96"/>
        <v>#NUM!</v>
      </c>
      <c r="FY48" s="27" t="e">
        <f t="shared" si="96"/>
        <v>#NUM!</v>
      </c>
      <c r="FZ48" s="27" t="e">
        <f t="shared" si="96"/>
        <v>#NUM!</v>
      </c>
      <c r="GA48" s="25" t="s">
        <v>17</v>
      </c>
      <c r="GB48" s="27">
        <f t="shared" si="35"/>
        <v>0</v>
      </c>
      <c r="GC48" s="27">
        <f t="shared" si="97"/>
        <v>0</v>
      </c>
      <c r="GD48" s="27">
        <f t="shared" si="97"/>
        <v>0</v>
      </c>
      <c r="GE48" s="27">
        <f t="shared" si="97"/>
        <v>0</v>
      </c>
      <c r="GF48" s="27">
        <f t="shared" si="97"/>
        <v>0</v>
      </c>
      <c r="GG48" s="25" t="s">
        <v>17</v>
      </c>
      <c r="GH48" s="27" t="e">
        <f t="shared" si="36"/>
        <v>#NUM!</v>
      </c>
      <c r="GI48" s="27" t="e">
        <f t="shared" si="98"/>
        <v>#NUM!</v>
      </c>
      <c r="GJ48" s="27" t="e">
        <f t="shared" si="98"/>
        <v>#NUM!</v>
      </c>
      <c r="GK48" s="27" t="e">
        <f t="shared" si="98"/>
        <v>#NUM!</v>
      </c>
      <c r="GL48" s="27" t="e">
        <f t="shared" si="98"/>
        <v>#NUM!</v>
      </c>
      <c r="GM48" s="25" t="s">
        <v>17</v>
      </c>
      <c r="GN48" s="27">
        <f t="shared" si="37"/>
        <v>0</v>
      </c>
      <c r="GO48" s="27">
        <f t="shared" si="99"/>
        <v>0</v>
      </c>
      <c r="GP48" s="27">
        <f t="shared" si="99"/>
        <v>0</v>
      </c>
      <c r="GQ48" s="27">
        <f t="shared" si="99"/>
        <v>0</v>
      </c>
      <c r="GR48" s="27">
        <f t="shared" si="99"/>
        <v>0</v>
      </c>
      <c r="GS48" s="25" t="s">
        <v>17</v>
      </c>
      <c r="GT48" s="27" t="e">
        <f t="shared" si="67"/>
        <v>#NUM!</v>
      </c>
      <c r="GU48" s="27" t="e">
        <f t="shared" si="68"/>
        <v>#NUM!</v>
      </c>
      <c r="GV48" s="27" t="e">
        <f t="shared" si="69"/>
        <v>#NUM!</v>
      </c>
      <c r="GW48" s="27" t="e">
        <f t="shared" si="70"/>
        <v>#NUM!</v>
      </c>
      <c r="GX48" s="27" t="e">
        <f t="shared" si="71"/>
        <v>#NUM!</v>
      </c>
      <c r="GY48" s="27" t="e">
        <f t="shared" si="65"/>
        <v>#NUM!</v>
      </c>
      <c r="HE48" s="1" t="s">
        <v>8</v>
      </c>
      <c r="HJ48" s="17"/>
    </row>
    <row r="49" spans="1:218" ht="10.5" customHeight="1">
      <c r="A49" s="1" t="s">
        <v>8</v>
      </c>
      <c r="B49" s="26">
        <f t="shared" si="72"/>
        <v>2029</v>
      </c>
      <c r="C49" s="22" t="s">
        <v>19</v>
      </c>
      <c r="D49" s="66">
        <v>0.054</v>
      </c>
      <c r="E49" s="67">
        <f t="shared" si="6"/>
        <v>3.516434516895886</v>
      </c>
      <c r="F49" s="67">
        <f t="shared" si="10"/>
        <v>3.4273240905417985</v>
      </c>
      <c r="G49" s="22" t="s">
        <v>19</v>
      </c>
      <c r="H49" s="66">
        <v>0.021</v>
      </c>
      <c r="I49" s="67">
        <f t="shared" si="7"/>
        <v>1.5586356098994363</v>
      </c>
      <c r="J49" s="67">
        <f t="shared" si="11"/>
        <v>1.5356015861078185</v>
      </c>
      <c r="K49" s="22" t="s">
        <v>19</v>
      </c>
      <c r="L49" s="66">
        <v>0.035</v>
      </c>
      <c r="M49" s="67">
        <f t="shared" si="8"/>
        <v>2.1097284813700563</v>
      </c>
      <c r="N49" s="67">
        <f t="shared" si="12"/>
        <v>2.078550227950795</v>
      </c>
      <c r="O49" s="22" t="s">
        <v>19</v>
      </c>
      <c r="P49" s="66">
        <v>0.01</v>
      </c>
      <c r="Q49" s="67">
        <f t="shared" si="9"/>
        <v>1.4864870439497657</v>
      </c>
      <c r="R49" s="67">
        <f t="shared" si="73"/>
        <v>1.402346267877138</v>
      </c>
      <c r="S49" s="2"/>
      <c r="T49" s="22" t="s">
        <v>8</v>
      </c>
      <c r="U49" s="42"/>
      <c r="V49" s="21"/>
      <c r="W49" s="21"/>
      <c r="X49" s="38" t="s">
        <v>110</v>
      </c>
      <c r="Y49" s="78"/>
      <c r="Z49" s="39" t="s">
        <v>110</v>
      </c>
      <c r="AA49" s="38" t="s">
        <v>110</v>
      </c>
      <c r="AB49" s="22" t="s">
        <v>117</v>
      </c>
      <c r="AC49" s="22" t="s">
        <v>8</v>
      </c>
      <c r="AD49" s="21"/>
      <c r="AE49" s="21"/>
      <c r="AF49" s="21"/>
      <c r="AG49" s="22" t="s">
        <v>19</v>
      </c>
      <c r="AH49" s="21"/>
      <c r="AI49" s="21"/>
      <c r="AJ49" s="21"/>
      <c r="AK49" s="21"/>
      <c r="AL49" s="22" t="s">
        <v>17</v>
      </c>
      <c r="AM49" s="22" t="s">
        <v>8</v>
      </c>
      <c r="AN49" s="22" t="s">
        <v>17</v>
      </c>
      <c r="AX49" s="27">
        <v>24</v>
      </c>
      <c r="AY49" s="26">
        <f t="shared" si="74"/>
        <v>2027</v>
      </c>
      <c r="AZ49" s="27" t="e">
        <f t="shared" si="14"/>
        <v>#NUM!</v>
      </c>
      <c r="BA49" s="27" t="e">
        <f t="shared" si="75"/>
        <v>#NUM!</v>
      </c>
      <c r="BB49" s="27" t="e">
        <f t="shared" si="75"/>
        <v>#NUM!</v>
      </c>
      <c r="BC49" s="27" t="e">
        <f t="shared" si="75"/>
        <v>#NUM!</v>
      </c>
      <c r="BD49" s="27" t="e">
        <f t="shared" si="75"/>
        <v>#NUM!</v>
      </c>
      <c r="BE49" s="25" t="s">
        <v>17</v>
      </c>
      <c r="BF49" s="27">
        <f t="shared" si="15"/>
        <v>0</v>
      </c>
      <c r="BG49" s="27">
        <f t="shared" si="76"/>
        <v>0</v>
      </c>
      <c r="BH49" s="27">
        <f t="shared" si="76"/>
        <v>0</v>
      </c>
      <c r="BI49" s="27">
        <f t="shared" si="76"/>
        <v>0</v>
      </c>
      <c r="BJ49" s="27">
        <f t="shared" si="76"/>
        <v>0</v>
      </c>
      <c r="BK49" s="25" t="s">
        <v>17</v>
      </c>
      <c r="BL49" s="27">
        <f t="shared" si="16"/>
        <v>0</v>
      </c>
      <c r="BM49" s="27">
        <f t="shared" si="77"/>
        <v>0</v>
      </c>
      <c r="BN49" s="27">
        <f t="shared" si="77"/>
        <v>0</v>
      </c>
      <c r="BO49" s="27">
        <f t="shared" si="77"/>
        <v>0</v>
      </c>
      <c r="BP49" s="27">
        <f t="shared" si="77"/>
        <v>0</v>
      </c>
      <c r="BQ49" s="25" t="s">
        <v>17</v>
      </c>
      <c r="BR49" s="27">
        <f t="shared" si="17"/>
        <v>0</v>
      </c>
      <c r="BS49" s="27">
        <f t="shared" si="78"/>
        <v>0</v>
      </c>
      <c r="BT49" s="27">
        <f t="shared" si="78"/>
        <v>0</v>
      </c>
      <c r="BU49" s="27">
        <f t="shared" si="78"/>
        <v>0</v>
      </c>
      <c r="BV49" s="27">
        <f t="shared" si="78"/>
        <v>0</v>
      </c>
      <c r="BW49" s="25" t="s">
        <v>17</v>
      </c>
      <c r="BX49" s="27" t="e">
        <f t="shared" si="18"/>
        <v>#NUM!</v>
      </c>
      <c r="BY49" s="27" t="e">
        <f t="shared" si="79"/>
        <v>#NUM!</v>
      </c>
      <c r="BZ49" s="27" t="e">
        <f t="shared" si="79"/>
        <v>#NUM!</v>
      </c>
      <c r="CA49" s="27" t="e">
        <f t="shared" si="79"/>
        <v>#NUM!</v>
      </c>
      <c r="CB49" s="27" t="e">
        <f t="shared" si="79"/>
        <v>#NUM!</v>
      </c>
      <c r="CC49" s="25" t="s">
        <v>17</v>
      </c>
      <c r="CD49" s="27" t="e">
        <f t="shared" si="19"/>
        <v>#NUM!</v>
      </c>
      <c r="CE49" s="27" t="e">
        <f t="shared" si="80"/>
        <v>#NUM!</v>
      </c>
      <c r="CF49" s="27" t="e">
        <f t="shared" si="80"/>
        <v>#NUM!</v>
      </c>
      <c r="CG49" s="27" t="e">
        <f t="shared" si="80"/>
        <v>#NUM!</v>
      </c>
      <c r="CH49" s="27" t="e">
        <f t="shared" si="80"/>
        <v>#NUM!</v>
      </c>
      <c r="CI49" s="25" t="s">
        <v>17</v>
      </c>
      <c r="CJ49" s="27">
        <f t="shared" si="20"/>
        <v>0</v>
      </c>
      <c r="CK49" s="27">
        <f t="shared" si="81"/>
        <v>0</v>
      </c>
      <c r="CL49" s="27">
        <f t="shared" si="81"/>
        <v>0</v>
      </c>
      <c r="CM49" s="27">
        <f t="shared" si="81"/>
        <v>0</v>
      </c>
      <c r="CN49" s="27">
        <f t="shared" si="81"/>
        <v>0</v>
      </c>
      <c r="CO49" s="25" t="s">
        <v>17</v>
      </c>
      <c r="CP49" s="27" t="e">
        <f t="shared" si="21"/>
        <v>#NUM!</v>
      </c>
      <c r="CQ49" s="27" t="e">
        <f t="shared" si="82"/>
        <v>#NUM!</v>
      </c>
      <c r="CR49" s="27" t="e">
        <f t="shared" si="82"/>
        <v>#NUM!</v>
      </c>
      <c r="CS49" s="27" t="e">
        <f t="shared" si="82"/>
        <v>#NUM!</v>
      </c>
      <c r="CT49" s="27" t="e">
        <f t="shared" si="82"/>
        <v>#NUM!</v>
      </c>
      <c r="CU49" s="25" t="s">
        <v>17</v>
      </c>
      <c r="CV49" s="27">
        <f t="shared" si="22"/>
        <v>0</v>
      </c>
      <c r="CW49" s="27">
        <f t="shared" si="83"/>
        <v>0</v>
      </c>
      <c r="CX49" s="27">
        <f t="shared" si="83"/>
        <v>0</v>
      </c>
      <c r="CY49" s="27">
        <f t="shared" si="83"/>
        <v>0</v>
      </c>
      <c r="CZ49" s="27">
        <f t="shared" si="83"/>
        <v>0</v>
      </c>
      <c r="DA49" s="25" t="s">
        <v>17</v>
      </c>
      <c r="DB49" s="27">
        <f t="shared" si="23"/>
        <v>0</v>
      </c>
      <c r="DC49" s="27">
        <f t="shared" si="84"/>
        <v>0</v>
      </c>
      <c r="DD49" s="27">
        <f t="shared" si="84"/>
        <v>0</v>
      </c>
      <c r="DE49" s="27">
        <f t="shared" si="84"/>
        <v>0</v>
      </c>
      <c r="DF49" s="27">
        <f t="shared" si="84"/>
        <v>0</v>
      </c>
      <c r="DG49" s="25" t="s">
        <v>17</v>
      </c>
      <c r="DH49" s="27" t="e">
        <f t="shared" si="24"/>
        <v>#NUM!</v>
      </c>
      <c r="DI49" s="27" t="e">
        <f t="shared" si="85"/>
        <v>#NUM!</v>
      </c>
      <c r="DJ49" s="27" t="e">
        <f t="shared" si="85"/>
        <v>#NUM!</v>
      </c>
      <c r="DK49" s="27" t="e">
        <f t="shared" si="85"/>
        <v>#NUM!</v>
      </c>
      <c r="DL49" s="27" t="e">
        <f t="shared" si="85"/>
        <v>#NUM!</v>
      </c>
      <c r="DM49" s="25" t="s">
        <v>17</v>
      </c>
      <c r="DN49" s="27">
        <f t="shared" si="25"/>
        <v>0</v>
      </c>
      <c r="DO49" s="27">
        <f t="shared" si="86"/>
        <v>0</v>
      </c>
      <c r="DP49" s="27">
        <f t="shared" si="86"/>
        <v>0</v>
      </c>
      <c r="DQ49" s="27">
        <f t="shared" si="86"/>
        <v>0</v>
      </c>
      <c r="DR49" s="27">
        <f t="shared" si="86"/>
        <v>0</v>
      </c>
      <c r="DS49" s="25" t="s">
        <v>17</v>
      </c>
      <c r="DT49" s="27">
        <f t="shared" si="51"/>
        <v>0</v>
      </c>
      <c r="DU49" s="27">
        <f t="shared" si="87"/>
        <v>0</v>
      </c>
      <c r="DV49" s="27">
        <f t="shared" si="87"/>
        <v>0</v>
      </c>
      <c r="DW49" s="27">
        <f t="shared" si="87"/>
        <v>0</v>
      </c>
      <c r="DX49" s="27">
        <f t="shared" si="87"/>
        <v>0</v>
      </c>
      <c r="DY49" s="25" t="s">
        <v>17</v>
      </c>
      <c r="DZ49" s="27" t="e">
        <f t="shared" si="26"/>
        <v>#NUM!</v>
      </c>
      <c r="EA49" s="27" t="e">
        <f t="shared" si="88"/>
        <v>#NUM!</v>
      </c>
      <c r="EB49" s="27" t="e">
        <f t="shared" si="88"/>
        <v>#NUM!</v>
      </c>
      <c r="EC49" s="27" t="e">
        <f t="shared" si="88"/>
        <v>#NUM!</v>
      </c>
      <c r="ED49" s="27" t="e">
        <f t="shared" si="88"/>
        <v>#NUM!</v>
      </c>
      <c r="EE49" s="25" t="s">
        <v>17</v>
      </c>
      <c r="EF49" s="27">
        <f t="shared" si="27"/>
        <v>0</v>
      </c>
      <c r="EG49" s="27">
        <f t="shared" si="89"/>
        <v>0</v>
      </c>
      <c r="EH49" s="27">
        <f t="shared" si="89"/>
        <v>0</v>
      </c>
      <c r="EI49" s="27">
        <f t="shared" si="89"/>
        <v>0</v>
      </c>
      <c r="EJ49" s="27">
        <f t="shared" si="89"/>
        <v>0</v>
      </c>
      <c r="EK49" s="25" t="s">
        <v>17</v>
      </c>
      <c r="EL49" s="27" t="e">
        <f t="shared" si="28"/>
        <v>#NUM!</v>
      </c>
      <c r="EM49" s="27" t="e">
        <f t="shared" si="90"/>
        <v>#NUM!</v>
      </c>
      <c r="EN49" s="27" t="e">
        <f t="shared" si="90"/>
        <v>#NUM!</v>
      </c>
      <c r="EO49" s="27" t="e">
        <f t="shared" si="90"/>
        <v>#NUM!</v>
      </c>
      <c r="EP49" s="27" t="e">
        <f t="shared" si="90"/>
        <v>#NUM!</v>
      </c>
      <c r="EQ49" s="25" t="s">
        <v>17</v>
      </c>
      <c r="ER49" s="27" t="e">
        <f t="shared" si="29"/>
        <v>#NUM!</v>
      </c>
      <c r="ES49" s="27" t="e">
        <f t="shared" si="91"/>
        <v>#NUM!</v>
      </c>
      <c r="ET49" s="27" t="e">
        <f t="shared" si="91"/>
        <v>#NUM!</v>
      </c>
      <c r="EU49" s="27" t="e">
        <f t="shared" si="91"/>
        <v>#NUM!</v>
      </c>
      <c r="EV49" s="27" t="e">
        <f t="shared" si="91"/>
        <v>#NUM!</v>
      </c>
      <c r="EW49" s="25" t="s">
        <v>17</v>
      </c>
      <c r="EX49" s="27" t="e">
        <f t="shared" si="30"/>
        <v>#NUM!</v>
      </c>
      <c r="EY49" s="27" t="e">
        <f t="shared" si="92"/>
        <v>#NUM!</v>
      </c>
      <c r="EZ49" s="27" t="e">
        <f t="shared" si="92"/>
        <v>#NUM!</v>
      </c>
      <c r="FA49" s="27" t="e">
        <f t="shared" si="92"/>
        <v>#NUM!</v>
      </c>
      <c r="FB49" s="27" t="e">
        <f t="shared" si="92"/>
        <v>#NUM!</v>
      </c>
      <c r="FC49" s="25" t="s">
        <v>17</v>
      </c>
      <c r="FD49" s="27" t="e">
        <f t="shared" si="31"/>
        <v>#NUM!</v>
      </c>
      <c r="FE49" s="27" t="e">
        <f t="shared" si="93"/>
        <v>#NUM!</v>
      </c>
      <c r="FF49" s="27" t="e">
        <f t="shared" si="93"/>
        <v>#NUM!</v>
      </c>
      <c r="FG49" s="27" t="e">
        <f t="shared" si="93"/>
        <v>#NUM!</v>
      </c>
      <c r="FH49" s="27" t="e">
        <f t="shared" si="93"/>
        <v>#NUM!</v>
      </c>
      <c r="FI49" s="25" t="s">
        <v>17</v>
      </c>
      <c r="FJ49" s="27" t="e">
        <f t="shared" si="32"/>
        <v>#NUM!</v>
      </c>
      <c r="FK49" s="27" t="e">
        <f t="shared" si="94"/>
        <v>#NUM!</v>
      </c>
      <c r="FL49" s="27" t="e">
        <f t="shared" si="94"/>
        <v>#NUM!</v>
      </c>
      <c r="FM49" s="27" t="e">
        <f t="shared" si="94"/>
        <v>#NUM!</v>
      </c>
      <c r="FN49" s="27" t="e">
        <f t="shared" si="94"/>
        <v>#NUM!</v>
      </c>
      <c r="FO49" s="25" t="s">
        <v>17</v>
      </c>
      <c r="FP49" s="27" t="e">
        <f t="shared" si="33"/>
        <v>#NUM!</v>
      </c>
      <c r="FQ49" s="27" t="e">
        <f t="shared" si="95"/>
        <v>#NUM!</v>
      </c>
      <c r="FR49" s="27" t="e">
        <f t="shared" si="95"/>
        <v>#NUM!</v>
      </c>
      <c r="FS49" s="27" t="e">
        <f t="shared" si="95"/>
        <v>#NUM!</v>
      </c>
      <c r="FT49" s="27" t="e">
        <f t="shared" si="95"/>
        <v>#NUM!</v>
      </c>
      <c r="FU49" s="25" t="s">
        <v>17</v>
      </c>
      <c r="FV49" s="27" t="e">
        <f t="shared" si="34"/>
        <v>#NUM!</v>
      </c>
      <c r="FW49" s="27" t="e">
        <f t="shared" si="96"/>
        <v>#NUM!</v>
      </c>
      <c r="FX49" s="27" t="e">
        <f t="shared" si="96"/>
        <v>#NUM!</v>
      </c>
      <c r="FY49" s="27" t="e">
        <f t="shared" si="96"/>
        <v>#NUM!</v>
      </c>
      <c r="FZ49" s="27" t="e">
        <f t="shared" si="96"/>
        <v>#NUM!</v>
      </c>
      <c r="GA49" s="25" t="s">
        <v>17</v>
      </c>
      <c r="GB49" s="27">
        <f t="shared" si="35"/>
        <v>0</v>
      </c>
      <c r="GC49" s="27">
        <f t="shared" si="97"/>
        <v>0</v>
      </c>
      <c r="GD49" s="27">
        <f t="shared" si="97"/>
        <v>0</v>
      </c>
      <c r="GE49" s="27">
        <f t="shared" si="97"/>
        <v>0</v>
      </c>
      <c r="GF49" s="27">
        <f t="shared" si="97"/>
        <v>0</v>
      </c>
      <c r="GG49" s="25" t="s">
        <v>17</v>
      </c>
      <c r="GH49" s="27" t="e">
        <f t="shared" si="36"/>
        <v>#NUM!</v>
      </c>
      <c r="GI49" s="27" t="e">
        <f t="shared" si="98"/>
        <v>#NUM!</v>
      </c>
      <c r="GJ49" s="27" t="e">
        <f t="shared" si="98"/>
        <v>#NUM!</v>
      </c>
      <c r="GK49" s="27" t="e">
        <f t="shared" si="98"/>
        <v>#NUM!</v>
      </c>
      <c r="GL49" s="27" t="e">
        <f t="shared" si="98"/>
        <v>#NUM!</v>
      </c>
      <c r="GM49" s="25" t="s">
        <v>17</v>
      </c>
      <c r="GN49" s="27">
        <f t="shared" si="37"/>
        <v>0</v>
      </c>
      <c r="GO49" s="27">
        <f t="shared" si="99"/>
        <v>0</v>
      </c>
      <c r="GP49" s="27">
        <f t="shared" si="99"/>
        <v>0</v>
      </c>
      <c r="GQ49" s="27">
        <f t="shared" si="99"/>
        <v>0</v>
      </c>
      <c r="GR49" s="27">
        <f t="shared" si="99"/>
        <v>0</v>
      </c>
      <c r="GS49" s="25" t="s">
        <v>17</v>
      </c>
      <c r="GT49" s="27" t="e">
        <f t="shared" si="67"/>
        <v>#NUM!</v>
      </c>
      <c r="GU49" s="27" t="e">
        <f t="shared" si="68"/>
        <v>#NUM!</v>
      </c>
      <c r="GV49" s="27" t="e">
        <f t="shared" si="69"/>
        <v>#NUM!</v>
      </c>
      <c r="GW49" s="27" t="e">
        <f t="shared" si="70"/>
        <v>#NUM!</v>
      </c>
      <c r="GX49" s="27" t="e">
        <f t="shared" si="71"/>
        <v>#NUM!</v>
      </c>
      <c r="GY49" s="27" t="e">
        <f t="shared" si="65"/>
        <v>#NUM!</v>
      </c>
      <c r="GZ49" s="10"/>
      <c r="HB49" s="1" t="s">
        <v>8</v>
      </c>
      <c r="HE49" s="10" t="str">
        <f>T157</f>
        <v>POLK UNIT 1 POWER BLOCK</v>
      </c>
      <c r="HF49" s="10">
        <f>HH49-HG49</f>
        <v>33</v>
      </c>
      <c r="HG49" s="9">
        <f>U157</f>
        <v>2003</v>
      </c>
      <c r="HH49" s="9">
        <f>V157</f>
        <v>2036</v>
      </c>
      <c r="HI49" s="10">
        <f>AA162</f>
        <v>0</v>
      </c>
      <c r="HJ49" s="16">
        <f>+'[1]SUMMARY'!$U$12</f>
        <v>3522900</v>
      </c>
    </row>
    <row r="50" spans="1:218" ht="10.5" customHeight="1">
      <c r="A50" s="1" t="s">
        <v>8</v>
      </c>
      <c r="B50" s="26">
        <f t="shared" si="72"/>
        <v>2030</v>
      </c>
      <c r="C50" s="22" t="s">
        <v>19</v>
      </c>
      <c r="D50" s="66">
        <v>0.054</v>
      </c>
      <c r="E50" s="67">
        <f t="shared" si="6"/>
        <v>3.706321980808264</v>
      </c>
      <c r="F50" s="67">
        <f t="shared" si="10"/>
        <v>3.612399591431056</v>
      </c>
      <c r="G50" s="22" t="s">
        <v>19</v>
      </c>
      <c r="H50" s="66">
        <v>0.021</v>
      </c>
      <c r="I50" s="67">
        <f t="shared" si="7"/>
        <v>1.5913669577073244</v>
      </c>
      <c r="J50" s="67">
        <f t="shared" si="11"/>
        <v>1.5678492194160825</v>
      </c>
      <c r="K50" s="22" t="s">
        <v>19</v>
      </c>
      <c r="L50" s="66">
        <v>0.035</v>
      </c>
      <c r="M50" s="67">
        <f t="shared" si="8"/>
        <v>2.183568978218008</v>
      </c>
      <c r="N50" s="67">
        <f t="shared" si="12"/>
        <v>2.151299485929073</v>
      </c>
      <c r="O50" s="22" t="s">
        <v>19</v>
      </c>
      <c r="P50" s="66">
        <v>0.01</v>
      </c>
      <c r="Q50" s="67">
        <f t="shared" si="9"/>
        <v>1.5013519143892633</v>
      </c>
      <c r="R50" s="67">
        <f t="shared" si="73"/>
        <v>1.4163697305559093</v>
      </c>
      <c r="S50" s="2"/>
      <c r="T50" s="22" t="s">
        <v>8</v>
      </c>
      <c r="U50" s="42"/>
      <c r="V50" s="21"/>
      <c r="W50" s="21"/>
      <c r="X50" s="38" t="s">
        <v>110</v>
      </c>
      <c r="Y50" s="78"/>
      <c r="Z50" s="39" t="s">
        <v>110</v>
      </c>
      <c r="AA50" s="38" t="s">
        <v>110</v>
      </c>
      <c r="AB50" s="22" t="s">
        <v>17</v>
      </c>
      <c r="AC50" s="21"/>
      <c r="AD50" s="21"/>
      <c r="AE50" s="21"/>
      <c r="AF50" s="21"/>
      <c r="AG50" s="22" t="s">
        <v>19</v>
      </c>
      <c r="AH50" s="21"/>
      <c r="AI50" s="21"/>
      <c r="AJ50" s="21"/>
      <c r="AK50" s="21"/>
      <c r="AL50" s="22" t="s">
        <v>17</v>
      </c>
      <c r="AM50" s="21"/>
      <c r="AN50" s="22" t="s">
        <v>17</v>
      </c>
      <c r="AX50" s="27">
        <v>25</v>
      </c>
      <c r="AY50" s="26">
        <f t="shared" si="74"/>
        <v>2028</v>
      </c>
      <c r="AZ50" s="27" t="e">
        <f t="shared" si="14"/>
        <v>#NUM!</v>
      </c>
      <c r="BA50" s="27" t="e">
        <f t="shared" si="75"/>
        <v>#NUM!</v>
      </c>
      <c r="BB50" s="27" t="e">
        <f t="shared" si="75"/>
        <v>#NUM!</v>
      </c>
      <c r="BC50" s="27" t="e">
        <f t="shared" si="75"/>
        <v>#NUM!</v>
      </c>
      <c r="BD50" s="27" t="e">
        <f t="shared" si="75"/>
        <v>#NUM!</v>
      </c>
      <c r="BE50" s="25" t="s">
        <v>17</v>
      </c>
      <c r="BF50" s="27">
        <f t="shared" si="15"/>
        <v>0</v>
      </c>
      <c r="BG50" s="27">
        <f t="shared" si="76"/>
        <v>0</v>
      </c>
      <c r="BH50" s="27">
        <f t="shared" si="76"/>
        <v>0</v>
      </c>
      <c r="BI50" s="27">
        <f t="shared" si="76"/>
        <v>0</v>
      </c>
      <c r="BJ50" s="27">
        <f t="shared" si="76"/>
        <v>0</v>
      </c>
      <c r="BK50" s="25" t="s">
        <v>17</v>
      </c>
      <c r="BL50" s="27">
        <f t="shared" si="16"/>
        <v>0</v>
      </c>
      <c r="BM50" s="27">
        <f t="shared" si="77"/>
        <v>0</v>
      </c>
      <c r="BN50" s="27">
        <f t="shared" si="77"/>
        <v>0</v>
      </c>
      <c r="BO50" s="27">
        <f t="shared" si="77"/>
        <v>0</v>
      </c>
      <c r="BP50" s="27">
        <f t="shared" si="77"/>
        <v>0</v>
      </c>
      <c r="BQ50" s="25" t="s">
        <v>17</v>
      </c>
      <c r="BR50" s="27">
        <f t="shared" si="17"/>
        <v>0</v>
      </c>
      <c r="BS50" s="27">
        <f t="shared" si="78"/>
        <v>0</v>
      </c>
      <c r="BT50" s="27">
        <f t="shared" si="78"/>
        <v>0</v>
      </c>
      <c r="BU50" s="27">
        <f t="shared" si="78"/>
        <v>0</v>
      </c>
      <c r="BV50" s="27">
        <f t="shared" si="78"/>
        <v>0</v>
      </c>
      <c r="BW50" s="25" t="s">
        <v>17</v>
      </c>
      <c r="BX50" s="27" t="e">
        <f t="shared" si="18"/>
        <v>#NUM!</v>
      </c>
      <c r="BY50" s="27" t="e">
        <f t="shared" si="79"/>
        <v>#NUM!</v>
      </c>
      <c r="BZ50" s="27" t="e">
        <f t="shared" si="79"/>
        <v>#NUM!</v>
      </c>
      <c r="CA50" s="27" t="e">
        <f t="shared" si="79"/>
        <v>#NUM!</v>
      </c>
      <c r="CB50" s="27" t="e">
        <f t="shared" si="79"/>
        <v>#NUM!</v>
      </c>
      <c r="CC50" s="25" t="s">
        <v>17</v>
      </c>
      <c r="CD50" s="27" t="e">
        <f t="shared" si="19"/>
        <v>#NUM!</v>
      </c>
      <c r="CE50" s="27" t="e">
        <f t="shared" si="80"/>
        <v>#NUM!</v>
      </c>
      <c r="CF50" s="27" t="e">
        <f t="shared" si="80"/>
        <v>#NUM!</v>
      </c>
      <c r="CG50" s="27" t="e">
        <f t="shared" si="80"/>
        <v>#NUM!</v>
      </c>
      <c r="CH50" s="27" t="e">
        <f t="shared" si="80"/>
        <v>#NUM!</v>
      </c>
      <c r="CI50" s="25" t="s">
        <v>17</v>
      </c>
      <c r="CJ50" s="27">
        <f t="shared" si="20"/>
        <v>0</v>
      </c>
      <c r="CK50" s="27">
        <f t="shared" si="81"/>
        <v>0</v>
      </c>
      <c r="CL50" s="27">
        <f t="shared" si="81"/>
        <v>0</v>
      </c>
      <c r="CM50" s="27">
        <f t="shared" si="81"/>
        <v>0</v>
      </c>
      <c r="CN50" s="27">
        <f t="shared" si="81"/>
        <v>0</v>
      </c>
      <c r="CO50" s="25" t="s">
        <v>17</v>
      </c>
      <c r="CP50" s="27" t="e">
        <f t="shared" si="21"/>
        <v>#NUM!</v>
      </c>
      <c r="CQ50" s="27" t="e">
        <f t="shared" si="82"/>
        <v>#NUM!</v>
      </c>
      <c r="CR50" s="27" t="e">
        <f t="shared" si="82"/>
        <v>#NUM!</v>
      </c>
      <c r="CS50" s="27" t="e">
        <f t="shared" si="82"/>
        <v>#NUM!</v>
      </c>
      <c r="CT50" s="27" t="e">
        <f t="shared" si="82"/>
        <v>#NUM!</v>
      </c>
      <c r="CU50" s="25" t="s">
        <v>17</v>
      </c>
      <c r="CV50" s="27">
        <f t="shared" si="22"/>
        <v>0</v>
      </c>
      <c r="CW50" s="27">
        <f t="shared" si="83"/>
        <v>0</v>
      </c>
      <c r="CX50" s="27">
        <f t="shared" si="83"/>
        <v>0</v>
      </c>
      <c r="CY50" s="27">
        <f t="shared" si="83"/>
        <v>0</v>
      </c>
      <c r="CZ50" s="27">
        <f t="shared" si="83"/>
        <v>0</v>
      </c>
      <c r="DA50" s="25" t="s">
        <v>17</v>
      </c>
      <c r="DB50" s="27">
        <f t="shared" si="23"/>
        <v>0</v>
      </c>
      <c r="DC50" s="27">
        <f t="shared" si="84"/>
        <v>0</v>
      </c>
      <c r="DD50" s="27">
        <f t="shared" si="84"/>
        <v>0</v>
      </c>
      <c r="DE50" s="27">
        <f t="shared" si="84"/>
        <v>0</v>
      </c>
      <c r="DF50" s="27">
        <f t="shared" si="84"/>
        <v>0</v>
      </c>
      <c r="DG50" s="25" t="s">
        <v>17</v>
      </c>
      <c r="DH50" s="27" t="e">
        <f t="shared" si="24"/>
        <v>#NUM!</v>
      </c>
      <c r="DI50" s="27" t="e">
        <f t="shared" si="85"/>
        <v>#NUM!</v>
      </c>
      <c r="DJ50" s="27" t="e">
        <f t="shared" si="85"/>
        <v>#NUM!</v>
      </c>
      <c r="DK50" s="27" t="e">
        <f t="shared" si="85"/>
        <v>#NUM!</v>
      </c>
      <c r="DL50" s="27" t="e">
        <f t="shared" si="85"/>
        <v>#NUM!</v>
      </c>
      <c r="DM50" s="25" t="s">
        <v>17</v>
      </c>
      <c r="DN50" s="27">
        <f t="shared" si="25"/>
        <v>0</v>
      </c>
      <c r="DO50" s="27">
        <f t="shared" si="86"/>
        <v>0</v>
      </c>
      <c r="DP50" s="27">
        <f t="shared" si="86"/>
        <v>0</v>
      </c>
      <c r="DQ50" s="27">
        <f t="shared" si="86"/>
        <v>0</v>
      </c>
      <c r="DR50" s="27">
        <f t="shared" si="86"/>
        <v>0</v>
      </c>
      <c r="DS50" s="25" t="s">
        <v>17</v>
      </c>
      <c r="DT50" s="27">
        <f t="shared" si="51"/>
        <v>0</v>
      </c>
      <c r="DU50" s="27">
        <f t="shared" si="87"/>
        <v>0</v>
      </c>
      <c r="DV50" s="27">
        <f t="shared" si="87"/>
        <v>0</v>
      </c>
      <c r="DW50" s="27">
        <f t="shared" si="87"/>
        <v>0</v>
      </c>
      <c r="DX50" s="27">
        <f t="shared" si="87"/>
        <v>0</v>
      </c>
      <c r="DY50" s="25" t="s">
        <v>17</v>
      </c>
      <c r="DZ50" s="27" t="e">
        <f t="shared" si="26"/>
        <v>#NUM!</v>
      </c>
      <c r="EA50" s="27" t="e">
        <f t="shared" si="88"/>
        <v>#NUM!</v>
      </c>
      <c r="EB50" s="27" t="e">
        <f t="shared" si="88"/>
        <v>#NUM!</v>
      </c>
      <c r="EC50" s="27" t="e">
        <f t="shared" si="88"/>
        <v>#NUM!</v>
      </c>
      <c r="ED50" s="27" t="e">
        <f t="shared" si="88"/>
        <v>#NUM!</v>
      </c>
      <c r="EE50" s="25" t="s">
        <v>17</v>
      </c>
      <c r="EF50" s="27">
        <f t="shared" si="27"/>
        <v>0</v>
      </c>
      <c r="EG50" s="27">
        <f t="shared" si="89"/>
        <v>0</v>
      </c>
      <c r="EH50" s="27">
        <f t="shared" si="89"/>
        <v>0</v>
      </c>
      <c r="EI50" s="27">
        <f t="shared" si="89"/>
        <v>0</v>
      </c>
      <c r="EJ50" s="27">
        <f t="shared" si="89"/>
        <v>0</v>
      </c>
      <c r="EK50" s="25" t="s">
        <v>17</v>
      </c>
      <c r="EL50" s="27" t="e">
        <f t="shared" si="28"/>
        <v>#NUM!</v>
      </c>
      <c r="EM50" s="27" t="e">
        <f t="shared" si="90"/>
        <v>#NUM!</v>
      </c>
      <c r="EN50" s="27" t="e">
        <f t="shared" si="90"/>
        <v>#NUM!</v>
      </c>
      <c r="EO50" s="27" t="e">
        <f t="shared" si="90"/>
        <v>#NUM!</v>
      </c>
      <c r="EP50" s="27" t="e">
        <f t="shared" si="90"/>
        <v>#NUM!</v>
      </c>
      <c r="EQ50" s="25" t="s">
        <v>17</v>
      </c>
      <c r="ER50" s="27" t="e">
        <f t="shared" si="29"/>
        <v>#NUM!</v>
      </c>
      <c r="ES50" s="27" t="e">
        <f t="shared" si="91"/>
        <v>#NUM!</v>
      </c>
      <c r="ET50" s="27" t="e">
        <f t="shared" si="91"/>
        <v>#NUM!</v>
      </c>
      <c r="EU50" s="27" t="e">
        <f t="shared" si="91"/>
        <v>#NUM!</v>
      </c>
      <c r="EV50" s="27" t="e">
        <f t="shared" si="91"/>
        <v>#NUM!</v>
      </c>
      <c r="EW50" s="25" t="s">
        <v>17</v>
      </c>
      <c r="EX50" s="27" t="e">
        <f t="shared" si="30"/>
        <v>#NUM!</v>
      </c>
      <c r="EY50" s="27" t="e">
        <f t="shared" si="92"/>
        <v>#NUM!</v>
      </c>
      <c r="EZ50" s="27" t="e">
        <f t="shared" si="92"/>
        <v>#NUM!</v>
      </c>
      <c r="FA50" s="27" t="e">
        <f t="shared" si="92"/>
        <v>#NUM!</v>
      </c>
      <c r="FB50" s="27" t="e">
        <f t="shared" si="92"/>
        <v>#NUM!</v>
      </c>
      <c r="FC50" s="25" t="s">
        <v>17</v>
      </c>
      <c r="FD50" s="27" t="e">
        <f t="shared" si="31"/>
        <v>#NUM!</v>
      </c>
      <c r="FE50" s="27" t="e">
        <f t="shared" si="93"/>
        <v>#NUM!</v>
      </c>
      <c r="FF50" s="27" t="e">
        <f t="shared" si="93"/>
        <v>#NUM!</v>
      </c>
      <c r="FG50" s="27" t="e">
        <f t="shared" si="93"/>
        <v>#NUM!</v>
      </c>
      <c r="FH50" s="27" t="e">
        <f t="shared" si="93"/>
        <v>#NUM!</v>
      </c>
      <c r="FI50" s="25" t="s">
        <v>17</v>
      </c>
      <c r="FJ50" s="27" t="e">
        <f t="shared" si="32"/>
        <v>#NUM!</v>
      </c>
      <c r="FK50" s="27" t="e">
        <f t="shared" si="94"/>
        <v>#NUM!</v>
      </c>
      <c r="FL50" s="27" t="e">
        <f t="shared" si="94"/>
        <v>#NUM!</v>
      </c>
      <c r="FM50" s="27" t="e">
        <f t="shared" si="94"/>
        <v>#NUM!</v>
      </c>
      <c r="FN50" s="27" t="e">
        <f t="shared" si="94"/>
        <v>#NUM!</v>
      </c>
      <c r="FO50" s="25" t="s">
        <v>17</v>
      </c>
      <c r="FP50" s="27" t="e">
        <f t="shared" si="33"/>
        <v>#NUM!</v>
      </c>
      <c r="FQ50" s="27" t="e">
        <f t="shared" si="95"/>
        <v>#NUM!</v>
      </c>
      <c r="FR50" s="27" t="e">
        <f t="shared" si="95"/>
        <v>#NUM!</v>
      </c>
      <c r="FS50" s="27" t="e">
        <f t="shared" si="95"/>
        <v>#NUM!</v>
      </c>
      <c r="FT50" s="27" t="e">
        <f t="shared" si="95"/>
        <v>#NUM!</v>
      </c>
      <c r="FU50" s="25" t="s">
        <v>17</v>
      </c>
      <c r="FV50" s="27" t="e">
        <f t="shared" si="34"/>
        <v>#NUM!</v>
      </c>
      <c r="FW50" s="27" t="e">
        <f t="shared" si="96"/>
        <v>#NUM!</v>
      </c>
      <c r="FX50" s="27" t="e">
        <f t="shared" si="96"/>
        <v>#NUM!</v>
      </c>
      <c r="FY50" s="27" t="e">
        <f t="shared" si="96"/>
        <v>#NUM!</v>
      </c>
      <c r="FZ50" s="27" t="e">
        <f t="shared" si="96"/>
        <v>#NUM!</v>
      </c>
      <c r="GA50" s="25" t="s">
        <v>17</v>
      </c>
      <c r="GB50" s="27">
        <f t="shared" si="35"/>
        <v>0</v>
      </c>
      <c r="GC50" s="27">
        <f t="shared" si="97"/>
        <v>0</v>
      </c>
      <c r="GD50" s="27">
        <f t="shared" si="97"/>
        <v>0</v>
      </c>
      <c r="GE50" s="27">
        <f t="shared" si="97"/>
        <v>0</v>
      </c>
      <c r="GF50" s="27">
        <f t="shared" si="97"/>
        <v>0</v>
      </c>
      <c r="GG50" s="25" t="s">
        <v>17</v>
      </c>
      <c r="GH50" s="27" t="e">
        <f t="shared" si="36"/>
        <v>#NUM!</v>
      </c>
      <c r="GI50" s="27" t="e">
        <f t="shared" si="98"/>
        <v>#NUM!</v>
      </c>
      <c r="GJ50" s="27" t="e">
        <f t="shared" si="98"/>
        <v>#NUM!</v>
      </c>
      <c r="GK50" s="27" t="e">
        <f t="shared" si="98"/>
        <v>#NUM!</v>
      </c>
      <c r="GL50" s="27" t="e">
        <f t="shared" si="98"/>
        <v>#NUM!</v>
      </c>
      <c r="GM50" s="25" t="s">
        <v>17</v>
      </c>
      <c r="GN50" s="27">
        <f t="shared" si="37"/>
        <v>0</v>
      </c>
      <c r="GO50" s="27">
        <f t="shared" si="99"/>
        <v>0</v>
      </c>
      <c r="GP50" s="27">
        <f t="shared" si="99"/>
        <v>0</v>
      </c>
      <c r="GQ50" s="27">
        <f t="shared" si="99"/>
        <v>0</v>
      </c>
      <c r="GR50" s="27">
        <f t="shared" si="99"/>
        <v>0</v>
      </c>
      <c r="GS50" s="25" t="s">
        <v>17</v>
      </c>
      <c r="GT50" s="27" t="e">
        <f t="shared" si="67"/>
        <v>#NUM!</v>
      </c>
      <c r="GU50" s="27" t="e">
        <f t="shared" si="68"/>
        <v>#NUM!</v>
      </c>
      <c r="GV50" s="27" t="e">
        <f t="shared" si="69"/>
        <v>#NUM!</v>
      </c>
      <c r="GW50" s="27" t="e">
        <f t="shared" si="70"/>
        <v>#NUM!</v>
      </c>
      <c r="GX50" s="27" t="e">
        <f t="shared" si="71"/>
        <v>#NUM!</v>
      </c>
      <c r="GY50" s="27" t="e">
        <f t="shared" si="65"/>
        <v>#NUM!</v>
      </c>
      <c r="GZ50" s="10"/>
      <c r="HB50" s="1" t="s">
        <v>8</v>
      </c>
      <c r="HE50" s="10" t="str">
        <f>T164</f>
        <v>POLK UNIT 2</v>
      </c>
      <c r="HF50" s="10">
        <f>HH50-HG50</f>
        <v>37</v>
      </c>
      <c r="HG50" s="9">
        <f>U164</f>
        <v>2003</v>
      </c>
      <c r="HH50" s="9">
        <f>V164</f>
        <v>2040</v>
      </c>
      <c r="HI50" s="10">
        <f>AA169</f>
        <v>0</v>
      </c>
      <c r="HJ50" s="16">
        <f>+'[1]SUMMARY'!$AI$12</f>
        <v>9304922</v>
      </c>
    </row>
    <row r="51" spans="1:218" ht="10.5" customHeight="1">
      <c r="A51" s="1" t="s">
        <v>8</v>
      </c>
      <c r="B51" s="26">
        <f aca="true" t="shared" si="100" ref="B51:B60">B50+1</f>
        <v>2031</v>
      </c>
      <c r="C51" s="22" t="s">
        <v>19</v>
      </c>
      <c r="D51" s="66">
        <v>0.054</v>
      </c>
      <c r="E51" s="67">
        <f t="shared" si="6"/>
        <v>3.9064633677719103</v>
      </c>
      <c r="F51" s="67">
        <f t="shared" si="10"/>
        <v>3.8074691693683334</v>
      </c>
      <c r="G51" s="22" t="s">
        <v>19</v>
      </c>
      <c r="H51" s="66">
        <v>0.021</v>
      </c>
      <c r="I51" s="67">
        <f t="shared" si="7"/>
        <v>1.624785663819178</v>
      </c>
      <c r="J51" s="67">
        <f t="shared" si="11"/>
        <v>1.6007740530238201</v>
      </c>
      <c r="K51" s="22" t="s">
        <v>19</v>
      </c>
      <c r="L51" s="66">
        <v>0.035</v>
      </c>
      <c r="M51" s="67">
        <f t="shared" si="8"/>
        <v>2.2599938924556384</v>
      </c>
      <c r="N51" s="67">
        <f t="shared" si="12"/>
        <v>2.2265949679365904</v>
      </c>
      <c r="O51" s="22" t="s">
        <v>19</v>
      </c>
      <c r="P51" s="66">
        <v>0.01</v>
      </c>
      <c r="Q51" s="67">
        <f t="shared" si="9"/>
        <v>1.516365433533156</v>
      </c>
      <c r="R51" s="67">
        <f t="shared" si="73"/>
        <v>1.4305334278614683</v>
      </c>
      <c r="S51" s="2"/>
      <c r="T51" s="22" t="s">
        <v>132</v>
      </c>
      <c r="U51" s="41">
        <f>$U$14</f>
        <v>2003</v>
      </c>
      <c r="V51" s="28">
        <v>2035</v>
      </c>
      <c r="W51" s="21"/>
      <c r="X51" s="22" t="s">
        <v>86</v>
      </c>
      <c r="Y51" s="78">
        <v>0</v>
      </c>
      <c r="Z51" s="35">
        <f>$E$24</f>
        <v>1.026</v>
      </c>
      <c r="AA51" s="27">
        <f>Y51*Z51</f>
        <v>0</v>
      </c>
      <c r="AB51" s="22" t="s">
        <v>17</v>
      </c>
      <c r="AC51" s="26">
        <f>V51+1</f>
        <v>2036</v>
      </c>
      <c r="AD51" s="36">
        <v>0.3</v>
      </c>
      <c r="AE51" s="35">
        <f>F56</f>
        <v>4.952670663203918</v>
      </c>
      <c r="AF51" s="27">
        <f>AA51*AD51*AE51</f>
        <v>0</v>
      </c>
      <c r="AG51" s="22" t="s">
        <v>19</v>
      </c>
      <c r="AH51" s="26">
        <f>AC51+1</f>
        <v>2037</v>
      </c>
      <c r="AI51" s="37">
        <f>1-AD51</f>
        <v>0.7</v>
      </c>
      <c r="AJ51" s="35">
        <f>AE51</f>
        <v>4.952670663203918</v>
      </c>
      <c r="AK51" s="27">
        <f>AA51*AI51*AJ51</f>
        <v>0</v>
      </c>
      <c r="AL51" s="22" t="s">
        <v>17</v>
      </c>
      <c r="AM51" s="27">
        <f>AF51+AK51</f>
        <v>0</v>
      </c>
      <c r="AN51" s="22" t="s">
        <v>17</v>
      </c>
      <c r="AX51" s="27">
        <v>26</v>
      </c>
      <c r="AY51" s="26">
        <f t="shared" si="74"/>
        <v>2029</v>
      </c>
      <c r="AZ51" s="27" t="e">
        <f t="shared" si="14"/>
        <v>#NUM!</v>
      </c>
      <c r="BA51" s="27" t="e">
        <f t="shared" si="75"/>
        <v>#NUM!</v>
      </c>
      <c r="BB51" s="27" t="e">
        <f t="shared" si="75"/>
        <v>#NUM!</v>
      </c>
      <c r="BC51" s="27" t="e">
        <f t="shared" si="75"/>
        <v>#NUM!</v>
      </c>
      <c r="BD51" s="27" t="e">
        <f t="shared" si="75"/>
        <v>#NUM!</v>
      </c>
      <c r="BE51" s="25" t="s">
        <v>17</v>
      </c>
      <c r="BF51" s="27">
        <f t="shared" si="15"/>
        <v>0</v>
      </c>
      <c r="BG51" s="27">
        <f t="shared" si="76"/>
        <v>0</v>
      </c>
      <c r="BH51" s="27">
        <f t="shared" si="76"/>
        <v>0</v>
      </c>
      <c r="BI51" s="27">
        <f t="shared" si="76"/>
        <v>0</v>
      </c>
      <c r="BJ51" s="27">
        <f t="shared" si="76"/>
        <v>0</v>
      </c>
      <c r="BK51" s="25" t="s">
        <v>17</v>
      </c>
      <c r="BL51" s="27">
        <f t="shared" si="16"/>
        <v>0</v>
      </c>
      <c r="BM51" s="27">
        <f t="shared" si="77"/>
        <v>0</v>
      </c>
      <c r="BN51" s="27">
        <f t="shared" si="77"/>
        <v>0</v>
      </c>
      <c r="BO51" s="27">
        <f t="shared" si="77"/>
        <v>0</v>
      </c>
      <c r="BP51" s="27">
        <f t="shared" si="77"/>
        <v>0</v>
      </c>
      <c r="BQ51" s="25" t="s">
        <v>17</v>
      </c>
      <c r="BR51" s="27">
        <f t="shared" si="17"/>
        <v>0</v>
      </c>
      <c r="BS51" s="27">
        <f t="shared" si="78"/>
        <v>0</v>
      </c>
      <c r="BT51" s="27">
        <f t="shared" si="78"/>
        <v>0</v>
      </c>
      <c r="BU51" s="27">
        <f t="shared" si="78"/>
        <v>0</v>
      </c>
      <c r="BV51" s="27">
        <f t="shared" si="78"/>
        <v>0</v>
      </c>
      <c r="BW51" s="25" t="s">
        <v>17</v>
      </c>
      <c r="BX51" s="27" t="e">
        <f t="shared" si="18"/>
        <v>#NUM!</v>
      </c>
      <c r="BY51" s="27" t="e">
        <f t="shared" si="79"/>
        <v>#NUM!</v>
      </c>
      <c r="BZ51" s="27" t="e">
        <f t="shared" si="79"/>
        <v>#NUM!</v>
      </c>
      <c r="CA51" s="27" t="e">
        <f t="shared" si="79"/>
        <v>#NUM!</v>
      </c>
      <c r="CB51" s="27" t="e">
        <f t="shared" si="79"/>
        <v>#NUM!</v>
      </c>
      <c r="CC51" s="25" t="s">
        <v>17</v>
      </c>
      <c r="CD51" s="27" t="e">
        <f t="shared" si="19"/>
        <v>#NUM!</v>
      </c>
      <c r="CE51" s="27" t="e">
        <f t="shared" si="80"/>
        <v>#NUM!</v>
      </c>
      <c r="CF51" s="27" t="e">
        <f t="shared" si="80"/>
        <v>#NUM!</v>
      </c>
      <c r="CG51" s="27" t="e">
        <f t="shared" si="80"/>
        <v>#NUM!</v>
      </c>
      <c r="CH51" s="27" t="e">
        <f t="shared" si="80"/>
        <v>#NUM!</v>
      </c>
      <c r="CI51" s="25" t="s">
        <v>17</v>
      </c>
      <c r="CJ51" s="27">
        <f t="shared" si="20"/>
        <v>0</v>
      </c>
      <c r="CK51" s="27">
        <f t="shared" si="81"/>
        <v>0</v>
      </c>
      <c r="CL51" s="27">
        <f t="shared" si="81"/>
        <v>0</v>
      </c>
      <c r="CM51" s="27">
        <f t="shared" si="81"/>
        <v>0</v>
      </c>
      <c r="CN51" s="27">
        <f t="shared" si="81"/>
        <v>0</v>
      </c>
      <c r="CO51" s="25" t="s">
        <v>17</v>
      </c>
      <c r="CP51" s="27" t="e">
        <f t="shared" si="21"/>
        <v>#NUM!</v>
      </c>
      <c r="CQ51" s="27" t="e">
        <f t="shared" si="82"/>
        <v>#NUM!</v>
      </c>
      <c r="CR51" s="27" t="e">
        <f t="shared" si="82"/>
        <v>#NUM!</v>
      </c>
      <c r="CS51" s="27" t="e">
        <f t="shared" si="82"/>
        <v>#NUM!</v>
      </c>
      <c r="CT51" s="27" t="e">
        <f t="shared" si="82"/>
        <v>#NUM!</v>
      </c>
      <c r="CU51" s="25" t="s">
        <v>17</v>
      </c>
      <c r="CV51" s="27">
        <f t="shared" si="22"/>
        <v>0</v>
      </c>
      <c r="CW51" s="27">
        <f t="shared" si="83"/>
        <v>0</v>
      </c>
      <c r="CX51" s="27">
        <f t="shared" si="83"/>
        <v>0</v>
      </c>
      <c r="CY51" s="27">
        <f t="shared" si="83"/>
        <v>0</v>
      </c>
      <c r="CZ51" s="27">
        <f t="shared" si="83"/>
        <v>0</v>
      </c>
      <c r="DA51" s="25" t="s">
        <v>17</v>
      </c>
      <c r="DB51" s="27">
        <f t="shared" si="23"/>
        <v>0</v>
      </c>
      <c r="DC51" s="27">
        <f t="shared" si="84"/>
        <v>0</v>
      </c>
      <c r="DD51" s="27">
        <f t="shared" si="84"/>
        <v>0</v>
      </c>
      <c r="DE51" s="27">
        <f t="shared" si="84"/>
        <v>0</v>
      </c>
      <c r="DF51" s="27">
        <f t="shared" si="84"/>
        <v>0</v>
      </c>
      <c r="DG51" s="25" t="s">
        <v>17</v>
      </c>
      <c r="DH51" s="27" t="e">
        <f t="shared" si="24"/>
        <v>#NUM!</v>
      </c>
      <c r="DI51" s="27" t="e">
        <f t="shared" si="85"/>
        <v>#NUM!</v>
      </c>
      <c r="DJ51" s="27" t="e">
        <f t="shared" si="85"/>
        <v>#NUM!</v>
      </c>
      <c r="DK51" s="27" t="e">
        <f t="shared" si="85"/>
        <v>#NUM!</v>
      </c>
      <c r="DL51" s="27" t="e">
        <f t="shared" si="85"/>
        <v>#NUM!</v>
      </c>
      <c r="DM51" s="25" t="s">
        <v>17</v>
      </c>
      <c r="DN51" s="27">
        <f t="shared" si="25"/>
        <v>0</v>
      </c>
      <c r="DO51" s="27">
        <f t="shared" si="86"/>
        <v>0</v>
      </c>
      <c r="DP51" s="27">
        <f t="shared" si="86"/>
        <v>0</v>
      </c>
      <c r="DQ51" s="27">
        <f t="shared" si="86"/>
        <v>0</v>
      </c>
      <c r="DR51" s="27">
        <f t="shared" si="86"/>
        <v>0</v>
      </c>
      <c r="DS51" s="25" t="s">
        <v>17</v>
      </c>
      <c r="DT51" s="27">
        <f t="shared" si="51"/>
        <v>0</v>
      </c>
      <c r="DU51" s="27">
        <f t="shared" si="87"/>
        <v>0</v>
      </c>
      <c r="DV51" s="27">
        <f t="shared" si="87"/>
        <v>0</v>
      </c>
      <c r="DW51" s="27">
        <f t="shared" si="87"/>
        <v>0</v>
      </c>
      <c r="DX51" s="27">
        <f t="shared" si="87"/>
        <v>0</v>
      </c>
      <c r="DY51" s="25" t="s">
        <v>17</v>
      </c>
      <c r="DZ51" s="27" t="e">
        <f t="shared" si="26"/>
        <v>#NUM!</v>
      </c>
      <c r="EA51" s="27" t="e">
        <f t="shared" si="88"/>
        <v>#NUM!</v>
      </c>
      <c r="EB51" s="27" t="e">
        <f t="shared" si="88"/>
        <v>#NUM!</v>
      </c>
      <c r="EC51" s="27" t="e">
        <f t="shared" si="88"/>
        <v>#NUM!</v>
      </c>
      <c r="ED51" s="27" t="e">
        <f t="shared" si="88"/>
        <v>#NUM!</v>
      </c>
      <c r="EE51" s="25" t="s">
        <v>17</v>
      </c>
      <c r="EF51" s="27">
        <f t="shared" si="27"/>
        <v>0</v>
      </c>
      <c r="EG51" s="27">
        <f t="shared" si="89"/>
        <v>0</v>
      </c>
      <c r="EH51" s="27">
        <f t="shared" si="89"/>
        <v>0</v>
      </c>
      <c r="EI51" s="27">
        <f t="shared" si="89"/>
        <v>0</v>
      </c>
      <c r="EJ51" s="27">
        <f t="shared" si="89"/>
        <v>0</v>
      </c>
      <c r="EK51" s="25" t="s">
        <v>17</v>
      </c>
      <c r="EL51" s="27" t="e">
        <f t="shared" si="28"/>
        <v>#NUM!</v>
      </c>
      <c r="EM51" s="27" t="e">
        <f t="shared" si="90"/>
        <v>#NUM!</v>
      </c>
      <c r="EN51" s="27" t="e">
        <f t="shared" si="90"/>
        <v>#NUM!</v>
      </c>
      <c r="EO51" s="27" t="e">
        <f t="shared" si="90"/>
        <v>#NUM!</v>
      </c>
      <c r="EP51" s="27" t="e">
        <f t="shared" si="90"/>
        <v>#NUM!</v>
      </c>
      <c r="EQ51" s="25" t="s">
        <v>17</v>
      </c>
      <c r="ER51" s="27" t="e">
        <f t="shared" si="29"/>
        <v>#NUM!</v>
      </c>
      <c r="ES51" s="27" t="e">
        <f t="shared" si="91"/>
        <v>#NUM!</v>
      </c>
      <c r="ET51" s="27" t="e">
        <f t="shared" si="91"/>
        <v>#NUM!</v>
      </c>
      <c r="EU51" s="27" t="e">
        <f t="shared" si="91"/>
        <v>#NUM!</v>
      </c>
      <c r="EV51" s="27" t="e">
        <f t="shared" si="91"/>
        <v>#NUM!</v>
      </c>
      <c r="EW51" s="25" t="s">
        <v>17</v>
      </c>
      <c r="EX51" s="27" t="e">
        <f t="shared" si="30"/>
        <v>#NUM!</v>
      </c>
      <c r="EY51" s="27" t="e">
        <f t="shared" si="92"/>
        <v>#NUM!</v>
      </c>
      <c r="EZ51" s="27" t="e">
        <f t="shared" si="92"/>
        <v>#NUM!</v>
      </c>
      <c r="FA51" s="27" t="e">
        <f t="shared" si="92"/>
        <v>#NUM!</v>
      </c>
      <c r="FB51" s="27" t="e">
        <f t="shared" si="92"/>
        <v>#NUM!</v>
      </c>
      <c r="FC51" s="25" t="s">
        <v>17</v>
      </c>
      <c r="FD51" s="27" t="e">
        <f t="shared" si="31"/>
        <v>#NUM!</v>
      </c>
      <c r="FE51" s="27" t="e">
        <f t="shared" si="93"/>
        <v>#NUM!</v>
      </c>
      <c r="FF51" s="27" t="e">
        <f t="shared" si="93"/>
        <v>#NUM!</v>
      </c>
      <c r="FG51" s="27" t="e">
        <f t="shared" si="93"/>
        <v>#NUM!</v>
      </c>
      <c r="FH51" s="27" t="e">
        <f t="shared" si="93"/>
        <v>#NUM!</v>
      </c>
      <c r="FI51" s="25" t="s">
        <v>17</v>
      </c>
      <c r="FJ51" s="27" t="e">
        <f t="shared" si="32"/>
        <v>#NUM!</v>
      </c>
      <c r="FK51" s="27" t="e">
        <f t="shared" si="94"/>
        <v>#NUM!</v>
      </c>
      <c r="FL51" s="27" t="e">
        <f t="shared" si="94"/>
        <v>#NUM!</v>
      </c>
      <c r="FM51" s="27" t="e">
        <f t="shared" si="94"/>
        <v>#NUM!</v>
      </c>
      <c r="FN51" s="27" t="e">
        <f t="shared" si="94"/>
        <v>#NUM!</v>
      </c>
      <c r="FO51" s="25" t="s">
        <v>17</v>
      </c>
      <c r="FP51" s="27" t="e">
        <f t="shared" si="33"/>
        <v>#NUM!</v>
      </c>
      <c r="FQ51" s="27" t="e">
        <f t="shared" si="95"/>
        <v>#NUM!</v>
      </c>
      <c r="FR51" s="27" t="e">
        <f t="shared" si="95"/>
        <v>#NUM!</v>
      </c>
      <c r="FS51" s="27" t="e">
        <f t="shared" si="95"/>
        <v>#NUM!</v>
      </c>
      <c r="FT51" s="27" t="e">
        <f t="shared" si="95"/>
        <v>#NUM!</v>
      </c>
      <c r="FU51" s="25" t="s">
        <v>17</v>
      </c>
      <c r="FV51" s="27" t="e">
        <f t="shared" si="34"/>
        <v>#NUM!</v>
      </c>
      <c r="FW51" s="27" t="e">
        <f t="shared" si="96"/>
        <v>#NUM!</v>
      </c>
      <c r="FX51" s="27" t="e">
        <f t="shared" si="96"/>
        <v>#NUM!</v>
      </c>
      <c r="FY51" s="27" t="e">
        <f t="shared" si="96"/>
        <v>#NUM!</v>
      </c>
      <c r="FZ51" s="27" t="e">
        <f t="shared" si="96"/>
        <v>#NUM!</v>
      </c>
      <c r="GA51" s="25" t="s">
        <v>17</v>
      </c>
      <c r="GB51" s="27">
        <f t="shared" si="35"/>
        <v>0</v>
      </c>
      <c r="GC51" s="27">
        <f t="shared" si="97"/>
        <v>0</v>
      </c>
      <c r="GD51" s="27">
        <f t="shared" si="97"/>
        <v>0</v>
      </c>
      <c r="GE51" s="27">
        <f t="shared" si="97"/>
        <v>0</v>
      </c>
      <c r="GF51" s="27">
        <f t="shared" si="97"/>
        <v>0</v>
      </c>
      <c r="GG51" s="25" t="s">
        <v>17</v>
      </c>
      <c r="GH51" s="27" t="e">
        <f t="shared" si="36"/>
        <v>#NUM!</v>
      </c>
      <c r="GI51" s="27" t="e">
        <f t="shared" si="98"/>
        <v>#NUM!</v>
      </c>
      <c r="GJ51" s="27" t="e">
        <f t="shared" si="98"/>
        <v>#NUM!</v>
      </c>
      <c r="GK51" s="27" t="e">
        <f t="shared" si="98"/>
        <v>#NUM!</v>
      </c>
      <c r="GL51" s="27" t="e">
        <f t="shared" si="98"/>
        <v>#NUM!</v>
      </c>
      <c r="GM51" s="25" t="s">
        <v>17</v>
      </c>
      <c r="GN51" s="27">
        <f t="shared" si="37"/>
        <v>0</v>
      </c>
      <c r="GO51" s="27">
        <f t="shared" si="99"/>
        <v>0</v>
      </c>
      <c r="GP51" s="27">
        <f t="shared" si="99"/>
        <v>0</v>
      </c>
      <c r="GQ51" s="27">
        <f t="shared" si="99"/>
        <v>0</v>
      </c>
      <c r="GR51" s="27">
        <f t="shared" si="99"/>
        <v>0</v>
      </c>
      <c r="GS51" s="25" t="s">
        <v>17</v>
      </c>
      <c r="GT51" s="27">
        <f t="shared" si="67"/>
        <v>0</v>
      </c>
      <c r="GU51" s="27">
        <f t="shared" si="68"/>
        <v>0</v>
      </c>
      <c r="GV51" s="27">
        <f aca="true" t="shared" si="101" ref="GV51:GV65">IF($AX51&lt;=TRUNC($GT$18),GV50*(1+GV$19),0)</f>
        <v>0</v>
      </c>
      <c r="GW51" s="27">
        <f aca="true" t="shared" si="102" ref="GW51:GW65">IF($AX51&lt;=TRUNC($GT$18),GW50*(1+GW$19),0)</f>
        <v>0</v>
      </c>
      <c r="GX51" s="27">
        <f t="shared" si="71"/>
        <v>0</v>
      </c>
      <c r="GY51" s="27" t="e">
        <f t="shared" si="65"/>
        <v>#NUM!</v>
      </c>
      <c r="HB51" s="1" t="s">
        <v>8</v>
      </c>
      <c r="HJ51" s="17"/>
    </row>
    <row r="52" spans="1:218" ht="10.5" customHeight="1">
      <c r="A52" s="1" t="s">
        <v>8</v>
      </c>
      <c r="B52" s="26">
        <f t="shared" si="100"/>
        <v>2032</v>
      </c>
      <c r="C52" s="22" t="s">
        <v>19</v>
      </c>
      <c r="D52" s="66">
        <v>0.054</v>
      </c>
      <c r="E52" s="67">
        <f t="shared" si="6"/>
        <v>4.1174123896315935</v>
      </c>
      <c r="F52" s="67">
        <f t="shared" si="10"/>
        <v>4.0130725045142235</v>
      </c>
      <c r="G52" s="22" t="s">
        <v>19</v>
      </c>
      <c r="H52" s="66">
        <v>0.021</v>
      </c>
      <c r="I52" s="67">
        <f t="shared" si="7"/>
        <v>1.6589061627593806</v>
      </c>
      <c r="J52" s="67">
        <f t="shared" si="11"/>
        <v>1.6343903081373201</v>
      </c>
      <c r="K52" s="22" t="s">
        <v>19</v>
      </c>
      <c r="L52" s="66">
        <v>0.035</v>
      </c>
      <c r="M52" s="67">
        <f t="shared" si="8"/>
        <v>2.3390936786915857</v>
      </c>
      <c r="N52" s="67">
        <f t="shared" si="12"/>
        <v>2.304525791814371</v>
      </c>
      <c r="O52" s="22" t="s">
        <v>19</v>
      </c>
      <c r="P52" s="66">
        <v>0.01</v>
      </c>
      <c r="Q52" s="67">
        <f t="shared" si="9"/>
        <v>1.5315290878684875</v>
      </c>
      <c r="R52" s="67">
        <f aca="true" t="shared" si="103" ref="R52:R60">(1+P52)*R51</f>
        <v>1.444838762140083</v>
      </c>
      <c r="S52" s="2"/>
      <c r="T52" s="21"/>
      <c r="U52" s="42"/>
      <c r="V52" s="21"/>
      <c r="W52" s="21"/>
      <c r="X52" s="22" t="s">
        <v>97</v>
      </c>
      <c r="Y52" s="78">
        <v>0</v>
      </c>
      <c r="Z52" s="35">
        <f>$I$24</f>
        <v>1.015</v>
      </c>
      <c r="AA52" s="27">
        <f>Y52*Z52</f>
        <v>0</v>
      </c>
      <c r="AB52" s="22" t="s">
        <v>17</v>
      </c>
      <c r="AC52" s="21"/>
      <c r="AD52" s="36">
        <v>0.3</v>
      </c>
      <c r="AE52" s="35">
        <f>J56</f>
        <v>1.7760645529886219</v>
      </c>
      <c r="AF52" s="27">
        <f>AA52*AD52*AE52</f>
        <v>0</v>
      </c>
      <c r="AG52" s="22" t="s">
        <v>19</v>
      </c>
      <c r="AH52" s="21"/>
      <c r="AI52" s="37">
        <f>1-AD52</f>
        <v>0.7</v>
      </c>
      <c r="AJ52" s="35">
        <f>AE52</f>
        <v>1.7760645529886219</v>
      </c>
      <c r="AK52" s="27">
        <f>AA52*AI52*AJ52</f>
        <v>0</v>
      </c>
      <c r="AL52" s="22" t="s">
        <v>17</v>
      </c>
      <c r="AM52" s="27">
        <f>AF52+AK52</f>
        <v>0</v>
      </c>
      <c r="AN52" s="22" t="s">
        <v>17</v>
      </c>
      <c r="AX52" s="27">
        <v>27</v>
      </c>
      <c r="AY52" s="26">
        <f t="shared" si="74"/>
        <v>2030</v>
      </c>
      <c r="AZ52" s="27" t="e">
        <f t="shared" si="14"/>
        <v>#NUM!</v>
      </c>
      <c r="BA52" s="27" t="e">
        <f t="shared" si="75"/>
        <v>#NUM!</v>
      </c>
      <c r="BB52" s="27" t="e">
        <f t="shared" si="75"/>
        <v>#NUM!</v>
      </c>
      <c r="BC52" s="27" t="e">
        <f t="shared" si="75"/>
        <v>#NUM!</v>
      </c>
      <c r="BD52" s="27" t="e">
        <f t="shared" si="75"/>
        <v>#NUM!</v>
      </c>
      <c r="BE52" s="25" t="s">
        <v>17</v>
      </c>
      <c r="BF52" s="27">
        <f t="shared" si="15"/>
        <v>0</v>
      </c>
      <c r="BG52" s="27">
        <f t="shared" si="76"/>
        <v>0</v>
      </c>
      <c r="BH52" s="27">
        <f t="shared" si="76"/>
        <v>0</v>
      </c>
      <c r="BI52" s="27">
        <f t="shared" si="76"/>
        <v>0</v>
      </c>
      <c r="BJ52" s="27">
        <f t="shared" si="76"/>
        <v>0</v>
      </c>
      <c r="BK52" s="25" t="s">
        <v>17</v>
      </c>
      <c r="BL52" s="27">
        <f t="shared" si="16"/>
        <v>0</v>
      </c>
      <c r="BM52" s="27">
        <f t="shared" si="77"/>
        <v>0</v>
      </c>
      <c r="BN52" s="27">
        <f t="shared" si="77"/>
        <v>0</v>
      </c>
      <c r="BO52" s="27">
        <f t="shared" si="77"/>
        <v>0</v>
      </c>
      <c r="BP52" s="27">
        <f t="shared" si="77"/>
        <v>0</v>
      </c>
      <c r="BQ52" s="25" t="s">
        <v>17</v>
      </c>
      <c r="BR52" s="27">
        <f t="shared" si="17"/>
        <v>0</v>
      </c>
      <c r="BS52" s="27">
        <f t="shared" si="78"/>
        <v>0</v>
      </c>
      <c r="BT52" s="27">
        <f t="shared" si="78"/>
        <v>0</v>
      </c>
      <c r="BU52" s="27">
        <f t="shared" si="78"/>
        <v>0</v>
      </c>
      <c r="BV52" s="27">
        <f t="shared" si="78"/>
        <v>0</v>
      </c>
      <c r="BW52" s="25" t="s">
        <v>17</v>
      </c>
      <c r="BX52" s="27" t="e">
        <f t="shared" si="18"/>
        <v>#NUM!</v>
      </c>
      <c r="BY52" s="27" t="e">
        <f t="shared" si="79"/>
        <v>#NUM!</v>
      </c>
      <c r="BZ52" s="27" t="e">
        <f t="shared" si="79"/>
        <v>#NUM!</v>
      </c>
      <c r="CA52" s="27" t="e">
        <f t="shared" si="79"/>
        <v>#NUM!</v>
      </c>
      <c r="CB52" s="27" t="e">
        <f t="shared" si="79"/>
        <v>#NUM!</v>
      </c>
      <c r="CC52" s="25" t="s">
        <v>17</v>
      </c>
      <c r="CD52" s="27" t="e">
        <f t="shared" si="19"/>
        <v>#NUM!</v>
      </c>
      <c r="CE52" s="27" t="e">
        <f t="shared" si="80"/>
        <v>#NUM!</v>
      </c>
      <c r="CF52" s="27" t="e">
        <f t="shared" si="80"/>
        <v>#NUM!</v>
      </c>
      <c r="CG52" s="27" t="e">
        <f t="shared" si="80"/>
        <v>#NUM!</v>
      </c>
      <c r="CH52" s="27" t="e">
        <f t="shared" si="80"/>
        <v>#NUM!</v>
      </c>
      <c r="CI52" s="25" t="s">
        <v>17</v>
      </c>
      <c r="CJ52" s="27">
        <f t="shared" si="20"/>
        <v>0</v>
      </c>
      <c r="CK52" s="27">
        <f t="shared" si="81"/>
        <v>0</v>
      </c>
      <c r="CL52" s="27">
        <f t="shared" si="81"/>
        <v>0</v>
      </c>
      <c r="CM52" s="27">
        <f t="shared" si="81"/>
        <v>0</v>
      </c>
      <c r="CN52" s="27">
        <f t="shared" si="81"/>
        <v>0</v>
      </c>
      <c r="CO52" s="25" t="s">
        <v>17</v>
      </c>
      <c r="CP52" s="27" t="e">
        <f t="shared" si="21"/>
        <v>#NUM!</v>
      </c>
      <c r="CQ52" s="27" t="e">
        <f t="shared" si="82"/>
        <v>#NUM!</v>
      </c>
      <c r="CR52" s="27" t="e">
        <f t="shared" si="82"/>
        <v>#NUM!</v>
      </c>
      <c r="CS52" s="27" t="e">
        <f t="shared" si="82"/>
        <v>#NUM!</v>
      </c>
      <c r="CT52" s="27" t="e">
        <f t="shared" si="82"/>
        <v>#NUM!</v>
      </c>
      <c r="CU52" s="25" t="s">
        <v>17</v>
      </c>
      <c r="CV52" s="27">
        <f t="shared" si="22"/>
        <v>0</v>
      </c>
      <c r="CW52" s="27">
        <f t="shared" si="83"/>
        <v>0</v>
      </c>
      <c r="CX52" s="27">
        <f t="shared" si="83"/>
        <v>0</v>
      </c>
      <c r="CY52" s="27">
        <f t="shared" si="83"/>
        <v>0</v>
      </c>
      <c r="CZ52" s="27">
        <f t="shared" si="83"/>
        <v>0</v>
      </c>
      <c r="DA52" s="25" t="s">
        <v>17</v>
      </c>
      <c r="DB52" s="27">
        <f t="shared" si="23"/>
        <v>0</v>
      </c>
      <c r="DC52" s="27">
        <f t="shared" si="84"/>
        <v>0</v>
      </c>
      <c r="DD52" s="27">
        <f t="shared" si="84"/>
        <v>0</v>
      </c>
      <c r="DE52" s="27">
        <f t="shared" si="84"/>
        <v>0</v>
      </c>
      <c r="DF52" s="27">
        <f t="shared" si="84"/>
        <v>0</v>
      </c>
      <c r="DG52" s="25" t="s">
        <v>17</v>
      </c>
      <c r="DH52" s="27" t="e">
        <f t="shared" si="24"/>
        <v>#NUM!</v>
      </c>
      <c r="DI52" s="27" t="e">
        <f t="shared" si="85"/>
        <v>#NUM!</v>
      </c>
      <c r="DJ52" s="27" t="e">
        <f t="shared" si="85"/>
        <v>#NUM!</v>
      </c>
      <c r="DK52" s="27" t="e">
        <f t="shared" si="85"/>
        <v>#NUM!</v>
      </c>
      <c r="DL52" s="27" t="e">
        <f t="shared" si="85"/>
        <v>#NUM!</v>
      </c>
      <c r="DM52" s="25" t="s">
        <v>17</v>
      </c>
      <c r="DN52" s="27">
        <f t="shared" si="25"/>
        <v>0</v>
      </c>
      <c r="DO52" s="27">
        <f t="shared" si="86"/>
        <v>0</v>
      </c>
      <c r="DP52" s="27">
        <f t="shared" si="86"/>
        <v>0</v>
      </c>
      <c r="DQ52" s="27">
        <f t="shared" si="86"/>
        <v>0</v>
      </c>
      <c r="DR52" s="27">
        <f t="shared" si="86"/>
        <v>0</v>
      </c>
      <c r="DS52" s="25" t="s">
        <v>17</v>
      </c>
      <c r="DT52" s="27">
        <f t="shared" si="51"/>
        <v>0</v>
      </c>
      <c r="DU52" s="27">
        <f t="shared" si="87"/>
        <v>0</v>
      </c>
      <c r="DV52" s="27">
        <f t="shared" si="87"/>
        <v>0</v>
      </c>
      <c r="DW52" s="27">
        <f t="shared" si="87"/>
        <v>0</v>
      </c>
      <c r="DX52" s="27">
        <f t="shared" si="87"/>
        <v>0</v>
      </c>
      <c r="DY52" s="25" t="s">
        <v>17</v>
      </c>
      <c r="DZ52" s="27" t="e">
        <f t="shared" si="26"/>
        <v>#NUM!</v>
      </c>
      <c r="EA52" s="27" t="e">
        <f t="shared" si="88"/>
        <v>#NUM!</v>
      </c>
      <c r="EB52" s="27" t="e">
        <f t="shared" si="88"/>
        <v>#NUM!</v>
      </c>
      <c r="EC52" s="27" t="e">
        <f t="shared" si="88"/>
        <v>#NUM!</v>
      </c>
      <c r="ED52" s="27" t="e">
        <f t="shared" si="88"/>
        <v>#NUM!</v>
      </c>
      <c r="EE52" s="25" t="s">
        <v>17</v>
      </c>
      <c r="EF52" s="27">
        <f t="shared" si="27"/>
        <v>0</v>
      </c>
      <c r="EG52" s="27">
        <f t="shared" si="89"/>
        <v>0</v>
      </c>
      <c r="EH52" s="27">
        <f t="shared" si="89"/>
        <v>0</v>
      </c>
      <c r="EI52" s="27">
        <f t="shared" si="89"/>
        <v>0</v>
      </c>
      <c r="EJ52" s="27">
        <f t="shared" si="89"/>
        <v>0</v>
      </c>
      <c r="EK52" s="25" t="s">
        <v>17</v>
      </c>
      <c r="EL52" s="27" t="e">
        <f t="shared" si="28"/>
        <v>#NUM!</v>
      </c>
      <c r="EM52" s="27" t="e">
        <f t="shared" si="90"/>
        <v>#NUM!</v>
      </c>
      <c r="EN52" s="27" t="e">
        <f t="shared" si="90"/>
        <v>#NUM!</v>
      </c>
      <c r="EO52" s="27" t="e">
        <f t="shared" si="90"/>
        <v>#NUM!</v>
      </c>
      <c r="EP52" s="27" t="e">
        <f t="shared" si="90"/>
        <v>#NUM!</v>
      </c>
      <c r="EQ52" s="25" t="s">
        <v>17</v>
      </c>
      <c r="ER52" s="27" t="e">
        <f t="shared" si="29"/>
        <v>#NUM!</v>
      </c>
      <c r="ES52" s="27" t="e">
        <f t="shared" si="91"/>
        <v>#NUM!</v>
      </c>
      <c r="ET52" s="27" t="e">
        <f t="shared" si="91"/>
        <v>#NUM!</v>
      </c>
      <c r="EU52" s="27" t="e">
        <f t="shared" si="91"/>
        <v>#NUM!</v>
      </c>
      <c r="EV52" s="27" t="e">
        <f t="shared" si="91"/>
        <v>#NUM!</v>
      </c>
      <c r="EW52" s="25" t="s">
        <v>17</v>
      </c>
      <c r="EX52" s="27" t="e">
        <f t="shared" si="30"/>
        <v>#NUM!</v>
      </c>
      <c r="EY52" s="27" t="e">
        <f t="shared" si="92"/>
        <v>#NUM!</v>
      </c>
      <c r="EZ52" s="27" t="e">
        <f t="shared" si="92"/>
        <v>#NUM!</v>
      </c>
      <c r="FA52" s="27" t="e">
        <f t="shared" si="92"/>
        <v>#NUM!</v>
      </c>
      <c r="FB52" s="27" t="e">
        <f t="shared" si="92"/>
        <v>#NUM!</v>
      </c>
      <c r="FC52" s="25" t="s">
        <v>17</v>
      </c>
      <c r="FD52" s="27" t="e">
        <f t="shared" si="31"/>
        <v>#NUM!</v>
      </c>
      <c r="FE52" s="27" t="e">
        <f t="shared" si="93"/>
        <v>#NUM!</v>
      </c>
      <c r="FF52" s="27" t="e">
        <f t="shared" si="93"/>
        <v>#NUM!</v>
      </c>
      <c r="FG52" s="27" t="e">
        <f t="shared" si="93"/>
        <v>#NUM!</v>
      </c>
      <c r="FH52" s="27" t="e">
        <f t="shared" si="93"/>
        <v>#NUM!</v>
      </c>
      <c r="FI52" s="25" t="s">
        <v>17</v>
      </c>
      <c r="FJ52" s="27" t="e">
        <f t="shared" si="32"/>
        <v>#NUM!</v>
      </c>
      <c r="FK52" s="27" t="e">
        <f t="shared" si="94"/>
        <v>#NUM!</v>
      </c>
      <c r="FL52" s="27" t="e">
        <f t="shared" si="94"/>
        <v>#NUM!</v>
      </c>
      <c r="FM52" s="27" t="e">
        <f t="shared" si="94"/>
        <v>#NUM!</v>
      </c>
      <c r="FN52" s="27" t="e">
        <f t="shared" si="94"/>
        <v>#NUM!</v>
      </c>
      <c r="FO52" s="25" t="s">
        <v>17</v>
      </c>
      <c r="FP52" s="27" t="e">
        <f t="shared" si="33"/>
        <v>#NUM!</v>
      </c>
      <c r="FQ52" s="27" t="e">
        <f t="shared" si="95"/>
        <v>#NUM!</v>
      </c>
      <c r="FR52" s="27" t="e">
        <f t="shared" si="95"/>
        <v>#NUM!</v>
      </c>
      <c r="FS52" s="27" t="e">
        <f t="shared" si="95"/>
        <v>#NUM!</v>
      </c>
      <c r="FT52" s="27" t="e">
        <f t="shared" si="95"/>
        <v>#NUM!</v>
      </c>
      <c r="FU52" s="25" t="s">
        <v>17</v>
      </c>
      <c r="FV52" s="27" t="e">
        <f t="shared" si="34"/>
        <v>#NUM!</v>
      </c>
      <c r="FW52" s="27" t="e">
        <f t="shared" si="96"/>
        <v>#NUM!</v>
      </c>
      <c r="FX52" s="27" t="e">
        <f t="shared" si="96"/>
        <v>#NUM!</v>
      </c>
      <c r="FY52" s="27" t="e">
        <f t="shared" si="96"/>
        <v>#NUM!</v>
      </c>
      <c r="FZ52" s="27" t="e">
        <f t="shared" si="96"/>
        <v>#NUM!</v>
      </c>
      <c r="GA52" s="25" t="s">
        <v>17</v>
      </c>
      <c r="GB52" s="27">
        <f t="shared" si="35"/>
        <v>0</v>
      </c>
      <c r="GC52" s="27">
        <f t="shared" si="97"/>
        <v>0</v>
      </c>
      <c r="GD52" s="27">
        <f t="shared" si="97"/>
        <v>0</v>
      </c>
      <c r="GE52" s="27">
        <f t="shared" si="97"/>
        <v>0</v>
      </c>
      <c r="GF52" s="27">
        <f t="shared" si="97"/>
        <v>0</v>
      </c>
      <c r="GG52" s="25" t="s">
        <v>17</v>
      </c>
      <c r="GH52" s="27" t="e">
        <f t="shared" si="36"/>
        <v>#NUM!</v>
      </c>
      <c r="GI52" s="27" t="e">
        <f t="shared" si="98"/>
        <v>#NUM!</v>
      </c>
      <c r="GJ52" s="27" t="e">
        <f t="shared" si="98"/>
        <v>#NUM!</v>
      </c>
      <c r="GK52" s="27" t="e">
        <f t="shared" si="98"/>
        <v>#NUM!</v>
      </c>
      <c r="GL52" s="27" t="e">
        <f t="shared" si="98"/>
        <v>#NUM!</v>
      </c>
      <c r="GM52" s="25" t="s">
        <v>17</v>
      </c>
      <c r="GN52" s="27">
        <f t="shared" si="37"/>
        <v>0</v>
      </c>
      <c r="GO52" s="27">
        <f t="shared" si="99"/>
        <v>0</v>
      </c>
      <c r="GP52" s="27">
        <f t="shared" si="99"/>
        <v>0</v>
      </c>
      <c r="GQ52" s="27">
        <f t="shared" si="99"/>
        <v>0</v>
      </c>
      <c r="GR52" s="27">
        <f t="shared" si="99"/>
        <v>0</v>
      </c>
      <c r="GS52" s="25" t="s">
        <v>17</v>
      </c>
      <c r="GT52" s="27">
        <f t="shared" si="67"/>
        <v>0</v>
      </c>
      <c r="GU52" s="27">
        <f t="shared" si="68"/>
        <v>0</v>
      </c>
      <c r="GV52" s="27">
        <f t="shared" si="101"/>
        <v>0</v>
      </c>
      <c r="GW52" s="27">
        <f t="shared" si="102"/>
        <v>0</v>
      </c>
      <c r="GX52" s="27">
        <f t="shared" si="71"/>
        <v>0</v>
      </c>
      <c r="GY52" s="27" t="e">
        <f t="shared" si="65"/>
        <v>#NUM!</v>
      </c>
      <c r="HB52" s="1" t="s">
        <v>8</v>
      </c>
      <c r="HE52" s="1" t="s">
        <v>8</v>
      </c>
      <c r="HJ52" s="17"/>
    </row>
    <row r="53" spans="1:218" ht="10.5" customHeight="1">
      <c r="A53" s="1" t="s">
        <v>8</v>
      </c>
      <c r="B53" s="26">
        <f t="shared" si="100"/>
        <v>2033</v>
      </c>
      <c r="C53" s="22" t="s">
        <v>19</v>
      </c>
      <c r="D53" s="66">
        <v>0.054</v>
      </c>
      <c r="E53" s="67">
        <f t="shared" si="6"/>
        <v>4.3397526586717</v>
      </c>
      <c r="F53" s="67">
        <f t="shared" si="10"/>
        <v>4.2297784197579915</v>
      </c>
      <c r="G53" s="22" t="s">
        <v>19</v>
      </c>
      <c r="H53" s="66">
        <v>0.021</v>
      </c>
      <c r="I53" s="67">
        <f t="shared" si="7"/>
        <v>1.6937431921773274</v>
      </c>
      <c r="J53" s="67">
        <f t="shared" si="11"/>
        <v>1.6687125046082036</v>
      </c>
      <c r="K53" s="22" t="s">
        <v>19</v>
      </c>
      <c r="L53" s="66">
        <v>0.035</v>
      </c>
      <c r="M53" s="67">
        <f t="shared" si="8"/>
        <v>2.420961957445791</v>
      </c>
      <c r="N53" s="67">
        <f t="shared" si="12"/>
        <v>2.3851841945278736</v>
      </c>
      <c r="O53" s="22" t="s">
        <v>19</v>
      </c>
      <c r="P53" s="66">
        <v>0.01</v>
      </c>
      <c r="Q53" s="67">
        <f t="shared" si="9"/>
        <v>1.5468443787471724</v>
      </c>
      <c r="R53" s="67">
        <f t="shared" si="103"/>
        <v>1.4592871497614839</v>
      </c>
      <c r="S53" s="2"/>
      <c r="T53" s="21"/>
      <c r="U53" s="42"/>
      <c r="V53" s="21"/>
      <c r="W53" s="21"/>
      <c r="X53" s="22" t="s">
        <v>106</v>
      </c>
      <c r="Y53" s="78">
        <v>0</v>
      </c>
      <c r="Z53" s="35">
        <f>$M$24</f>
        <v>1.015</v>
      </c>
      <c r="AA53" s="27">
        <f>Y53*Z53</f>
        <v>0</v>
      </c>
      <c r="AB53" s="22" t="s">
        <v>17</v>
      </c>
      <c r="AC53" s="21"/>
      <c r="AD53" s="36">
        <v>0.3</v>
      </c>
      <c r="AE53" s="35">
        <f>N56</f>
        <v>2.6444963516405298</v>
      </c>
      <c r="AF53" s="27">
        <f>AA53*AD53*AE53</f>
        <v>0</v>
      </c>
      <c r="AG53" s="22" t="s">
        <v>19</v>
      </c>
      <c r="AH53" s="21"/>
      <c r="AI53" s="37">
        <f>1-AD53</f>
        <v>0.7</v>
      </c>
      <c r="AJ53" s="35">
        <f>AE53</f>
        <v>2.6444963516405298</v>
      </c>
      <c r="AK53" s="27">
        <f>AA53*AI53*AJ53</f>
        <v>0</v>
      </c>
      <c r="AL53" s="22" t="s">
        <v>17</v>
      </c>
      <c r="AM53" s="27">
        <f>AF53+AK53</f>
        <v>0</v>
      </c>
      <c r="AN53" s="22" t="s">
        <v>17</v>
      </c>
      <c r="AX53" s="27">
        <v>28</v>
      </c>
      <c r="AY53" s="26">
        <f t="shared" si="74"/>
        <v>2031</v>
      </c>
      <c r="AZ53" s="27" t="e">
        <f t="shared" si="14"/>
        <v>#NUM!</v>
      </c>
      <c r="BA53" s="27" t="e">
        <f t="shared" si="75"/>
        <v>#NUM!</v>
      </c>
      <c r="BB53" s="27" t="e">
        <f t="shared" si="75"/>
        <v>#NUM!</v>
      </c>
      <c r="BC53" s="27" t="e">
        <f t="shared" si="75"/>
        <v>#NUM!</v>
      </c>
      <c r="BD53" s="27" t="e">
        <f t="shared" si="75"/>
        <v>#NUM!</v>
      </c>
      <c r="BE53" s="25" t="s">
        <v>17</v>
      </c>
      <c r="BF53" s="27">
        <f t="shared" si="15"/>
        <v>0</v>
      </c>
      <c r="BG53" s="27">
        <f t="shared" si="76"/>
        <v>0</v>
      </c>
      <c r="BH53" s="27">
        <f t="shared" si="76"/>
        <v>0</v>
      </c>
      <c r="BI53" s="27">
        <f t="shared" si="76"/>
        <v>0</v>
      </c>
      <c r="BJ53" s="27">
        <f t="shared" si="76"/>
        <v>0</v>
      </c>
      <c r="BK53" s="25" t="s">
        <v>17</v>
      </c>
      <c r="BL53" s="27">
        <f t="shared" si="16"/>
        <v>0</v>
      </c>
      <c r="BM53" s="27">
        <f t="shared" si="77"/>
        <v>0</v>
      </c>
      <c r="BN53" s="27">
        <f t="shared" si="77"/>
        <v>0</v>
      </c>
      <c r="BO53" s="27">
        <f t="shared" si="77"/>
        <v>0</v>
      </c>
      <c r="BP53" s="27">
        <f t="shared" si="77"/>
        <v>0</v>
      </c>
      <c r="BQ53" s="25" t="s">
        <v>17</v>
      </c>
      <c r="BR53" s="27">
        <f t="shared" si="17"/>
        <v>0</v>
      </c>
      <c r="BS53" s="27">
        <f t="shared" si="78"/>
        <v>0</v>
      </c>
      <c r="BT53" s="27">
        <f t="shared" si="78"/>
        <v>0</v>
      </c>
      <c r="BU53" s="27">
        <f t="shared" si="78"/>
        <v>0</v>
      </c>
      <c r="BV53" s="27">
        <f t="shared" si="78"/>
        <v>0</v>
      </c>
      <c r="BW53" s="25" t="s">
        <v>17</v>
      </c>
      <c r="BX53" s="27" t="e">
        <f t="shared" si="18"/>
        <v>#NUM!</v>
      </c>
      <c r="BY53" s="27" t="e">
        <f t="shared" si="79"/>
        <v>#NUM!</v>
      </c>
      <c r="BZ53" s="27" t="e">
        <f t="shared" si="79"/>
        <v>#NUM!</v>
      </c>
      <c r="CA53" s="27" t="e">
        <f t="shared" si="79"/>
        <v>#NUM!</v>
      </c>
      <c r="CB53" s="27" t="e">
        <f t="shared" si="79"/>
        <v>#NUM!</v>
      </c>
      <c r="CC53" s="25" t="s">
        <v>17</v>
      </c>
      <c r="CD53" s="27" t="e">
        <f t="shared" si="19"/>
        <v>#NUM!</v>
      </c>
      <c r="CE53" s="27" t="e">
        <f t="shared" si="80"/>
        <v>#NUM!</v>
      </c>
      <c r="CF53" s="27" t="e">
        <f t="shared" si="80"/>
        <v>#NUM!</v>
      </c>
      <c r="CG53" s="27" t="e">
        <f t="shared" si="80"/>
        <v>#NUM!</v>
      </c>
      <c r="CH53" s="27" t="e">
        <f t="shared" si="80"/>
        <v>#NUM!</v>
      </c>
      <c r="CI53" s="25" t="s">
        <v>17</v>
      </c>
      <c r="CJ53" s="27">
        <f t="shared" si="20"/>
        <v>0</v>
      </c>
      <c r="CK53" s="27">
        <f t="shared" si="81"/>
        <v>0</v>
      </c>
      <c r="CL53" s="27">
        <f t="shared" si="81"/>
        <v>0</v>
      </c>
      <c r="CM53" s="27">
        <f t="shared" si="81"/>
        <v>0</v>
      </c>
      <c r="CN53" s="27">
        <f t="shared" si="81"/>
        <v>0</v>
      </c>
      <c r="CO53" s="25" t="s">
        <v>17</v>
      </c>
      <c r="CP53" s="27" t="e">
        <f t="shared" si="21"/>
        <v>#NUM!</v>
      </c>
      <c r="CQ53" s="27" t="e">
        <f t="shared" si="82"/>
        <v>#NUM!</v>
      </c>
      <c r="CR53" s="27" t="e">
        <f t="shared" si="82"/>
        <v>#NUM!</v>
      </c>
      <c r="CS53" s="27" t="e">
        <f t="shared" si="82"/>
        <v>#NUM!</v>
      </c>
      <c r="CT53" s="27" t="e">
        <f t="shared" si="82"/>
        <v>#NUM!</v>
      </c>
      <c r="CU53" s="25" t="s">
        <v>17</v>
      </c>
      <c r="CV53" s="27">
        <f t="shared" si="22"/>
        <v>0</v>
      </c>
      <c r="CW53" s="27">
        <f t="shared" si="83"/>
        <v>0</v>
      </c>
      <c r="CX53" s="27">
        <f t="shared" si="83"/>
        <v>0</v>
      </c>
      <c r="CY53" s="27">
        <f t="shared" si="83"/>
        <v>0</v>
      </c>
      <c r="CZ53" s="27">
        <f t="shared" si="83"/>
        <v>0</v>
      </c>
      <c r="DA53" s="25" t="s">
        <v>17</v>
      </c>
      <c r="DB53" s="27">
        <f t="shared" si="23"/>
        <v>0</v>
      </c>
      <c r="DC53" s="27">
        <f t="shared" si="84"/>
        <v>0</v>
      </c>
      <c r="DD53" s="27">
        <f t="shared" si="84"/>
        <v>0</v>
      </c>
      <c r="DE53" s="27">
        <f t="shared" si="84"/>
        <v>0</v>
      </c>
      <c r="DF53" s="27">
        <f t="shared" si="84"/>
        <v>0</v>
      </c>
      <c r="DG53" s="25" t="s">
        <v>17</v>
      </c>
      <c r="DH53" s="27" t="e">
        <f t="shared" si="24"/>
        <v>#NUM!</v>
      </c>
      <c r="DI53" s="27" t="e">
        <f t="shared" si="85"/>
        <v>#NUM!</v>
      </c>
      <c r="DJ53" s="27" t="e">
        <f t="shared" si="85"/>
        <v>#NUM!</v>
      </c>
      <c r="DK53" s="27" t="e">
        <f t="shared" si="85"/>
        <v>#NUM!</v>
      </c>
      <c r="DL53" s="27" t="e">
        <f t="shared" si="85"/>
        <v>#NUM!</v>
      </c>
      <c r="DM53" s="25" t="s">
        <v>17</v>
      </c>
      <c r="DN53" s="27">
        <f t="shared" si="25"/>
        <v>0</v>
      </c>
      <c r="DO53" s="27">
        <f t="shared" si="86"/>
        <v>0</v>
      </c>
      <c r="DP53" s="27">
        <f t="shared" si="86"/>
        <v>0</v>
      </c>
      <c r="DQ53" s="27">
        <f t="shared" si="86"/>
        <v>0</v>
      </c>
      <c r="DR53" s="27">
        <f t="shared" si="86"/>
        <v>0</v>
      </c>
      <c r="DS53" s="25" t="s">
        <v>17</v>
      </c>
      <c r="DT53" s="27">
        <f t="shared" si="51"/>
        <v>0</v>
      </c>
      <c r="DU53" s="27">
        <f t="shared" si="87"/>
        <v>0</v>
      </c>
      <c r="DV53" s="27">
        <f t="shared" si="87"/>
        <v>0</v>
      </c>
      <c r="DW53" s="27">
        <f t="shared" si="87"/>
        <v>0</v>
      </c>
      <c r="DX53" s="27">
        <f t="shared" si="87"/>
        <v>0</v>
      </c>
      <c r="DY53" s="25" t="s">
        <v>17</v>
      </c>
      <c r="DZ53" s="27" t="e">
        <f t="shared" si="26"/>
        <v>#NUM!</v>
      </c>
      <c r="EA53" s="27" t="e">
        <f t="shared" si="88"/>
        <v>#NUM!</v>
      </c>
      <c r="EB53" s="27" t="e">
        <f t="shared" si="88"/>
        <v>#NUM!</v>
      </c>
      <c r="EC53" s="27" t="e">
        <f t="shared" si="88"/>
        <v>#NUM!</v>
      </c>
      <c r="ED53" s="27" t="e">
        <f t="shared" si="88"/>
        <v>#NUM!</v>
      </c>
      <c r="EE53" s="25" t="s">
        <v>17</v>
      </c>
      <c r="EF53" s="27">
        <f t="shared" si="27"/>
        <v>0</v>
      </c>
      <c r="EG53" s="27">
        <f t="shared" si="89"/>
        <v>0</v>
      </c>
      <c r="EH53" s="27">
        <f t="shared" si="89"/>
        <v>0</v>
      </c>
      <c r="EI53" s="27">
        <f t="shared" si="89"/>
        <v>0</v>
      </c>
      <c r="EJ53" s="27">
        <f t="shared" si="89"/>
        <v>0</v>
      </c>
      <c r="EK53" s="25" t="s">
        <v>17</v>
      </c>
      <c r="EL53" s="27" t="e">
        <f t="shared" si="28"/>
        <v>#NUM!</v>
      </c>
      <c r="EM53" s="27" t="e">
        <f t="shared" si="90"/>
        <v>#NUM!</v>
      </c>
      <c r="EN53" s="27" t="e">
        <f t="shared" si="90"/>
        <v>#NUM!</v>
      </c>
      <c r="EO53" s="27" t="e">
        <f t="shared" si="90"/>
        <v>#NUM!</v>
      </c>
      <c r="EP53" s="27" t="e">
        <f t="shared" si="90"/>
        <v>#NUM!</v>
      </c>
      <c r="EQ53" s="25" t="s">
        <v>17</v>
      </c>
      <c r="ER53" s="27" t="e">
        <f t="shared" si="29"/>
        <v>#NUM!</v>
      </c>
      <c r="ES53" s="27" t="e">
        <f t="shared" si="91"/>
        <v>#NUM!</v>
      </c>
      <c r="ET53" s="27" t="e">
        <f t="shared" si="91"/>
        <v>#NUM!</v>
      </c>
      <c r="EU53" s="27" t="e">
        <f t="shared" si="91"/>
        <v>#NUM!</v>
      </c>
      <c r="EV53" s="27" t="e">
        <f t="shared" si="91"/>
        <v>#NUM!</v>
      </c>
      <c r="EW53" s="25" t="s">
        <v>17</v>
      </c>
      <c r="EX53" s="27" t="e">
        <f t="shared" si="30"/>
        <v>#NUM!</v>
      </c>
      <c r="EY53" s="27" t="e">
        <f t="shared" si="92"/>
        <v>#NUM!</v>
      </c>
      <c r="EZ53" s="27" t="e">
        <f t="shared" si="92"/>
        <v>#NUM!</v>
      </c>
      <c r="FA53" s="27" t="e">
        <f t="shared" si="92"/>
        <v>#NUM!</v>
      </c>
      <c r="FB53" s="27" t="e">
        <f t="shared" si="92"/>
        <v>#NUM!</v>
      </c>
      <c r="FC53" s="25" t="s">
        <v>17</v>
      </c>
      <c r="FD53" s="27" t="e">
        <f t="shared" si="31"/>
        <v>#NUM!</v>
      </c>
      <c r="FE53" s="27" t="e">
        <f t="shared" si="93"/>
        <v>#NUM!</v>
      </c>
      <c r="FF53" s="27" t="e">
        <f t="shared" si="93"/>
        <v>#NUM!</v>
      </c>
      <c r="FG53" s="27" t="e">
        <f t="shared" si="93"/>
        <v>#NUM!</v>
      </c>
      <c r="FH53" s="27" t="e">
        <f t="shared" si="93"/>
        <v>#NUM!</v>
      </c>
      <c r="FI53" s="25" t="s">
        <v>17</v>
      </c>
      <c r="FJ53" s="27" t="e">
        <f t="shared" si="32"/>
        <v>#NUM!</v>
      </c>
      <c r="FK53" s="27" t="e">
        <f t="shared" si="94"/>
        <v>#NUM!</v>
      </c>
      <c r="FL53" s="27" t="e">
        <f t="shared" si="94"/>
        <v>#NUM!</v>
      </c>
      <c r="FM53" s="27" t="e">
        <f t="shared" si="94"/>
        <v>#NUM!</v>
      </c>
      <c r="FN53" s="27" t="e">
        <f t="shared" si="94"/>
        <v>#NUM!</v>
      </c>
      <c r="FO53" s="25" t="s">
        <v>17</v>
      </c>
      <c r="FP53" s="27" t="e">
        <f t="shared" si="33"/>
        <v>#NUM!</v>
      </c>
      <c r="FQ53" s="27" t="e">
        <f t="shared" si="95"/>
        <v>#NUM!</v>
      </c>
      <c r="FR53" s="27" t="e">
        <f t="shared" si="95"/>
        <v>#NUM!</v>
      </c>
      <c r="FS53" s="27" t="e">
        <f t="shared" si="95"/>
        <v>#NUM!</v>
      </c>
      <c r="FT53" s="27" t="e">
        <f t="shared" si="95"/>
        <v>#NUM!</v>
      </c>
      <c r="FU53" s="25" t="s">
        <v>17</v>
      </c>
      <c r="FV53" s="27" t="e">
        <f t="shared" si="34"/>
        <v>#NUM!</v>
      </c>
      <c r="FW53" s="27" t="e">
        <f t="shared" si="96"/>
        <v>#NUM!</v>
      </c>
      <c r="FX53" s="27" t="e">
        <f t="shared" si="96"/>
        <v>#NUM!</v>
      </c>
      <c r="FY53" s="27" t="e">
        <f t="shared" si="96"/>
        <v>#NUM!</v>
      </c>
      <c r="FZ53" s="27" t="e">
        <f t="shared" si="96"/>
        <v>#NUM!</v>
      </c>
      <c r="GA53" s="25" t="s">
        <v>17</v>
      </c>
      <c r="GB53" s="27">
        <f t="shared" si="35"/>
        <v>0</v>
      </c>
      <c r="GC53" s="27">
        <f t="shared" si="97"/>
        <v>0</v>
      </c>
      <c r="GD53" s="27">
        <f t="shared" si="97"/>
        <v>0</v>
      </c>
      <c r="GE53" s="27">
        <f t="shared" si="97"/>
        <v>0</v>
      </c>
      <c r="GF53" s="27">
        <f t="shared" si="97"/>
        <v>0</v>
      </c>
      <c r="GG53" s="25" t="s">
        <v>17</v>
      </c>
      <c r="GH53" s="27">
        <f t="shared" si="36"/>
        <v>0</v>
      </c>
      <c r="GI53" s="27">
        <f t="shared" si="98"/>
        <v>0</v>
      </c>
      <c r="GJ53" s="27">
        <f t="shared" si="98"/>
        <v>0</v>
      </c>
      <c r="GK53" s="27">
        <f t="shared" si="98"/>
        <v>0</v>
      </c>
      <c r="GL53" s="27">
        <f t="shared" si="98"/>
        <v>0</v>
      </c>
      <c r="GM53" s="25" t="s">
        <v>17</v>
      </c>
      <c r="GN53" s="27">
        <f t="shared" si="37"/>
        <v>0</v>
      </c>
      <c r="GO53" s="27">
        <f t="shared" si="99"/>
        <v>0</v>
      </c>
      <c r="GP53" s="27">
        <f t="shared" si="99"/>
        <v>0</v>
      </c>
      <c r="GQ53" s="27">
        <f t="shared" si="99"/>
        <v>0</v>
      </c>
      <c r="GR53" s="27">
        <f t="shared" si="99"/>
        <v>0</v>
      </c>
      <c r="GS53" s="25" t="s">
        <v>17</v>
      </c>
      <c r="GT53" s="27">
        <f t="shared" si="67"/>
        <v>0</v>
      </c>
      <c r="GU53" s="27">
        <f t="shared" si="68"/>
        <v>0</v>
      </c>
      <c r="GV53" s="27">
        <f t="shared" si="101"/>
        <v>0</v>
      </c>
      <c r="GW53" s="27">
        <f t="shared" si="102"/>
        <v>0</v>
      </c>
      <c r="GX53" s="27">
        <f aca="true" t="shared" si="104" ref="GX53:GX65">IF($AX53&lt;=TRUNC($GT$18),GX52*(1+GX$19),0)</f>
        <v>0</v>
      </c>
      <c r="GY53" s="27" t="e">
        <f t="shared" si="65"/>
        <v>#NUM!</v>
      </c>
      <c r="GZ53" s="10"/>
      <c r="HB53" s="1" t="s">
        <v>8</v>
      </c>
      <c r="HE53" s="10" t="str">
        <f>T172</f>
        <v>POLK UNIT 3</v>
      </c>
      <c r="HF53" s="10">
        <f>HH53-HG53</f>
        <v>39</v>
      </c>
      <c r="HG53" s="9">
        <f>U172</f>
        <v>2003</v>
      </c>
      <c r="HH53" s="9">
        <f>V172</f>
        <v>2042</v>
      </c>
      <c r="HI53" s="10">
        <f>AA177</f>
        <v>0</v>
      </c>
      <c r="HJ53" s="16">
        <f>+'[1]SUMMARY'!$AJ$12</f>
        <v>9264956.88</v>
      </c>
    </row>
    <row r="54" spans="1:218" ht="9.75" customHeight="1">
      <c r="A54" s="1" t="s">
        <v>8</v>
      </c>
      <c r="B54" s="26">
        <f t="shared" si="100"/>
        <v>2034</v>
      </c>
      <c r="C54" s="22" t="s">
        <v>19</v>
      </c>
      <c r="D54" s="66">
        <v>0.054</v>
      </c>
      <c r="E54" s="67">
        <f t="shared" si="6"/>
        <v>4.574099302239972</v>
      </c>
      <c r="F54" s="67">
        <f t="shared" si="10"/>
        <v>4.458186454424923</v>
      </c>
      <c r="G54" s="22" t="s">
        <v>19</v>
      </c>
      <c r="H54" s="66">
        <v>0.021</v>
      </c>
      <c r="I54" s="67">
        <f t="shared" si="7"/>
        <v>1.7293117992130511</v>
      </c>
      <c r="J54" s="67">
        <f t="shared" si="11"/>
        <v>1.7037554672049757</v>
      </c>
      <c r="K54" s="22" t="s">
        <v>19</v>
      </c>
      <c r="L54" s="66">
        <v>0.035</v>
      </c>
      <c r="M54" s="67">
        <f t="shared" si="8"/>
        <v>2.505695625956393</v>
      </c>
      <c r="N54" s="67">
        <f t="shared" si="12"/>
        <v>2.468665641336349</v>
      </c>
      <c r="O54" s="22" t="s">
        <v>19</v>
      </c>
      <c r="P54" s="66">
        <v>0.01</v>
      </c>
      <c r="Q54" s="67">
        <f t="shared" si="9"/>
        <v>1.562312822534644</v>
      </c>
      <c r="R54" s="67">
        <f t="shared" si="103"/>
        <v>1.4738800212590988</v>
      </c>
      <c r="S54" s="2"/>
      <c r="T54" s="21"/>
      <c r="U54" s="42"/>
      <c r="V54" s="21"/>
      <c r="W54" s="21"/>
      <c r="X54" s="22" t="s">
        <v>108</v>
      </c>
      <c r="Y54" s="78">
        <v>0</v>
      </c>
      <c r="Z54" s="35">
        <f>$Q$24</f>
        <v>1.06</v>
      </c>
      <c r="AA54" s="27">
        <f>Y54*Z54</f>
        <v>0</v>
      </c>
      <c r="AB54" s="22" t="s">
        <v>17</v>
      </c>
      <c r="AC54" s="21"/>
      <c r="AD54" s="36">
        <v>0.3</v>
      </c>
      <c r="AE54" s="35">
        <f>R56</f>
        <v>1.5035050096864067</v>
      </c>
      <c r="AF54" s="27">
        <f>AA54*AD54*AE54</f>
        <v>0</v>
      </c>
      <c r="AG54" s="22" t="s">
        <v>19</v>
      </c>
      <c r="AH54" s="21"/>
      <c r="AI54" s="37">
        <f>1-AD54</f>
        <v>0.7</v>
      </c>
      <c r="AJ54" s="35">
        <f>AE54</f>
        <v>1.5035050096864067</v>
      </c>
      <c r="AK54" s="27">
        <f>AA54*AI54*AJ54</f>
        <v>0</v>
      </c>
      <c r="AL54" s="22" t="s">
        <v>17</v>
      </c>
      <c r="AM54" s="27">
        <f>AF54+AK54</f>
        <v>0</v>
      </c>
      <c r="AN54" s="22" t="s">
        <v>17</v>
      </c>
      <c r="AX54" s="27">
        <v>29</v>
      </c>
      <c r="AY54" s="26">
        <f t="shared" si="74"/>
        <v>2032</v>
      </c>
      <c r="AZ54" s="27" t="e">
        <f t="shared" si="14"/>
        <v>#NUM!</v>
      </c>
      <c r="BA54" s="27" t="e">
        <f t="shared" si="75"/>
        <v>#NUM!</v>
      </c>
      <c r="BB54" s="27" t="e">
        <f t="shared" si="75"/>
        <v>#NUM!</v>
      </c>
      <c r="BC54" s="27" t="e">
        <f t="shared" si="75"/>
        <v>#NUM!</v>
      </c>
      <c r="BD54" s="27" t="e">
        <f t="shared" si="75"/>
        <v>#NUM!</v>
      </c>
      <c r="BE54" s="25" t="s">
        <v>17</v>
      </c>
      <c r="BF54" s="27">
        <f t="shared" si="15"/>
        <v>0</v>
      </c>
      <c r="BG54" s="27">
        <f t="shared" si="76"/>
        <v>0</v>
      </c>
      <c r="BH54" s="27">
        <f t="shared" si="76"/>
        <v>0</v>
      </c>
      <c r="BI54" s="27">
        <f t="shared" si="76"/>
        <v>0</v>
      </c>
      <c r="BJ54" s="27">
        <f t="shared" si="76"/>
        <v>0</v>
      </c>
      <c r="BK54" s="25" t="s">
        <v>17</v>
      </c>
      <c r="BL54" s="27">
        <f t="shared" si="16"/>
        <v>0</v>
      </c>
      <c r="BM54" s="27">
        <f t="shared" si="77"/>
        <v>0</v>
      </c>
      <c r="BN54" s="27">
        <f t="shared" si="77"/>
        <v>0</v>
      </c>
      <c r="BO54" s="27">
        <f t="shared" si="77"/>
        <v>0</v>
      </c>
      <c r="BP54" s="27">
        <f t="shared" si="77"/>
        <v>0</v>
      </c>
      <c r="BQ54" s="25" t="s">
        <v>17</v>
      </c>
      <c r="BR54" s="27">
        <f t="shared" si="17"/>
        <v>0</v>
      </c>
      <c r="BS54" s="27">
        <f t="shared" si="78"/>
        <v>0</v>
      </c>
      <c r="BT54" s="27">
        <f t="shared" si="78"/>
        <v>0</v>
      </c>
      <c r="BU54" s="27">
        <f t="shared" si="78"/>
        <v>0</v>
      </c>
      <c r="BV54" s="27">
        <f t="shared" si="78"/>
        <v>0</v>
      </c>
      <c r="BW54" s="25" t="s">
        <v>17</v>
      </c>
      <c r="BX54" s="27" t="e">
        <f t="shared" si="18"/>
        <v>#NUM!</v>
      </c>
      <c r="BY54" s="27" t="e">
        <f t="shared" si="79"/>
        <v>#NUM!</v>
      </c>
      <c r="BZ54" s="27" t="e">
        <f t="shared" si="79"/>
        <v>#NUM!</v>
      </c>
      <c r="CA54" s="27" t="e">
        <f t="shared" si="79"/>
        <v>#NUM!</v>
      </c>
      <c r="CB54" s="27" t="e">
        <f t="shared" si="79"/>
        <v>#NUM!</v>
      </c>
      <c r="CC54" s="25" t="s">
        <v>17</v>
      </c>
      <c r="CD54" s="27" t="e">
        <f t="shared" si="19"/>
        <v>#NUM!</v>
      </c>
      <c r="CE54" s="27" t="e">
        <f t="shared" si="80"/>
        <v>#NUM!</v>
      </c>
      <c r="CF54" s="27" t="e">
        <f t="shared" si="80"/>
        <v>#NUM!</v>
      </c>
      <c r="CG54" s="27" t="e">
        <f t="shared" si="80"/>
        <v>#NUM!</v>
      </c>
      <c r="CH54" s="27" t="e">
        <f t="shared" si="80"/>
        <v>#NUM!</v>
      </c>
      <c r="CI54" s="25" t="s">
        <v>17</v>
      </c>
      <c r="CJ54" s="27">
        <f t="shared" si="20"/>
        <v>0</v>
      </c>
      <c r="CK54" s="27">
        <f t="shared" si="81"/>
        <v>0</v>
      </c>
      <c r="CL54" s="27">
        <f t="shared" si="81"/>
        <v>0</v>
      </c>
      <c r="CM54" s="27">
        <f t="shared" si="81"/>
        <v>0</v>
      </c>
      <c r="CN54" s="27">
        <f t="shared" si="81"/>
        <v>0</v>
      </c>
      <c r="CO54" s="25" t="s">
        <v>17</v>
      </c>
      <c r="CP54" s="27" t="e">
        <f t="shared" si="21"/>
        <v>#NUM!</v>
      </c>
      <c r="CQ54" s="27" t="e">
        <f t="shared" si="82"/>
        <v>#NUM!</v>
      </c>
      <c r="CR54" s="27" t="e">
        <f t="shared" si="82"/>
        <v>#NUM!</v>
      </c>
      <c r="CS54" s="27" t="e">
        <f t="shared" si="82"/>
        <v>#NUM!</v>
      </c>
      <c r="CT54" s="27" t="e">
        <f t="shared" si="82"/>
        <v>#NUM!</v>
      </c>
      <c r="CU54" s="25" t="s">
        <v>17</v>
      </c>
      <c r="CV54" s="27">
        <f t="shared" si="22"/>
        <v>0</v>
      </c>
      <c r="CW54" s="27">
        <f t="shared" si="83"/>
        <v>0</v>
      </c>
      <c r="CX54" s="27">
        <f t="shared" si="83"/>
        <v>0</v>
      </c>
      <c r="CY54" s="27">
        <f t="shared" si="83"/>
        <v>0</v>
      </c>
      <c r="CZ54" s="27">
        <f t="shared" si="83"/>
        <v>0</v>
      </c>
      <c r="DA54" s="25" t="s">
        <v>17</v>
      </c>
      <c r="DB54" s="27">
        <f t="shared" si="23"/>
        <v>0</v>
      </c>
      <c r="DC54" s="27">
        <f t="shared" si="84"/>
        <v>0</v>
      </c>
      <c r="DD54" s="27">
        <f t="shared" si="84"/>
        <v>0</v>
      </c>
      <c r="DE54" s="27">
        <f t="shared" si="84"/>
        <v>0</v>
      </c>
      <c r="DF54" s="27">
        <f t="shared" si="84"/>
        <v>0</v>
      </c>
      <c r="DG54" s="25" t="s">
        <v>17</v>
      </c>
      <c r="DH54" s="27" t="e">
        <f t="shared" si="24"/>
        <v>#NUM!</v>
      </c>
      <c r="DI54" s="27" t="e">
        <f t="shared" si="85"/>
        <v>#NUM!</v>
      </c>
      <c r="DJ54" s="27" t="e">
        <f t="shared" si="85"/>
        <v>#NUM!</v>
      </c>
      <c r="DK54" s="27" t="e">
        <f t="shared" si="85"/>
        <v>#NUM!</v>
      </c>
      <c r="DL54" s="27" t="e">
        <f t="shared" si="85"/>
        <v>#NUM!</v>
      </c>
      <c r="DM54" s="25" t="s">
        <v>17</v>
      </c>
      <c r="DN54" s="27">
        <f t="shared" si="25"/>
        <v>0</v>
      </c>
      <c r="DO54" s="27">
        <f t="shared" si="86"/>
        <v>0</v>
      </c>
      <c r="DP54" s="27">
        <f t="shared" si="86"/>
        <v>0</v>
      </c>
      <c r="DQ54" s="27">
        <f t="shared" si="86"/>
        <v>0</v>
      </c>
      <c r="DR54" s="27">
        <f t="shared" si="86"/>
        <v>0</v>
      </c>
      <c r="DS54" s="25" t="s">
        <v>17</v>
      </c>
      <c r="DT54" s="27">
        <f t="shared" si="51"/>
        <v>0</v>
      </c>
      <c r="DU54" s="27">
        <f t="shared" si="87"/>
        <v>0</v>
      </c>
      <c r="DV54" s="27">
        <f t="shared" si="87"/>
        <v>0</v>
      </c>
      <c r="DW54" s="27">
        <f t="shared" si="87"/>
        <v>0</v>
      </c>
      <c r="DX54" s="27">
        <f t="shared" si="87"/>
        <v>0</v>
      </c>
      <c r="DY54" s="25" t="s">
        <v>17</v>
      </c>
      <c r="DZ54" s="27" t="e">
        <f t="shared" si="26"/>
        <v>#NUM!</v>
      </c>
      <c r="EA54" s="27" t="e">
        <f t="shared" si="88"/>
        <v>#NUM!</v>
      </c>
      <c r="EB54" s="27" t="e">
        <f t="shared" si="88"/>
        <v>#NUM!</v>
      </c>
      <c r="EC54" s="27" t="e">
        <f t="shared" si="88"/>
        <v>#NUM!</v>
      </c>
      <c r="ED54" s="27" t="e">
        <f t="shared" si="88"/>
        <v>#NUM!</v>
      </c>
      <c r="EE54" s="25" t="s">
        <v>17</v>
      </c>
      <c r="EF54" s="27">
        <f t="shared" si="27"/>
        <v>0</v>
      </c>
      <c r="EG54" s="27">
        <f t="shared" si="89"/>
        <v>0</v>
      </c>
      <c r="EH54" s="27">
        <f t="shared" si="89"/>
        <v>0</v>
      </c>
      <c r="EI54" s="27">
        <f t="shared" si="89"/>
        <v>0</v>
      </c>
      <c r="EJ54" s="27">
        <f t="shared" si="89"/>
        <v>0</v>
      </c>
      <c r="EK54" s="25" t="s">
        <v>17</v>
      </c>
      <c r="EL54" s="27" t="e">
        <f t="shared" si="28"/>
        <v>#NUM!</v>
      </c>
      <c r="EM54" s="27" t="e">
        <f t="shared" si="90"/>
        <v>#NUM!</v>
      </c>
      <c r="EN54" s="27" t="e">
        <f t="shared" si="90"/>
        <v>#NUM!</v>
      </c>
      <c r="EO54" s="27" t="e">
        <f t="shared" si="90"/>
        <v>#NUM!</v>
      </c>
      <c r="EP54" s="27" t="e">
        <f t="shared" si="90"/>
        <v>#NUM!</v>
      </c>
      <c r="EQ54" s="25" t="s">
        <v>17</v>
      </c>
      <c r="ER54" s="27" t="e">
        <f t="shared" si="29"/>
        <v>#NUM!</v>
      </c>
      <c r="ES54" s="27" t="e">
        <f t="shared" si="91"/>
        <v>#NUM!</v>
      </c>
      <c r="ET54" s="27" t="e">
        <f t="shared" si="91"/>
        <v>#NUM!</v>
      </c>
      <c r="EU54" s="27" t="e">
        <f t="shared" si="91"/>
        <v>#NUM!</v>
      </c>
      <c r="EV54" s="27" t="e">
        <f t="shared" si="91"/>
        <v>#NUM!</v>
      </c>
      <c r="EW54" s="25" t="s">
        <v>17</v>
      </c>
      <c r="EX54" s="27" t="e">
        <f t="shared" si="30"/>
        <v>#NUM!</v>
      </c>
      <c r="EY54" s="27" t="e">
        <f t="shared" si="92"/>
        <v>#NUM!</v>
      </c>
      <c r="EZ54" s="27" t="e">
        <f t="shared" si="92"/>
        <v>#NUM!</v>
      </c>
      <c r="FA54" s="27" t="e">
        <f t="shared" si="92"/>
        <v>#NUM!</v>
      </c>
      <c r="FB54" s="27" t="e">
        <f t="shared" si="92"/>
        <v>#NUM!</v>
      </c>
      <c r="FC54" s="25" t="s">
        <v>17</v>
      </c>
      <c r="FD54" s="27" t="e">
        <f t="shared" si="31"/>
        <v>#NUM!</v>
      </c>
      <c r="FE54" s="27" t="e">
        <f t="shared" si="93"/>
        <v>#NUM!</v>
      </c>
      <c r="FF54" s="27" t="e">
        <f t="shared" si="93"/>
        <v>#NUM!</v>
      </c>
      <c r="FG54" s="27" t="e">
        <f t="shared" si="93"/>
        <v>#NUM!</v>
      </c>
      <c r="FH54" s="27" t="e">
        <f t="shared" si="93"/>
        <v>#NUM!</v>
      </c>
      <c r="FI54" s="25" t="s">
        <v>17</v>
      </c>
      <c r="FJ54" s="27" t="e">
        <f t="shared" si="32"/>
        <v>#NUM!</v>
      </c>
      <c r="FK54" s="27" t="e">
        <f t="shared" si="94"/>
        <v>#NUM!</v>
      </c>
      <c r="FL54" s="27" t="e">
        <f t="shared" si="94"/>
        <v>#NUM!</v>
      </c>
      <c r="FM54" s="27" t="e">
        <f t="shared" si="94"/>
        <v>#NUM!</v>
      </c>
      <c r="FN54" s="27" t="e">
        <f t="shared" si="94"/>
        <v>#NUM!</v>
      </c>
      <c r="FO54" s="25" t="s">
        <v>17</v>
      </c>
      <c r="FP54" s="27" t="e">
        <f t="shared" si="33"/>
        <v>#NUM!</v>
      </c>
      <c r="FQ54" s="27" t="e">
        <f t="shared" si="95"/>
        <v>#NUM!</v>
      </c>
      <c r="FR54" s="27" t="e">
        <f t="shared" si="95"/>
        <v>#NUM!</v>
      </c>
      <c r="FS54" s="27" t="e">
        <f t="shared" si="95"/>
        <v>#NUM!</v>
      </c>
      <c r="FT54" s="27" t="e">
        <f t="shared" si="95"/>
        <v>#NUM!</v>
      </c>
      <c r="FU54" s="25" t="s">
        <v>17</v>
      </c>
      <c r="FV54" s="27" t="e">
        <f t="shared" si="34"/>
        <v>#NUM!</v>
      </c>
      <c r="FW54" s="27" t="e">
        <f t="shared" si="96"/>
        <v>#NUM!</v>
      </c>
      <c r="FX54" s="27" t="e">
        <f t="shared" si="96"/>
        <v>#NUM!</v>
      </c>
      <c r="FY54" s="27" t="e">
        <f t="shared" si="96"/>
        <v>#NUM!</v>
      </c>
      <c r="FZ54" s="27" t="e">
        <f t="shared" si="96"/>
        <v>#NUM!</v>
      </c>
      <c r="GA54" s="25" t="s">
        <v>17</v>
      </c>
      <c r="GB54" s="27">
        <f t="shared" si="35"/>
        <v>0</v>
      </c>
      <c r="GC54" s="27">
        <f t="shared" si="97"/>
        <v>0</v>
      </c>
      <c r="GD54" s="27">
        <f t="shared" si="97"/>
        <v>0</v>
      </c>
      <c r="GE54" s="27">
        <f t="shared" si="97"/>
        <v>0</v>
      </c>
      <c r="GF54" s="27">
        <f t="shared" si="97"/>
        <v>0</v>
      </c>
      <c r="GG54" s="25" t="s">
        <v>17</v>
      </c>
      <c r="GH54" s="27">
        <f t="shared" si="36"/>
        <v>0</v>
      </c>
      <c r="GI54" s="27">
        <f t="shared" si="98"/>
        <v>0</v>
      </c>
      <c r="GJ54" s="27">
        <f t="shared" si="98"/>
        <v>0</v>
      </c>
      <c r="GK54" s="27">
        <f t="shared" si="98"/>
        <v>0</v>
      </c>
      <c r="GL54" s="27">
        <f t="shared" si="98"/>
        <v>0</v>
      </c>
      <c r="GM54" s="25" t="s">
        <v>17</v>
      </c>
      <c r="GN54" s="27">
        <f t="shared" si="37"/>
        <v>0</v>
      </c>
      <c r="GO54" s="27">
        <f t="shared" si="99"/>
        <v>0</v>
      </c>
      <c r="GP54" s="27">
        <f t="shared" si="99"/>
        <v>0</v>
      </c>
      <c r="GQ54" s="27">
        <f t="shared" si="99"/>
        <v>0</v>
      </c>
      <c r="GR54" s="27">
        <f t="shared" si="99"/>
        <v>0</v>
      </c>
      <c r="GS54" s="25" t="s">
        <v>17</v>
      </c>
      <c r="GT54" s="27">
        <f t="shared" si="67"/>
        <v>0</v>
      </c>
      <c r="GU54" s="27">
        <f t="shared" si="68"/>
        <v>0</v>
      </c>
      <c r="GV54" s="27">
        <f t="shared" si="101"/>
        <v>0</v>
      </c>
      <c r="GW54" s="27">
        <f t="shared" si="102"/>
        <v>0</v>
      </c>
      <c r="GX54" s="27">
        <f t="shared" si="104"/>
        <v>0</v>
      </c>
      <c r="GY54" s="27" t="e">
        <f t="shared" si="65"/>
        <v>#NUM!</v>
      </c>
      <c r="GZ54" s="10"/>
      <c r="HB54" s="1" t="s">
        <v>8</v>
      </c>
      <c r="HJ54" s="17"/>
    </row>
    <row r="55" spans="1:218" ht="9.75" customHeight="1">
      <c r="A55" s="1" t="s">
        <v>8</v>
      </c>
      <c r="B55" s="26">
        <f t="shared" si="100"/>
        <v>2035</v>
      </c>
      <c r="C55" s="22" t="s">
        <v>19</v>
      </c>
      <c r="D55" s="66">
        <v>0.054</v>
      </c>
      <c r="E55" s="67">
        <f t="shared" si="6"/>
        <v>4.821100664560931</v>
      </c>
      <c r="F55" s="67">
        <f t="shared" si="10"/>
        <v>4.698928522963869</v>
      </c>
      <c r="G55" s="22" t="s">
        <v>19</v>
      </c>
      <c r="H55" s="66">
        <v>0.021</v>
      </c>
      <c r="I55" s="67">
        <f t="shared" si="7"/>
        <v>1.7656273469965251</v>
      </c>
      <c r="J55" s="67">
        <f t="shared" si="11"/>
        <v>1.7395343320162802</v>
      </c>
      <c r="K55" s="22" t="s">
        <v>19</v>
      </c>
      <c r="L55" s="66">
        <v>0.035</v>
      </c>
      <c r="M55" s="67">
        <f t="shared" si="8"/>
        <v>2.593394972864867</v>
      </c>
      <c r="N55" s="67">
        <f t="shared" si="12"/>
        <v>2.555068938783121</v>
      </c>
      <c r="O55" s="22" t="s">
        <v>19</v>
      </c>
      <c r="P55" s="66">
        <v>0.01</v>
      </c>
      <c r="Q55" s="67">
        <f t="shared" si="9"/>
        <v>1.5779359507599906</v>
      </c>
      <c r="R55" s="67">
        <f t="shared" si="103"/>
        <v>1.4886188214716898</v>
      </c>
      <c r="S55" s="2"/>
      <c r="T55" s="21"/>
      <c r="U55" s="42"/>
      <c r="V55" s="21"/>
      <c r="W55" s="21"/>
      <c r="X55" s="38" t="s">
        <v>110</v>
      </c>
      <c r="Y55" s="77" t="s">
        <v>124</v>
      </c>
      <c r="Z55" s="39" t="s">
        <v>110</v>
      </c>
      <c r="AA55" s="24" t="s">
        <v>111</v>
      </c>
      <c r="AB55" s="22" t="s">
        <v>17</v>
      </c>
      <c r="AC55" s="21"/>
      <c r="AD55" s="21"/>
      <c r="AE55" s="21"/>
      <c r="AF55" s="24" t="s">
        <v>111</v>
      </c>
      <c r="AG55" s="22" t="s">
        <v>19</v>
      </c>
      <c r="AH55" s="21"/>
      <c r="AI55" s="21"/>
      <c r="AJ55" s="21"/>
      <c r="AK55" s="24" t="s">
        <v>111</v>
      </c>
      <c r="AL55" s="22" t="s">
        <v>17</v>
      </c>
      <c r="AM55" s="24" t="s">
        <v>111</v>
      </c>
      <c r="AN55" s="22" t="s">
        <v>17</v>
      </c>
      <c r="AX55" s="27">
        <v>30</v>
      </c>
      <c r="AY55" s="26">
        <f t="shared" si="74"/>
        <v>2033</v>
      </c>
      <c r="AZ55" s="27" t="e">
        <f t="shared" si="14"/>
        <v>#NUM!</v>
      </c>
      <c r="BA55" s="27" t="e">
        <f t="shared" si="75"/>
        <v>#NUM!</v>
      </c>
      <c r="BB55" s="27" t="e">
        <f t="shared" si="75"/>
        <v>#NUM!</v>
      </c>
      <c r="BC55" s="27" t="e">
        <f t="shared" si="75"/>
        <v>#NUM!</v>
      </c>
      <c r="BD55" s="27" t="e">
        <f t="shared" si="75"/>
        <v>#NUM!</v>
      </c>
      <c r="BE55" s="25" t="s">
        <v>17</v>
      </c>
      <c r="BF55" s="27">
        <f t="shared" si="15"/>
        <v>0</v>
      </c>
      <c r="BG55" s="27">
        <f t="shared" si="76"/>
        <v>0</v>
      </c>
      <c r="BH55" s="27">
        <f t="shared" si="76"/>
        <v>0</v>
      </c>
      <c r="BI55" s="27">
        <f t="shared" si="76"/>
        <v>0</v>
      </c>
      <c r="BJ55" s="27">
        <f t="shared" si="76"/>
        <v>0</v>
      </c>
      <c r="BK55" s="25" t="s">
        <v>17</v>
      </c>
      <c r="BL55" s="27">
        <f t="shared" si="16"/>
        <v>0</v>
      </c>
      <c r="BM55" s="27">
        <f t="shared" si="77"/>
        <v>0</v>
      </c>
      <c r="BN55" s="27">
        <f t="shared" si="77"/>
        <v>0</v>
      </c>
      <c r="BO55" s="27">
        <f t="shared" si="77"/>
        <v>0</v>
      </c>
      <c r="BP55" s="27">
        <f t="shared" si="77"/>
        <v>0</v>
      </c>
      <c r="BQ55" s="25" t="s">
        <v>17</v>
      </c>
      <c r="BR55" s="27">
        <f t="shared" si="17"/>
        <v>0</v>
      </c>
      <c r="BS55" s="27">
        <f t="shared" si="78"/>
        <v>0</v>
      </c>
      <c r="BT55" s="27">
        <f t="shared" si="78"/>
        <v>0</v>
      </c>
      <c r="BU55" s="27">
        <f t="shared" si="78"/>
        <v>0</v>
      </c>
      <c r="BV55" s="27">
        <f t="shared" si="78"/>
        <v>0</v>
      </c>
      <c r="BW55" s="25" t="s">
        <v>17</v>
      </c>
      <c r="BX55" s="27" t="e">
        <f t="shared" si="18"/>
        <v>#NUM!</v>
      </c>
      <c r="BY55" s="27" t="e">
        <f t="shared" si="79"/>
        <v>#NUM!</v>
      </c>
      <c r="BZ55" s="27" t="e">
        <f t="shared" si="79"/>
        <v>#NUM!</v>
      </c>
      <c r="CA55" s="27" t="e">
        <f t="shared" si="79"/>
        <v>#NUM!</v>
      </c>
      <c r="CB55" s="27" t="e">
        <f t="shared" si="79"/>
        <v>#NUM!</v>
      </c>
      <c r="CC55" s="25" t="s">
        <v>17</v>
      </c>
      <c r="CD55" s="27" t="e">
        <f t="shared" si="19"/>
        <v>#NUM!</v>
      </c>
      <c r="CE55" s="27" t="e">
        <f t="shared" si="80"/>
        <v>#NUM!</v>
      </c>
      <c r="CF55" s="27" t="e">
        <f t="shared" si="80"/>
        <v>#NUM!</v>
      </c>
      <c r="CG55" s="27" t="e">
        <f t="shared" si="80"/>
        <v>#NUM!</v>
      </c>
      <c r="CH55" s="27" t="e">
        <f t="shared" si="80"/>
        <v>#NUM!</v>
      </c>
      <c r="CI55" s="25" t="s">
        <v>17</v>
      </c>
      <c r="CJ55" s="27">
        <f t="shared" si="20"/>
        <v>0</v>
      </c>
      <c r="CK55" s="27">
        <f t="shared" si="81"/>
        <v>0</v>
      </c>
      <c r="CL55" s="27">
        <f t="shared" si="81"/>
        <v>0</v>
      </c>
      <c r="CM55" s="27">
        <f t="shared" si="81"/>
        <v>0</v>
      </c>
      <c r="CN55" s="27">
        <f t="shared" si="81"/>
        <v>0</v>
      </c>
      <c r="CO55" s="25" t="s">
        <v>17</v>
      </c>
      <c r="CP55" s="27" t="e">
        <f t="shared" si="21"/>
        <v>#NUM!</v>
      </c>
      <c r="CQ55" s="27" t="e">
        <f t="shared" si="82"/>
        <v>#NUM!</v>
      </c>
      <c r="CR55" s="27" t="e">
        <f t="shared" si="82"/>
        <v>#NUM!</v>
      </c>
      <c r="CS55" s="27" t="e">
        <f t="shared" si="82"/>
        <v>#NUM!</v>
      </c>
      <c r="CT55" s="27" t="e">
        <f t="shared" si="82"/>
        <v>#NUM!</v>
      </c>
      <c r="CU55" s="25" t="s">
        <v>17</v>
      </c>
      <c r="CV55" s="27">
        <f t="shared" si="22"/>
        <v>0</v>
      </c>
      <c r="CW55" s="27">
        <f t="shared" si="83"/>
        <v>0</v>
      </c>
      <c r="CX55" s="27">
        <f t="shared" si="83"/>
        <v>0</v>
      </c>
      <c r="CY55" s="27">
        <f t="shared" si="83"/>
        <v>0</v>
      </c>
      <c r="CZ55" s="27">
        <f t="shared" si="83"/>
        <v>0</v>
      </c>
      <c r="DA55" s="25" t="s">
        <v>17</v>
      </c>
      <c r="DB55" s="27">
        <f t="shared" si="23"/>
        <v>0</v>
      </c>
      <c r="DC55" s="27">
        <f t="shared" si="84"/>
        <v>0</v>
      </c>
      <c r="DD55" s="27">
        <f t="shared" si="84"/>
        <v>0</v>
      </c>
      <c r="DE55" s="27">
        <f t="shared" si="84"/>
        <v>0</v>
      </c>
      <c r="DF55" s="27">
        <f t="shared" si="84"/>
        <v>0</v>
      </c>
      <c r="DG55" s="25" t="s">
        <v>17</v>
      </c>
      <c r="DH55" s="27" t="e">
        <f t="shared" si="24"/>
        <v>#NUM!</v>
      </c>
      <c r="DI55" s="27" t="e">
        <f t="shared" si="85"/>
        <v>#NUM!</v>
      </c>
      <c r="DJ55" s="27" t="e">
        <f t="shared" si="85"/>
        <v>#NUM!</v>
      </c>
      <c r="DK55" s="27" t="e">
        <f t="shared" si="85"/>
        <v>#NUM!</v>
      </c>
      <c r="DL55" s="27" t="e">
        <f t="shared" si="85"/>
        <v>#NUM!</v>
      </c>
      <c r="DM55" s="25" t="s">
        <v>17</v>
      </c>
      <c r="DN55" s="27">
        <f t="shared" si="25"/>
        <v>0</v>
      </c>
      <c r="DO55" s="27">
        <f t="shared" si="86"/>
        <v>0</v>
      </c>
      <c r="DP55" s="27">
        <f t="shared" si="86"/>
        <v>0</v>
      </c>
      <c r="DQ55" s="27">
        <f t="shared" si="86"/>
        <v>0</v>
      </c>
      <c r="DR55" s="27">
        <f t="shared" si="86"/>
        <v>0</v>
      </c>
      <c r="DS55" s="25" t="s">
        <v>17</v>
      </c>
      <c r="DT55" s="27">
        <f t="shared" si="51"/>
        <v>0</v>
      </c>
      <c r="DU55" s="27">
        <f t="shared" si="87"/>
        <v>0</v>
      </c>
      <c r="DV55" s="27">
        <f t="shared" si="87"/>
        <v>0</v>
      </c>
      <c r="DW55" s="27">
        <f t="shared" si="87"/>
        <v>0</v>
      </c>
      <c r="DX55" s="27">
        <f t="shared" si="87"/>
        <v>0</v>
      </c>
      <c r="DY55" s="25" t="s">
        <v>17</v>
      </c>
      <c r="DZ55" s="27" t="e">
        <f t="shared" si="26"/>
        <v>#NUM!</v>
      </c>
      <c r="EA55" s="27" t="e">
        <f t="shared" si="88"/>
        <v>#NUM!</v>
      </c>
      <c r="EB55" s="27" t="e">
        <f t="shared" si="88"/>
        <v>#NUM!</v>
      </c>
      <c r="EC55" s="27" t="e">
        <f t="shared" si="88"/>
        <v>#NUM!</v>
      </c>
      <c r="ED55" s="27" t="e">
        <f t="shared" si="88"/>
        <v>#NUM!</v>
      </c>
      <c r="EE55" s="25" t="s">
        <v>17</v>
      </c>
      <c r="EF55" s="27">
        <f t="shared" si="27"/>
        <v>0</v>
      </c>
      <c r="EG55" s="27">
        <f t="shared" si="89"/>
        <v>0</v>
      </c>
      <c r="EH55" s="27">
        <f t="shared" si="89"/>
        <v>0</v>
      </c>
      <c r="EI55" s="27">
        <f t="shared" si="89"/>
        <v>0</v>
      </c>
      <c r="EJ55" s="27">
        <f t="shared" si="89"/>
        <v>0</v>
      </c>
      <c r="EK55" s="25" t="s">
        <v>17</v>
      </c>
      <c r="EL55" s="27" t="e">
        <f t="shared" si="28"/>
        <v>#NUM!</v>
      </c>
      <c r="EM55" s="27" t="e">
        <f t="shared" si="90"/>
        <v>#NUM!</v>
      </c>
      <c r="EN55" s="27" t="e">
        <f t="shared" si="90"/>
        <v>#NUM!</v>
      </c>
      <c r="EO55" s="27" t="e">
        <f t="shared" si="90"/>
        <v>#NUM!</v>
      </c>
      <c r="EP55" s="27" t="e">
        <f t="shared" si="90"/>
        <v>#NUM!</v>
      </c>
      <c r="EQ55" s="25" t="s">
        <v>17</v>
      </c>
      <c r="ER55" s="27" t="e">
        <f t="shared" si="29"/>
        <v>#NUM!</v>
      </c>
      <c r="ES55" s="27" t="e">
        <f t="shared" si="91"/>
        <v>#NUM!</v>
      </c>
      <c r="ET55" s="27" t="e">
        <f t="shared" si="91"/>
        <v>#NUM!</v>
      </c>
      <c r="EU55" s="27" t="e">
        <f t="shared" si="91"/>
        <v>#NUM!</v>
      </c>
      <c r="EV55" s="27" t="e">
        <f t="shared" si="91"/>
        <v>#NUM!</v>
      </c>
      <c r="EW55" s="25" t="s">
        <v>17</v>
      </c>
      <c r="EX55" s="27" t="e">
        <f t="shared" si="30"/>
        <v>#NUM!</v>
      </c>
      <c r="EY55" s="27" t="e">
        <f t="shared" si="92"/>
        <v>#NUM!</v>
      </c>
      <c r="EZ55" s="27" t="e">
        <f t="shared" si="92"/>
        <v>#NUM!</v>
      </c>
      <c r="FA55" s="27" t="e">
        <f t="shared" si="92"/>
        <v>#NUM!</v>
      </c>
      <c r="FB55" s="27" t="e">
        <f t="shared" si="92"/>
        <v>#NUM!</v>
      </c>
      <c r="FC55" s="25" t="s">
        <v>17</v>
      </c>
      <c r="FD55" s="27" t="e">
        <f t="shared" si="31"/>
        <v>#NUM!</v>
      </c>
      <c r="FE55" s="27" t="e">
        <f t="shared" si="93"/>
        <v>#NUM!</v>
      </c>
      <c r="FF55" s="27" t="e">
        <f t="shared" si="93"/>
        <v>#NUM!</v>
      </c>
      <c r="FG55" s="27" t="e">
        <f t="shared" si="93"/>
        <v>#NUM!</v>
      </c>
      <c r="FH55" s="27" t="e">
        <f t="shared" si="93"/>
        <v>#NUM!</v>
      </c>
      <c r="FI55" s="25" t="s">
        <v>17</v>
      </c>
      <c r="FJ55" s="27" t="e">
        <f t="shared" si="32"/>
        <v>#NUM!</v>
      </c>
      <c r="FK55" s="27" t="e">
        <f t="shared" si="94"/>
        <v>#NUM!</v>
      </c>
      <c r="FL55" s="27" t="e">
        <f t="shared" si="94"/>
        <v>#NUM!</v>
      </c>
      <c r="FM55" s="27" t="e">
        <f t="shared" si="94"/>
        <v>#NUM!</v>
      </c>
      <c r="FN55" s="27" t="e">
        <f t="shared" si="94"/>
        <v>#NUM!</v>
      </c>
      <c r="FO55" s="25" t="s">
        <v>17</v>
      </c>
      <c r="FP55" s="27" t="e">
        <f t="shared" si="33"/>
        <v>#NUM!</v>
      </c>
      <c r="FQ55" s="27" t="e">
        <f t="shared" si="95"/>
        <v>#NUM!</v>
      </c>
      <c r="FR55" s="27" t="e">
        <f t="shared" si="95"/>
        <v>#NUM!</v>
      </c>
      <c r="FS55" s="27" t="e">
        <f t="shared" si="95"/>
        <v>#NUM!</v>
      </c>
      <c r="FT55" s="27" t="e">
        <f t="shared" si="95"/>
        <v>#NUM!</v>
      </c>
      <c r="FU55" s="25" t="s">
        <v>17</v>
      </c>
      <c r="FV55" s="27" t="e">
        <f t="shared" si="34"/>
        <v>#NUM!</v>
      </c>
      <c r="FW55" s="27" t="e">
        <f t="shared" si="96"/>
        <v>#NUM!</v>
      </c>
      <c r="FX55" s="27" t="e">
        <f t="shared" si="96"/>
        <v>#NUM!</v>
      </c>
      <c r="FY55" s="27" t="e">
        <f t="shared" si="96"/>
        <v>#NUM!</v>
      </c>
      <c r="FZ55" s="27" t="e">
        <f t="shared" si="96"/>
        <v>#NUM!</v>
      </c>
      <c r="GA55" s="25" t="s">
        <v>17</v>
      </c>
      <c r="GB55" s="27">
        <f t="shared" si="35"/>
        <v>0</v>
      </c>
      <c r="GC55" s="27">
        <f t="shared" si="97"/>
        <v>0</v>
      </c>
      <c r="GD55" s="27">
        <f t="shared" si="97"/>
        <v>0</v>
      </c>
      <c r="GE55" s="27">
        <f t="shared" si="97"/>
        <v>0</v>
      </c>
      <c r="GF55" s="27">
        <f t="shared" si="97"/>
        <v>0</v>
      </c>
      <c r="GG55" s="25" t="s">
        <v>17</v>
      </c>
      <c r="GH55" s="27">
        <f t="shared" si="36"/>
        <v>0</v>
      </c>
      <c r="GI55" s="27">
        <f t="shared" si="98"/>
        <v>0</v>
      </c>
      <c r="GJ55" s="27">
        <f t="shared" si="98"/>
        <v>0</v>
      </c>
      <c r="GK55" s="27">
        <f t="shared" si="98"/>
        <v>0</v>
      </c>
      <c r="GL55" s="27">
        <f t="shared" si="98"/>
        <v>0</v>
      </c>
      <c r="GM55" s="25" t="s">
        <v>17</v>
      </c>
      <c r="GN55" s="27">
        <f t="shared" si="37"/>
        <v>0</v>
      </c>
      <c r="GO55" s="27">
        <f t="shared" si="99"/>
        <v>0</v>
      </c>
      <c r="GP55" s="27">
        <f t="shared" si="99"/>
        <v>0</v>
      </c>
      <c r="GQ55" s="27">
        <f t="shared" si="99"/>
        <v>0</v>
      </c>
      <c r="GR55" s="27">
        <f t="shared" si="99"/>
        <v>0</v>
      </c>
      <c r="GS55" s="25" t="s">
        <v>17</v>
      </c>
      <c r="GT55" s="27">
        <f t="shared" si="67"/>
        <v>0</v>
      </c>
      <c r="GU55" s="27">
        <f t="shared" si="68"/>
        <v>0</v>
      </c>
      <c r="GV55" s="27">
        <f t="shared" si="101"/>
        <v>0</v>
      </c>
      <c r="GW55" s="27">
        <f t="shared" si="102"/>
        <v>0</v>
      </c>
      <c r="GX55" s="27">
        <f t="shared" si="104"/>
        <v>0</v>
      </c>
      <c r="GY55" s="27" t="e">
        <f t="shared" si="65"/>
        <v>#NUM!</v>
      </c>
      <c r="HB55" s="1" t="s">
        <v>8</v>
      </c>
      <c r="HE55" s="10" t="str">
        <f>T180</f>
        <v>PHILLIPS</v>
      </c>
      <c r="HF55" s="10">
        <f>HH55-HG55</f>
        <v>10</v>
      </c>
      <c r="HG55" s="9">
        <f>U180</f>
        <v>2003</v>
      </c>
      <c r="HH55" s="9">
        <f>V180</f>
        <v>2013</v>
      </c>
      <c r="HI55" s="10">
        <f>AA185</f>
        <v>0</v>
      </c>
      <c r="HJ55" s="16">
        <f>+'[1]SUMMARY'!$AK$12</f>
        <v>3129376</v>
      </c>
    </row>
    <row r="56" spans="1:218" ht="9.75" customHeight="1">
      <c r="A56" s="1" t="s">
        <v>8</v>
      </c>
      <c r="B56" s="26">
        <f t="shared" si="100"/>
        <v>2036</v>
      </c>
      <c r="C56" s="22" t="s">
        <v>19</v>
      </c>
      <c r="D56" s="66">
        <v>0.054</v>
      </c>
      <c r="E56" s="67">
        <f t="shared" si="6"/>
        <v>5.081440100447222</v>
      </c>
      <c r="F56" s="67">
        <f t="shared" si="10"/>
        <v>4.952670663203918</v>
      </c>
      <c r="G56" s="22" t="s">
        <v>19</v>
      </c>
      <c r="H56" s="66">
        <v>0.021</v>
      </c>
      <c r="I56" s="67">
        <f t="shared" si="7"/>
        <v>1.802705521283452</v>
      </c>
      <c r="J56" s="67">
        <f t="shared" si="11"/>
        <v>1.7760645529886219</v>
      </c>
      <c r="K56" s="22" t="s">
        <v>19</v>
      </c>
      <c r="L56" s="66">
        <v>0.035</v>
      </c>
      <c r="M56" s="67">
        <f t="shared" si="8"/>
        <v>2.684163796915137</v>
      </c>
      <c r="N56" s="67">
        <f t="shared" si="12"/>
        <v>2.6444963516405298</v>
      </c>
      <c r="O56" s="22" t="s">
        <v>19</v>
      </c>
      <c r="P56" s="66">
        <v>0.01</v>
      </c>
      <c r="Q56" s="67">
        <f t="shared" si="9"/>
        <v>1.5937153102675905</v>
      </c>
      <c r="R56" s="67">
        <f t="shared" si="103"/>
        <v>1.5035050096864067</v>
      </c>
      <c r="S56" s="2"/>
      <c r="T56" s="21"/>
      <c r="U56" s="42"/>
      <c r="V56" s="21"/>
      <c r="W56" s="21"/>
      <c r="X56" s="38" t="s">
        <v>110</v>
      </c>
      <c r="Y56" s="79">
        <f>SUM(Y51:Y53)-Y54</f>
        <v>0</v>
      </c>
      <c r="Z56" s="39" t="s">
        <v>110</v>
      </c>
      <c r="AA56" s="27">
        <f>AA51+AA52+AA53-AA54</f>
        <v>0</v>
      </c>
      <c r="AB56" s="22" t="s">
        <v>17</v>
      </c>
      <c r="AC56" s="21"/>
      <c r="AD56" s="40" t="e">
        <f>RATE(AC51-U51,,-(AA56*AD54),AF56)</f>
        <v>#NUM!</v>
      </c>
      <c r="AE56" s="21"/>
      <c r="AF56" s="27">
        <f>AF51+AF52+AF53-AF54</f>
        <v>0</v>
      </c>
      <c r="AG56" s="22" t="s">
        <v>19</v>
      </c>
      <c r="AH56" s="21"/>
      <c r="AI56" s="40" t="e">
        <f>RATE(AH51-U51,,-(AA56*AI54),AK56)</f>
        <v>#NUM!</v>
      </c>
      <c r="AJ56" s="21"/>
      <c r="AK56" s="27">
        <f>AK51+AK52+AK53-AK54</f>
        <v>0</v>
      </c>
      <c r="AL56" s="22" t="s">
        <v>17</v>
      </c>
      <c r="AM56" s="27">
        <f>AM51+AM52+AM53-AM54</f>
        <v>0</v>
      </c>
      <c r="AN56" s="22" t="s">
        <v>17</v>
      </c>
      <c r="AX56" s="27">
        <v>31</v>
      </c>
      <c r="AY56" s="26">
        <f t="shared" si="74"/>
        <v>2034</v>
      </c>
      <c r="AZ56" s="27" t="e">
        <f t="shared" si="14"/>
        <v>#NUM!</v>
      </c>
      <c r="BA56" s="27" t="e">
        <f t="shared" si="75"/>
        <v>#NUM!</v>
      </c>
      <c r="BB56" s="27" t="e">
        <f t="shared" si="75"/>
        <v>#NUM!</v>
      </c>
      <c r="BC56" s="27" t="e">
        <f t="shared" si="75"/>
        <v>#NUM!</v>
      </c>
      <c r="BD56" s="27" t="e">
        <f t="shared" si="75"/>
        <v>#NUM!</v>
      </c>
      <c r="BE56" s="25" t="s">
        <v>17</v>
      </c>
      <c r="BF56" s="27">
        <f t="shared" si="15"/>
        <v>0</v>
      </c>
      <c r="BG56" s="27">
        <f t="shared" si="76"/>
        <v>0</v>
      </c>
      <c r="BH56" s="27">
        <f t="shared" si="76"/>
        <v>0</v>
      </c>
      <c r="BI56" s="27">
        <f t="shared" si="76"/>
        <v>0</v>
      </c>
      <c r="BJ56" s="27">
        <f t="shared" si="76"/>
        <v>0</v>
      </c>
      <c r="BK56" s="25" t="s">
        <v>17</v>
      </c>
      <c r="BL56" s="27">
        <f t="shared" si="16"/>
        <v>0</v>
      </c>
      <c r="BM56" s="27">
        <f t="shared" si="77"/>
        <v>0</v>
      </c>
      <c r="BN56" s="27">
        <f t="shared" si="77"/>
        <v>0</v>
      </c>
      <c r="BO56" s="27">
        <f t="shared" si="77"/>
        <v>0</v>
      </c>
      <c r="BP56" s="27">
        <f t="shared" si="77"/>
        <v>0</v>
      </c>
      <c r="BQ56" s="25" t="s">
        <v>17</v>
      </c>
      <c r="BR56" s="27">
        <f t="shared" si="17"/>
        <v>0</v>
      </c>
      <c r="BS56" s="27">
        <f t="shared" si="78"/>
        <v>0</v>
      </c>
      <c r="BT56" s="27">
        <f t="shared" si="78"/>
        <v>0</v>
      </c>
      <c r="BU56" s="27">
        <f t="shared" si="78"/>
        <v>0</v>
      </c>
      <c r="BV56" s="27">
        <f t="shared" si="78"/>
        <v>0</v>
      </c>
      <c r="BW56" s="25" t="s">
        <v>17</v>
      </c>
      <c r="BX56" s="27" t="e">
        <f t="shared" si="18"/>
        <v>#NUM!</v>
      </c>
      <c r="BY56" s="27" t="e">
        <f t="shared" si="79"/>
        <v>#NUM!</v>
      </c>
      <c r="BZ56" s="27" t="e">
        <f t="shared" si="79"/>
        <v>#NUM!</v>
      </c>
      <c r="CA56" s="27" t="e">
        <f t="shared" si="79"/>
        <v>#NUM!</v>
      </c>
      <c r="CB56" s="27" t="e">
        <f t="shared" si="79"/>
        <v>#NUM!</v>
      </c>
      <c r="CC56" s="25" t="s">
        <v>17</v>
      </c>
      <c r="CD56" s="27" t="e">
        <f t="shared" si="19"/>
        <v>#NUM!</v>
      </c>
      <c r="CE56" s="27" t="e">
        <f t="shared" si="80"/>
        <v>#NUM!</v>
      </c>
      <c r="CF56" s="27" t="e">
        <f t="shared" si="80"/>
        <v>#NUM!</v>
      </c>
      <c r="CG56" s="27" t="e">
        <f t="shared" si="80"/>
        <v>#NUM!</v>
      </c>
      <c r="CH56" s="27" t="e">
        <f t="shared" si="80"/>
        <v>#NUM!</v>
      </c>
      <c r="CI56" s="25" t="s">
        <v>17</v>
      </c>
      <c r="CJ56" s="27">
        <f t="shared" si="20"/>
        <v>0</v>
      </c>
      <c r="CK56" s="27">
        <f t="shared" si="81"/>
        <v>0</v>
      </c>
      <c r="CL56" s="27">
        <f t="shared" si="81"/>
        <v>0</v>
      </c>
      <c r="CM56" s="27">
        <f t="shared" si="81"/>
        <v>0</v>
      </c>
      <c r="CN56" s="27">
        <f t="shared" si="81"/>
        <v>0</v>
      </c>
      <c r="CO56" s="25" t="s">
        <v>17</v>
      </c>
      <c r="CP56" s="27" t="e">
        <f t="shared" si="21"/>
        <v>#NUM!</v>
      </c>
      <c r="CQ56" s="27" t="e">
        <f t="shared" si="82"/>
        <v>#NUM!</v>
      </c>
      <c r="CR56" s="27" t="e">
        <f t="shared" si="82"/>
        <v>#NUM!</v>
      </c>
      <c r="CS56" s="27" t="e">
        <f t="shared" si="82"/>
        <v>#NUM!</v>
      </c>
      <c r="CT56" s="27" t="e">
        <f t="shared" si="82"/>
        <v>#NUM!</v>
      </c>
      <c r="CU56" s="25" t="s">
        <v>17</v>
      </c>
      <c r="CV56" s="27">
        <f t="shared" si="22"/>
        <v>0</v>
      </c>
      <c r="CW56" s="27">
        <f t="shared" si="83"/>
        <v>0</v>
      </c>
      <c r="CX56" s="27">
        <f t="shared" si="83"/>
        <v>0</v>
      </c>
      <c r="CY56" s="27">
        <f t="shared" si="83"/>
        <v>0</v>
      </c>
      <c r="CZ56" s="27">
        <f t="shared" si="83"/>
        <v>0</v>
      </c>
      <c r="DA56" s="25" t="s">
        <v>17</v>
      </c>
      <c r="DB56" s="27">
        <f t="shared" si="23"/>
        <v>0</v>
      </c>
      <c r="DC56" s="27">
        <f t="shared" si="84"/>
        <v>0</v>
      </c>
      <c r="DD56" s="27">
        <f t="shared" si="84"/>
        <v>0</v>
      </c>
      <c r="DE56" s="27">
        <f t="shared" si="84"/>
        <v>0</v>
      </c>
      <c r="DF56" s="27">
        <f t="shared" si="84"/>
        <v>0</v>
      </c>
      <c r="DG56" s="25" t="s">
        <v>17</v>
      </c>
      <c r="DH56" s="27" t="e">
        <f t="shared" si="24"/>
        <v>#NUM!</v>
      </c>
      <c r="DI56" s="27" t="e">
        <f t="shared" si="85"/>
        <v>#NUM!</v>
      </c>
      <c r="DJ56" s="27" t="e">
        <f t="shared" si="85"/>
        <v>#NUM!</v>
      </c>
      <c r="DK56" s="27" t="e">
        <f t="shared" si="85"/>
        <v>#NUM!</v>
      </c>
      <c r="DL56" s="27" t="e">
        <f t="shared" si="85"/>
        <v>#NUM!</v>
      </c>
      <c r="DM56" s="25" t="s">
        <v>17</v>
      </c>
      <c r="DN56" s="27">
        <f t="shared" si="25"/>
        <v>0</v>
      </c>
      <c r="DO56" s="27">
        <f t="shared" si="86"/>
        <v>0</v>
      </c>
      <c r="DP56" s="27">
        <f t="shared" si="86"/>
        <v>0</v>
      </c>
      <c r="DQ56" s="27">
        <f t="shared" si="86"/>
        <v>0</v>
      </c>
      <c r="DR56" s="27">
        <f t="shared" si="86"/>
        <v>0</v>
      </c>
      <c r="DS56" s="25" t="s">
        <v>17</v>
      </c>
      <c r="DT56" s="27">
        <f t="shared" si="51"/>
        <v>0</v>
      </c>
      <c r="DU56" s="27">
        <f t="shared" si="87"/>
        <v>0</v>
      </c>
      <c r="DV56" s="27">
        <f t="shared" si="87"/>
        <v>0</v>
      </c>
      <c r="DW56" s="27">
        <f t="shared" si="87"/>
        <v>0</v>
      </c>
      <c r="DX56" s="27">
        <f t="shared" si="87"/>
        <v>0</v>
      </c>
      <c r="DY56" s="25" t="s">
        <v>17</v>
      </c>
      <c r="DZ56" s="27" t="e">
        <f t="shared" si="26"/>
        <v>#NUM!</v>
      </c>
      <c r="EA56" s="27" t="e">
        <f t="shared" si="88"/>
        <v>#NUM!</v>
      </c>
      <c r="EB56" s="27" t="e">
        <f t="shared" si="88"/>
        <v>#NUM!</v>
      </c>
      <c r="EC56" s="27" t="e">
        <f t="shared" si="88"/>
        <v>#NUM!</v>
      </c>
      <c r="ED56" s="27" t="e">
        <f t="shared" si="88"/>
        <v>#NUM!</v>
      </c>
      <c r="EE56" s="25" t="s">
        <v>17</v>
      </c>
      <c r="EF56" s="27">
        <f t="shared" si="27"/>
        <v>0</v>
      </c>
      <c r="EG56" s="27">
        <f t="shared" si="89"/>
        <v>0</v>
      </c>
      <c r="EH56" s="27">
        <f t="shared" si="89"/>
        <v>0</v>
      </c>
      <c r="EI56" s="27">
        <f t="shared" si="89"/>
        <v>0</v>
      </c>
      <c r="EJ56" s="27">
        <f t="shared" si="89"/>
        <v>0</v>
      </c>
      <c r="EK56" s="25" t="s">
        <v>17</v>
      </c>
      <c r="EL56" s="27" t="e">
        <f t="shared" si="28"/>
        <v>#NUM!</v>
      </c>
      <c r="EM56" s="27" t="e">
        <f t="shared" si="90"/>
        <v>#NUM!</v>
      </c>
      <c r="EN56" s="27" t="e">
        <f t="shared" si="90"/>
        <v>#NUM!</v>
      </c>
      <c r="EO56" s="27" t="e">
        <f t="shared" si="90"/>
        <v>#NUM!</v>
      </c>
      <c r="EP56" s="27" t="e">
        <f t="shared" si="90"/>
        <v>#NUM!</v>
      </c>
      <c r="EQ56" s="25" t="s">
        <v>17</v>
      </c>
      <c r="ER56" s="27" t="e">
        <f t="shared" si="29"/>
        <v>#NUM!</v>
      </c>
      <c r="ES56" s="27" t="e">
        <f t="shared" si="91"/>
        <v>#NUM!</v>
      </c>
      <c r="ET56" s="27" t="e">
        <f t="shared" si="91"/>
        <v>#NUM!</v>
      </c>
      <c r="EU56" s="27" t="e">
        <f t="shared" si="91"/>
        <v>#NUM!</v>
      </c>
      <c r="EV56" s="27" t="e">
        <f t="shared" si="91"/>
        <v>#NUM!</v>
      </c>
      <c r="EW56" s="25" t="s">
        <v>17</v>
      </c>
      <c r="EX56" s="27" t="e">
        <f t="shared" si="30"/>
        <v>#NUM!</v>
      </c>
      <c r="EY56" s="27" t="e">
        <f t="shared" si="92"/>
        <v>#NUM!</v>
      </c>
      <c r="EZ56" s="27" t="e">
        <f t="shared" si="92"/>
        <v>#NUM!</v>
      </c>
      <c r="FA56" s="27" t="e">
        <f t="shared" si="92"/>
        <v>#NUM!</v>
      </c>
      <c r="FB56" s="27" t="e">
        <f t="shared" si="92"/>
        <v>#NUM!</v>
      </c>
      <c r="FC56" s="25" t="s">
        <v>17</v>
      </c>
      <c r="FD56" s="27" t="e">
        <f t="shared" si="31"/>
        <v>#NUM!</v>
      </c>
      <c r="FE56" s="27" t="e">
        <f t="shared" si="93"/>
        <v>#NUM!</v>
      </c>
      <c r="FF56" s="27" t="e">
        <f t="shared" si="93"/>
        <v>#NUM!</v>
      </c>
      <c r="FG56" s="27" t="e">
        <f t="shared" si="93"/>
        <v>#NUM!</v>
      </c>
      <c r="FH56" s="27" t="e">
        <f t="shared" si="93"/>
        <v>#NUM!</v>
      </c>
      <c r="FI56" s="25" t="s">
        <v>17</v>
      </c>
      <c r="FJ56" s="27" t="e">
        <f t="shared" si="32"/>
        <v>#NUM!</v>
      </c>
      <c r="FK56" s="27" t="e">
        <f t="shared" si="94"/>
        <v>#NUM!</v>
      </c>
      <c r="FL56" s="27" t="e">
        <f t="shared" si="94"/>
        <v>#NUM!</v>
      </c>
      <c r="FM56" s="27" t="e">
        <f t="shared" si="94"/>
        <v>#NUM!</v>
      </c>
      <c r="FN56" s="27" t="e">
        <f t="shared" si="94"/>
        <v>#NUM!</v>
      </c>
      <c r="FO56" s="25" t="s">
        <v>17</v>
      </c>
      <c r="FP56" s="27" t="e">
        <f t="shared" si="33"/>
        <v>#NUM!</v>
      </c>
      <c r="FQ56" s="27" t="e">
        <f t="shared" si="95"/>
        <v>#NUM!</v>
      </c>
      <c r="FR56" s="27" t="e">
        <f t="shared" si="95"/>
        <v>#NUM!</v>
      </c>
      <c r="FS56" s="27" t="e">
        <f t="shared" si="95"/>
        <v>#NUM!</v>
      </c>
      <c r="FT56" s="27" t="e">
        <f t="shared" si="95"/>
        <v>#NUM!</v>
      </c>
      <c r="FU56" s="25" t="s">
        <v>17</v>
      </c>
      <c r="FV56" s="27" t="e">
        <f t="shared" si="34"/>
        <v>#NUM!</v>
      </c>
      <c r="FW56" s="27" t="e">
        <f t="shared" si="96"/>
        <v>#NUM!</v>
      </c>
      <c r="FX56" s="27" t="e">
        <f t="shared" si="96"/>
        <v>#NUM!</v>
      </c>
      <c r="FY56" s="27" t="e">
        <f t="shared" si="96"/>
        <v>#NUM!</v>
      </c>
      <c r="FZ56" s="27" t="e">
        <f t="shared" si="96"/>
        <v>#NUM!</v>
      </c>
      <c r="GA56" s="25" t="s">
        <v>17</v>
      </c>
      <c r="GB56" s="27">
        <f t="shared" si="35"/>
        <v>0</v>
      </c>
      <c r="GC56" s="27">
        <f t="shared" si="97"/>
        <v>0</v>
      </c>
      <c r="GD56" s="27">
        <f t="shared" si="97"/>
        <v>0</v>
      </c>
      <c r="GE56" s="27">
        <f t="shared" si="97"/>
        <v>0</v>
      </c>
      <c r="GF56" s="27">
        <f t="shared" si="97"/>
        <v>0</v>
      </c>
      <c r="GG56" s="25" t="s">
        <v>17</v>
      </c>
      <c r="GH56" s="27">
        <f t="shared" si="36"/>
        <v>0</v>
      </c>
      <c r="GI56" s="27">
        <f t="shared" si="98"/>
        <v>0</v>
      </c>
      <c r="GJ56" s="27">
        <f t="shared" si="98"/>
        <v>0</v>
      </c>
      <c r="GK56" s="27">
        <f t="shared" si="98"/>
        <v>0</v>
      </c>
      <c r="GL56" s="27">
        <f t="shared" si="98"/>
        <v>0</v>
      </c>
      <c r="GM56" s="25" t="s">
        <v>17</v>
      </c>
      <c r="GN56" s="27">
        <f t="shared" si="37"/>
        <v>0</v>
      </c>
      <c r="GO56" s="27">
        <f t="shared" si="99"/>
        <v>0</v>
      </c>
      <c r="GP56" s="27">
        <f t="shared" si="99"/>
        <v>0</v>
      </c>
      <c r="GQ56" s="27">
        <f t="shared" si="99"/>
        <v>0</v>
      </c>
      <c r="GR56" s="27">
        <f t="shared" si="99"/>
        <v>0</v>
      </c>
      <c r="GS56" s="25" t="s">
        <v>17</v>
      </c>
      <c r="GT56" s="27">
        <f t="shared" si="67"/>
        <v>0</v>
      </c>
      <c r="GU56" s="27">
        <f t="shared" si="68"/>
        <v>0</v>
      </c>
      <c r="GV56" s="27">
        <f t="shared" si="101"/>
        <v>0</v>
      </c>
      <c r="GW56" s="27">
        <f t="shared" si="102"/>
        <v>0</v>
      </c>
      <c r="GX56" s="27">
        <f t="shared" si="104"/>
        <v>0</v>
      </c>
      <c r="GY56" s="27" t="e">
        <f t="shared" si="65"/>
        <v>#NUM!</v>
      </c>
      <c r="HB56" s="1" t="s">
        <v>8</v>
      </c>
      <c r="HJ56" s="17"/>
    </row>
    <row r="57" spans="1:218" ht="9.75" customHeight="1">
      <c r="A57" s="1" t="s">
        <v>8</v>
      </c>
      <c r="B57" s="26">
        <f t="shared" si="100"/>
        <v>2037</v>
      </c>
      <c r="C57" s="22" t="s">
        <v>19</v>
      </c>
      <c r="D57" s="66">
        <v>0.054</v>
      </c>
      <c r="E57" s="67">
        <f t="shared" si="6"/>
        <v>5.355837865871372</v>
      </c>
      <c r="F57" s="67">
        <f t="shared" si="10"/>
        <v>5.22011487901693</v>
      </c>
      <c r="G57" s="22" t="s">
        <v>19</v>
      </c>
      <c r="H57" s="66">
        <v>0.021</v>
      </c>
      <c r="I57" s="67">
        <f t="shared" si="7"/>
        <v>1.8405623372304043</v>
      </c>
      <c r="J57" s="67">
        <f t="shared" si="11"/>
        <v>1.8133619086013828</v>
      </c>
      <c r="K57" s="22" t="s">
        <v>19</v>
      </c>
      <c r="L57" s="66">
        <v>0.035</v>
      </c>
      <c r="M57" s="67">
        <f t="shared" si="8"/>
        <v>2.7781095298071663</v>
      </c>
      <c r="N57" s="67">
        <f t="shared" si="12"/>
        <v>2.737053723947948</v>
      </c>
      <c r="O57" s="22" t="s">
        <v>19</v>
      </c>
      <c r="P57" s="66">
        <v>0.01</v>
      </c>
      <c r="Q57" s="67">
        <f t="shared" si="9"/>
        <v>1.6096524633702665</v>
      </c>
      <c r="R57" s="67">
        <f t="shared" si="103"/>
        <v>1.5185400597832708</v>
      </c>
      <c r="S57" s="2"/>
      <c r="T57" s="21"/>
      <c r="U57" s="42"/>
      <c r="V57" s="21"/>
      <c r="W57" s="21"/>
      <c r="X57" s="38" t="s">
        <v>110</v>
      </c>
      <c r="Y57" s="78"/>
      <c r="Z57" s="39" t="s">
        <v>110</v>
      </c>
      <c r="AA57" s="38" t="s">
        <v>110</v>
      </c>
      <c r="AB57" s="22" t="s">
        <v>17</v>
      </c>
      <c r="AC57" s="21"/>
      <c r="AD57" s="21"/>
      <c r="AE57" s="21"/>
      <c r="AF57" s="21"/>
      <c r="AG57" s="22" t="s">
        <v>19</v>
      </c>
      <c r="AH57" s="21"/>
      <c r="AI57" s="21"/>
      <c r="AJ57" s="21"/>
      <c r="AK57" s="21"/>
      <c r="AL57" s="22" t="s">
        <v>17</v>
      </c>
      <c r="AM57" s="22" t="s">
        <v>8</v>
      </c>
      <c r="AN57" s="22" t="s">
        <v>17</v>
      </c>
      <c r="AX57" s="27">
        <v>32</v>
      </c>
      <c r="AY57" s="26">
        <f t="shared" si="74"/>
        <v>2035</v>
      </c>
      <c r="AZ57" s="27" t="e">
        <f t="shared" si="14"/>
        <v>#NUM!</v>
      </c>
      <c r="BA57" s="27" t="e">
        <f t="shared" si="75"/>
        <v>#NUM!</v>
      </c>
      <c r="BB57" s="27" t="e">
        <f t="shared" si="75"/>
        <v>#NUM!</v>
      </c>
      <c r="BC57" s="27" t="e">
        <f t="shared" si="75"/>
        <v>#NUM!</v>
      </c>
      <c r="BD57" s="27" t="e">
        <f t="shared" si="75"/>
        <v>#NUM!</v>
      </c>
      <c r="BE57" s="25" t="s">
        <v>17</v>
      </c>
      <c r="BF57" s="27">
        <f t="shared" si="15"/>
        <v>0</v>
      </c>
      <c r="BG57" s="27">
        <f t="shared" si="76"/>
        <v>0</v>
      </c>
      <c r="BH57" s="27">
        <f t="shared" si="76"/>
        <v>0</v>
      </c>
      <c r="BI57" s="27">
        <f t="shared" si="76"/>
        <v>0</v>
      </c>
      <c r="BJ57" s="27">
        <f t="shared" si="76"/>
        <v>0</v>
      </c>
      <c r="BK57" s="25" t="s">
        <v>17</v>
      </c>
      <c r="BL57" s="27">
        <f t="shared" si="16"/>
        <v>0</v>
      </c>
      <c r="BM57" s="27">
        <f t="shared" si="77"/>
        <v>0</v>
      </c>
      <c r="BN57" s="27">
        <f t="shared" si="77"/>
        <v>0</v>
      </c>
      <c r="BO57" s="27">
        <f t="shared" si="77"/>
        <v>0</v>
      </c>
      <c r="BP57" s="27">
        <f t="shared" si="77"/>
        <v>0</v>
      </c>
      <c r="BQ57" s="25" t="s">
        <v>17</v>
      </c>
      <c r="BR57" s="27">
        <f t="shared" si="17"/>
        <v>0</v>
      </c>
      <c r="BS57" s="27">
        <f t="shared" si="78"/>
        <v>0</v>
      </c>
      <c r="BT57" s="27">
        <f t="shared" si="78"/>
        <v>0</v>
      </c>
      <c r="BU57" s="27">
        <f t="shared" si="78"/>
        <v>0</v>
      </c>
      <c r="BV57" s="27">
        <f t="shared" si="78"/>
        <v>0</v>
      </c>
      <c r="BW57" s="25" t="s">
        <v>17</v>
      </c>
      <c r="BX57" s="27" t="e">
        <f t="shared" si="18"/>
        <v>#NUM!</v>
      </c>
      <c r="BY57" s="27" t="e">
        <f t="shared" si="79"/>
        <v>#NUM!</v>
      </c>
      <c r="BZ57" s="27" t="e">
        <f t="shared" si="79"/>
        <v>#NUM!</v>
      </c>
      <c r="CA57" s="27" t="e">
        <f t="shared" si="79"/>
        <v>#NUM!</v>
      </c>
      <c r="CB57" s="27" t="e">
        <f t="shared" si="79"/>
        <v>#NUM!</v>
      </c>
      <c r="CC57" s="25" t="s">
        <v>17</v>
      </c>
      <c r="CD57" s="27" t="e">
        <f t="shared" si="19"/>
        <v>#NUM!</v>
      </c>
      <c r="CE57" s="27" t="e">
        <f t="shared" si="80"/>
        <v>#NUM!</v>
      </c>
      <c r="CF57" s="27" t="e">
        <f t="shared" si="80"/>
        <v>#NUM!</v>
      </c>
      <c r="CG57" s="27" t="e">
        <f t="shared" si="80"/>
        <v>#NUM!</v>
      </c>
      <c r="CH57" s="27" t="e">
        <f t="shared" si="80"/>
        <v>#NUM!</v>
      </c>
      <c r="CI57" s="25" t="s">
        <v>17</v>
      </c>
      <c r="CJ57" s="27">
        <f t="shared" si="20"/>
        <v>0</v>
      </c>
      <c r="CK57" s="27">
        <f t="shared" si="81"/>
        <v>0</v>
      </c>
      <c r="CL57" s="27">
        <f t="shared" si="81"/>
        <v>0</v>
      </c>
      <c r="CM57" s="27">
        <f t="shared" si="81"/>
        <v>0</v>
      </c>
      <c r="CN57" s="27">
        <f t="shared" si="81"/>
        <v>0</v>
      </c>
      <c r="CO57" s="25" t="s">
        <v>17</v>
      </c>
      <c r="CP57" s="27" t="e">
        <f t="shared" si="21"/>
        <v>#NUM!</v>
      </c>
      <c r="CQ57" s="27" t="e">
        <f t="shared" si="82"/>
        <v>#NUM!</v>
      </c>
      <c r="CR57" s="27" t="e">
        <f t="shared" si="82"/>
        <v>#NUM!</v>
      </c>
      <c r="CS57" s="27" t="e">
        <f t="shared" si="82"/>
        <v>#NUM!</v>
      </c>
      <c r="CT57" s="27" t="e">
        <f t="shared" si="82"/>
        <v>#NUM!</v>
      </c>
      <c r="CU57" s="25" t="s">
        <v>17</v>
      </c>
      <c r="CV57" s="27">
        <f t="shared" si="22"/>
        <v>0</v>
      </c>
      <c r="CW57" s="27">
        <f t="shared" si="83"/>
        <v>0</v>
      </c>
      <c r="CX57" s="27">
        <f t="shared" si="83"/>
        <v>0</v>
      </c>
      <c r="CY57" s="27">
        <f t="shared" si="83"/>
        <v>0</v>
      </c>
      <c r="CZ57" s="27">
        <f t="shared" si="83"/>
        <v>0</v>
      </c>
      <c r="DA57" s="25" t="s">
        <v>17</v>
      </c>
      <c r="DB57" s="27">
        <f t="shared" si="23"/>
        <v>0</v>
      </c>
      <c r="DC57" s="27">
        <f t="shared" si="84"/>
        <v>0</v>
      </c>
      <c r="DD57" s="27">
        <f t="shared" si="84"/>
        <v>0</v>
      </c>
      <c r="DE57" s="27">
        <f t="shared" si="84"/>
        <v>0</v>
      </c>
      <c r="DF57" s="27">
        <f t="shared" si="84"/>
        <v>0</v>
      </c>
      <c r="DG57" s="25" t="s">
        <v>17</v>
      </c>
      <c r="DH57" s="27" t="e">
        <f t="shared" si="24"/>
        <v>#NUM!</v>
      </c>
      <c r="DI57" s="27" t="e">
        <f t="shared" si="85"/>
        <v>#NUM!</v>
      </c>
      <c r="DJ57" s="27" t="e">
        <f t="shared" si="85"/>
        <v>#NUM!</v>
      </c>
      <c r="DK57" s="27" t="e">
        <f t="shared" si="85"/>
        <v>#NUM!</v>
      </c>
      <c r="DL57" s="27" t="e">
        <f t="shared" si="85"/>
        <v>#NUM!</v>
      </c>
      <c r="DM57" s="25" t="s">
        <v>17</v>
      </c>
      <c r="DN57" s="27">
        <f t="shared" si="25"/>
        <v>0</v>
      </c>
      <c r="DO57" s="27">
        <f t="shared" si="86"/>
        <v>0</v>
      </c>
      <c r="DP57" s="27">
        <f t="shared" si="86"/>
        <v>0</v>
      </c>
      <c r="DQ57" s="27">
        <f t="shared" si="86"/>
        <v>0</v>
      </c>
      <c r="DR57" s="27">
        <f t="shared" si="86"/>
        <v>0</v>
      </c>
      <c r="DS57" s="25" t="s">
        <v>17</v>
      </c>
      <c r="DT57" s="27">
        <f t="shared" si="51"/>
        <v>0</v>
      </c>
      <c r="DU57" s="27">
        <f t="shared" si="87"/>
        <v>0</v>
      </c>
      <c r="DV57" s="27">
        <f t="shared" si="87"/>
        <v>0</v>
      </c>
      <c r="DW57" s="27">
        <f t="shared" si="87"/>
        <v>0</v>
      </c>
      <c r="DX57" s="27">
        <f t="shared" si="87"/>
        <v>0</v>
      </c>
      <c r="DY57" s="25" t="s">
        <v>17</v>
      </c>
      <c r="DZ57" s="27" t="e">
        <f t="shared" si="26"/>
        <v>#NUM!</v>
      </c>
      <c r="EA57" s="27" t="e">
        <f t="shared" si="88"/>
        <v>#NUM!</v>
      </c>
      <c r="EB57" s="27" t="e">
        <f t="shared" si="88"/>
        <v>#NUM!</v>
      </c>
      <c r="EC57" s="27" t="e">
        <f t="shared" si="88"/>
        <v>#NUM!</v>
      </c>
      <c r="ED57" s="27" t="e">
        <f t="shared" si="88"/>
        <v>#NUM!</v>
      </c>
      <c r="EE57" s="25" t="s">
        <v>17</v>
      </c>
      <c r="EF57" s="27">
        <f t="shared" si="27"/>
        <v>0</v>
      </c>
      <c r="EG57" s="27">
        <f t="shared" si="89"/>
        <v>0</v>
      </c>
      <c r="EH57" s="27">
        <f t="shared" si="89"/>
        <v>0</v>
      </c>
      <c r="EI57" s="27">
        <f t="shared" si="89"/>
        <v>0</v>
      </c>
      <c r="EJ57" s="27">
        <f t="shared" si="89"/>
        <v>0</v>
      </c>
      <c r="EK57" s="25" t="s">
        <v>17</v>
      </c>
      <c r="EL57" s="27" t="e">
        <f t="shared" si="28"/>
        <v>#NUM!</v>
      </c>
      <c r="EM57" s="27" t="e">
        <f t="shared" si="90"/>
        <v>#NUM!</v>
      </c>
      <c r="EN57" s="27" t="e">
        <f t="shared" si="90"/>
        <v>#NUM!</v>
      </c>
      <c r="EO57" s="27" t="e">
        <f t="shared" si="90"/>
        <v>#NUM!</v>
      </c>
      <c r="EP57" s="27" t="e">
        <f t="shared" si="90"/>
        <v>#NUM!</v>
      </c>
      <c r="EQ57" s="25" t="s">
        <v>17</v>
      </c>
      <c r="ER57" s="27" t="e">
        <f t="shared" si="29"/>
        <v>#NUM!</v>
      </c>
      <c r="ES57" s="27" t="e">
        <f t="shared" si="91"/>
        <v>#NUM!</v>
      </c>
      <c r="ET57" s="27" t="e">
        <f t="shared" si="91"/>
        <v>#NUM!</v>
      </c>
      <c r="EU57" s="27" t="e">
        <f t="shared" si="91"/>
        <v>#NUM!</v>
      </c>
      <c r="EV57" s="27" t="e">
        <f t="shared" si="91"/>
        <v>#NUM!</v>
      </c>
      <c r="EW57" s="25" t="s">
        <v>17</v>
      </c>
      <c r="EX57" s="27" t="e">
        <f t="shared" si="30"/>
        <v>#NUM!</v>
      </c>
      <c r="EY57" s="27" t="e">
        <f t="shared" si="92"/>
        <v>#NUM!</v>
      </c>
      <c r="EZ57" s="27" t="e">
        <f t="shared" si="92"/>
        <v>#NUM!</v>
      </c>
      <c r="FA57" s="27" t="e">
        <f t="shared" si="92"/>
        <v>#NUM!</v>
      </c>
      <c r="FB57" s="27" t="e">
        <f t="shared" si="92"/>
        <v>#NUM!</v>
      </c>
      <c r="FC57" s="25" t="s">
        <v>17</v>
      </c>
      <c r="FD57" s="27" t="e">
        <f t="shared" si="31"/>
        <v>#NUM!</v>
      </c>
      <c r="FE57" s="27" t="e">
        <f t="shared" si="93"/>
        <v>#NUM!</v>
      </c>
      <c r="FF57" s="27" t="e">
        <f t="shared" si="93"/>
        <v>#NUM!</v>
      </c>
      <c r="FG57" s="27" t="e">
        <f t="shared" si="93"/>
        <v>#NUM!</v>
      </c>
      <c r="FH57" s="27" t="e">
        <f t="shared" si="93"/>
        <v>#NUM!</v>
      </c>
      <c r="FI57" s="25" t="s">
        <v>17</v>
      </c>
      <c r="FJ57" s="27" t="e">
        <f t="shared" si="32"/>
        <v>#NUM!</v>
      </c>
      <c r="FK57" s="27" t="e">
        <f t="shared" si="94"/>
        <v>#NUM!</v>
      </c>
      <c r="FL57" s="27" t="e">
        <f t="shared" si="94"/>
        <v>#NUM!</v>
      </c>
      <c r="FM57" s="27" t="e">
        <f t="shared" si="94"/>
        <v>#NUM!</v>
      </c>
      <c r="FN57" s="27" t="e">
        <f t="shared" si="94"/>
        <v>#NUM!</v>
      </c>
      <c r="FO57" s="25" t="s">
        <v>17</v>
      </c>
      <c r="FP57" s="27" t="e">
        <f t="shared" si="33"/>
        <v>#NUM!</v>
      </c>
      <c r="FQ57" s="27" t="e">
        <f t="shared" si="95"/>
        <v>#NUM!</v>
      </c>
      <c r="FR57" s="27" t="e">
        <f t="shared" si="95"/>
        <v>#NUM!</v>
      </c>
      <c r="FS57" s="27" t="e">
        <f t="shared" si="95"/>
        <v>#NUM!</v>
      </c>
      <c r="FT57" s="27" t="e">
        <f t="shared" si="95"/>
        <v>#NUM!</v>
      </c>
      <c r="FU57" s="25" t="s">
        <v>17</v>
      </c>
      <c r="FV57" s="27" t="e">
        <f t="shared" si="34"/>
        <v>#NUM!</v>
      </c>
      <c r="FW57" s="27" t="e">
        <f t="shared" si="96"/>
        <v>#NUM!</v>
      </c>
      <c r="FX57" s="27" t="e">
        <f t="shared" si="96"/>
        <v>#NUM!</v>
      </c>
      <c r="FY57" s="27" t="e">
        <f t="shared" si="96"/>
        <v>#NUM!</v>
      </c>
      <c r="FZ57" s="27" t="e">
        <f t="shared" si="96"/>
        <v>#NUM!</v>
      </c>
      <c r="GA57" s="25" t="s">
        <v>17</v>
      </c>
      <c r="GB57" s="27">
        <f t="shared" si="35"/>
        <v>0</v>
      </c>
      <c r="GC57" s="27">
        <f t="shared" si="97"/>
        <v>0</v>
      </c>
      <c r="GD57" s="27">
        <f t="shared" si="97"/>
        <v>0</v>
      </c>
      <c r="GE57" s="27">
        <f t="shared" si="97"/>
        <v>0</v>
      </c>
      <c r="GF57" s="27">
        <f t="shared" si="97"/>
        <v>0</v>
      </c>
      <c r="GG57" s="25" t="s">
        <v>17</v>
      </c>
      <c r="GH57" s="27">
        <f t="shared" si="36"/>
        <v>0</v>
      </c>
      <c r="GI57" s="27">
        <f t="shared" si="98"/>
        <v>0</v>
      </c>
      <c r="GJ57" s="27">
        <f t="shared" si="98"/>
        <v>0</v>
      </c>
      <c r="GK57" s="27">
        <f t="shared" si="98"/>
        <v>0</v>
      </c>
      <c r="GL57" s="27">
        <f t="shared" si="98"/>
        <v>0</v>
      </c>
      <c r="GM57" s="25" t="s">
        <v>17</v>
      </c>
      <c r="GN57" s="27">
        <f t="shared" si="37"/>
        <v>0</v>
      </c>
      <c r="GO57" s="27">
        <f t="shared" si="99"/>
        <v>0</v>
      </c>
      <c r="GP57" s="27">
        <f t="shared" si="99"/>
        <v>0</v>
      </c>
      <c r="GQ57" s="27">
        <f t="shared" si="99"/>
        <v>0</v>
      </c>
      <c r="GR57" s="27">
        <f t="shared" si="99"/>
        <v>0</v>
      </c>
      <c r="GS57" s="25" t="s">
        <v>17</v>
      </c>
      <c r="GT57" s="27">
        <f t="shared" si="67"/>
        <v>0</v>
      </c>
      <c r="GU57" s="27">
        <f t="shared" si="68"/>
        <v>0</v>
      </c>
      <c r="GV57" s="27">
        <f t="shared" si="101"/>
        <v>0</v>
      </c>
      <c r="GW57" s="27">
        <f t="shared" si="102"/>
        <v>0</v>
      </c>
      <c r="GX57" s="27">
        <f t="shared" si="104"/>
        <v>0</v>
      </c>
      <c r="GY57" s="27" t="e">
        <f t="shared" si="65"/>
        <v>#NUM!</v>
      </c>
      <c r="GZ57" s="10"/>
      <c r="HB57" s="1" t="s">
        <v>8</v>
      </c>
      <c r="HE57" s="1" t="s">
        <v>8</v>
      </c>
      <c r="HJ57" s="17"/>
    </row>
    <row r="58" spans="1:218" ht="9.75" customHeight="1">
      <c r="A58" s="1" t="s">
        <v>8</v>
      </c>
      <c r="B58" s="26">
        <f t="shared" si="100"/>
        <v>2038</v>
      </c>
      <c r="C58" s="22" t="s">
        <v>19</v>
      </c>
      <c r="D58" s="66">
        <v>0.054</v>
      </c>
      <c r="E58" s="67">
        <f t="shared" si="6"/>
        <v>5.645053110628426</v>
      </c>
      <c r="F58" s="67">
        <f t="shared" si="10"/>
        <v>5.502001082483845</v>
      </c>
      <c r="G58" s="22" t="s">
        <v>19</v>
      </c>
      <c r="H58" s="66">
        <v>0.021</v>
      </c>
      <c r="I58" s="67">
        <f t="shared" si="7"/>
        <v>1.8792141463122427</v>
      </c>
      <c r="J58" s="67">
        <f t="shared" si="11"/>
        <v>1.8514425086820117</v>
      </c>
      <c r="K58" s="22" t="s">
        <v>19</v>
      </c>
      <c r="L58" s="66">
        <v>0.035</v>
      </c>
      <c r="M58" s="67">
        <f t="shared" si="8"/>
        <v>2.875343363350417</v>
      </c>
      <c r="N58" s="67">
        <f t="shared" si="12"/>
        <v>2.832850604286126</v>
      </c>
      <c r="O58" s="22" t="s">
        <v>19</v>
      </c>
      <c r="P58" s="66">
        <v>0.01</v>
      </c>
      <c r="Q58" s="67">
        <f t="shared" si="9"/>
        <v>1.625748988003969</v>
      </c>
      <c r="R58" s="67">
        <f t="shared" si="103"/>
        <v>1.5337254603811035</v>
      </c>
      <c r="S58" s="2"/>
      <c r="T58" s="22" t="s">
        <v>134</v>
      </c>
      <c r="U58" s="41">
        <f>$U$14</f>
        <v>2003</v>
      </c>
      <c r="V58" s="28">
        <v>2014</v>
      </c>
      <c r="W58" s="21"/>
      <c r="X58" s="22" t="s">
        <v>86</v>
      </c>
      <c r="Y58" s="78">
        <v>332196</v>
      </c>
      <c r="Z58" s="35">
        <f>$E$24</f>
        <v>1.026</v>
      </c>
      <c r="AA58" s="27">
        <f>Y58*Z58</f>
        <v>340833.096</v>
      </c>
      <c r="AB58" s="22" t="s">
        <v>17</v>
      </c>
      <c r="AC58" s="26">
        <f>V58+1</f>
        <v>2015</v>
      </c>
      <c r="AD58" s="36">
        <v>0.3</v>
      </c>
      <c r="AE58" s="35">
        <f>F30</f>
        <v>1.2886056899520235</v>
      </c>
      <c r="AF58" s="27">
        <f>AA58*AD58*AE58</f>
        <v>131759.8400488693</v>
      </c>
      <c r="AG58" s="22" t="s">
        <v>19</v>
      </c>
      <c r="AH58" s="26">
        <f>AC58+1</f>
        <v>2016</v>
      </c>
      <c r="AI58" s="37">
        <f>1-AD58</f>
        <v>0.7</v>
      </c>
      <c r="AJ58" s="35">
        <f>AE58</f>
        <v>1.2886056899520235</v>
      </c>
      <c r="AK58" s="27">
        <f>AA58*AI58*AJ58</f>
        <v>307439.626780695</v>
      </c>
      <c r="AL58" s="22" t="s">
        <v>17</v>
      </c>
      <c r="AM58" s="27">
        <f>AF58+AK58</f>
        <v>439199.4668295643</v>
      </c>
      <c r="AN58" s="22" t="s">
        <v>17</v>
      </c>
      <c r="AX58" s="27">
        <v>33</v>
      </c>
      <c r="AY58" s="26">
        <f t="shared" si="74"/>
        <v>2036</v>
      </c>
      <c r="AZ58" s="27">
        <f t="shared" si="14"/>
        <v>0</v>
      </c>
      <c r="BA58" s="27">
        <f t="shared" si="75"/>
        <v>0</v>
      </c>
      <c r="BB58" s="27">
        <f t="shared" si="75"/>
        <v>0</v>
      </c>
      <c r="BC58" s="27">
        <f t="shared" si="75"/>
        <v>0</v>
      </c>
      <c r="BD58" s="27">
        <f t="shared" si="75"/>
        <v>0</v>
      </c>
      <c r="BE58" s="25" t="s">
        <v>17</v>
      </c>
      <c r="BF58" s="27">
        <f t="shared" si="15"/>
        <v>0</v>
      </c>
      <c r="BG58" s="27">
        <f t="shared" si="76"/>
        <v>0</v>
      </c>
      <c r="BH58" s="27">
        <f t="shared" si="76"/>
        <v>0</v>
      </c>
      <c r="BI58" s="27">
        <f t="shared" si="76"/>
        <v>0</v>
      </c>
      <c r="BJ58" s="27">
        <f t="shared" si="76"/>
        <v>0</v>
      </c>
      <c r="BK58" s="25" t="s">
        <v>17</v>
      </c>
      <c r="BL58" s="27">
        <f t="shared" si="16"/>
        <v>0</v>
      </c>
      <c r="BM58" s="27">
        <f t="shared" si="77"/>
        <v>0</v>
      </c>
      <c r="BN58" s="27">
        <f t="shared" si="77"/>
        <v>0</v>
      </c>
      <c r="BO58" s="27">
        <f t="shared" si="77"/>
        <v>0</v>
      </c>
      <c r="BP58" s="27">
        <f t="shared" si="77"/>
        <v>0</v>
      </c>
      <c r="BQ58" s="25" t="s">
        <v>17</v>
      </c>
      <c r="BR58" s="27">
        <f t="shared" si="17"/>
        <v>0</v>
      </c>
      <c r="BS58" s="27">
        <f t="shared" si="78"/>
        <v>0</v>
      </c>
      <c r="BT58" s="27">
        <f t="shared" si="78"/>
        <v>0</v>
      </c>
      <c r="BU58" s="27">
        <f t="shared" si="78"/>
        <v>0</v>
      </c>
      <c r="BV58" s="27">
        <f t="shared" si="78"/>
        <v>0</v>
      </c>
      <c r="BW58" s="25" t="s">
        <v>17</v>
      </c>
      <c r="BX58" s="27">
        <f t="shared" si="18"/>
        <v>0</v>
      </c>
      <c r="BY58" s="27">
        <f t="shared" si="79"/>
        <v>0</v>
      </c>
      <c r="BZ58" s="27">
        <f t="shared" si="79"/>
        <v>0</v>
      </c>
      <c r="CA58" s="27">
        <f t="shared" si="79"/>
        <v>0</v>
      </c>
      <c r="CB58" s="27">
        <f t="shared" si="79"/>
        <v>0</v>
      </c>
      <c r="CC58" s="25" t="s">
        <v>17</v>
      </c>
      <c r="CD58" s="27">
        <f t="shared" si="19"/>
        <v>0</v>
      </c>
      <c r="CE58" s="27">
        <f t="shared" si="80"/>
        <v>0</v>
      </c>
      <c r="CF58" s="27">
        <f t="shared" si="80"/>
        <v>0</v>
      </c>
      <c r="CG58" s="27">
        <f t="shared" si="80"/>
        <v>0</v>
      </c>
      <c r="CH58" s="27">
        <f t="shared" si="80"/>
        <v>0</v>
      </c>
      <c r="CI58" s="25" t="s">
        <v>17</v>
      </c>
      <c r="CJ58" s="27">
        <f t="shared" si="20"/>
        <v>0</v>
      </c>
      <c r="CK58" s="27">
        <f t="shared" si="81"/>
        <v>0</v>
      </c>
      <c r="CL58" s="27">
        <f t="shared" si="81"/>
        <v>0</v>
      </c>
      <c r="CM58" s="27">
        <f t="shared" si="81"/>
        <v>0</v>
      </c>
      <c r="CN58" s="27">
        <f t="shared" si="81"/>
        <v>0</v>
      </c>
      <c r="CO58" s="25" t="s">
        <v>17</v>
      </c>
      <c r="CP58" s="27" t="e">
        <f t="shared" si="21"/>
        <v>#NUM!</v>
      </c>
      <c r="CQ58" s="27" t="e">
        <f t="shared" si="82"/>
        <v>#NUM!</v>
      </c>
      <c r="CR58" s="27" t="e">
        <f t="shared" si="82"/>
        <v>#NUM!</v>
      </c>
      <c r="CS58" s="27" t="e">
        <f t="shared" si="82"/>
        <v>#NUM!</v>
      </c>
      <c r="CT58" s="27" t="e">
        <f t="shared" si="82"/>
        <v>#NUM!</v>
      </c>
      <c r="CU58" s="25" t="s">
        <v>17</v>
      </c>
      <c r="CV58" s="27">
        <f t="shared" si="22"/>
        <v>0</v>
      </c>
      <c r="CW58" s="27">
        <f t="shared" si="83"/>
        <v>0</v>
      </c>
      <c r="CX58" s="27">
        <f t="shared" si="83"/>
        <v>0</v>
      </c>
      <c r="CY58" s="27">
        <f t="shared" si="83"/>
        <v>0</v>
      </c>
      <c r="CZ58" s="27">
        <f t="shared" si="83"/>
        <v>0</v>
      </c>
      <c r="DA58" s="25" t="s">
        <v>17</v>
      </c>
      <c r="DB58" s="27">
        <f t="shared" si="23"/>
        <v>0</v>
      </c>
      <c r="DC58" s="27">
        <f t="shared" si="84"/>
        <v>0</v>
      </c>
      <c r="DD58" s="27">
        <f t="shared" si="84"/>
        <v>0</v>
      </c>
      <c r="DE58" s="27">
        <f t="shared" si="84"/>
        <v>0</v>
      </c>
      <c r="DF58" s="27">
        <f t="shared" si="84"/>
        <v>0</v>
      </c>
      <c r="DG58" s="25" t="s">
        <v>17</v>
      </c>
      <c r="DH58" s="27" t="e">
        <f t="shared" si="24"/>
        <v>#NUM!</v>
      </c>
      <c r="DI58" s="27" t="e">
        <f t="shared" si="85"/>
        <v>#NUM!</v>
      </c>
      <c r="DJ58" s="27" t="e">
        <f t="shared" si="85"/>
        <v>#NUM!</v>
      </c>
      <c r="DK58" s="27" t="e">
        <f t="shared" si="85"/>
        <v>#NUM!</v>
      </c>
      <c r="DL58" s="27" t="e">
        <f t="shared" si="85"/>
        <v>#NUM!</v>
      </c>
      <c r="DM58" s="25" t="s">
        <v>17</v>
      </c>
      <c r="DN58" s="27">
        <f t="shared" si="25"/>
        <v>0</v>
      </c>
      <c r="DO58" s="27">
        <f t="shared" si="86"/>
        <v>0</v>
      </c>
      <c r="DP58" s="27">
        <f t="shared" si="86"/>
        <v>0</v>
      </c>
      <c r="DQ58" s="27">
        <f t="shared" si="86"/>
        <v>0</v>
      </c>
      <c r="DR58" s="27">
        <f t="shared" si="86"/>
        <v>0</v>
      </c>
      <c r="DS58" s="25" t="s">
        <v>17</v>
      </c>
      <c r="DT58" s="27">
        <f t="shared" si="51"/>
        <v>0</v>
      </c>
      <c r="DU58" s="27">
        <f t="shared" si="87"/>
        <v>0</v>
      </c>
      <c r="DV58" s="27">
        <f t="shared" si="87"/>
        <v>0</v>
      </c>
      <c r="DW58" s="27">
        <f t="shared" si="87"/>
        <v>0</v>
      </c>
      <c r="DX58" s="27">
        <f t="shared" si="87"/>
        <v>0</v>
      </c>
      <c r="DY58" s="25" t="s">
        <v>17</v>
      </c>
      <c r="DZ58" s="27" t="e">
        <f t="shared" si="26"/>
        <v>#NUM!</v>
      </c>
      <c r="EA58" s="27" t="e">
        <f t="shared" si="88"/>
        <v>#NUM!</v>
      </c>
      <c r="EB58" s="27" t="e">
        <f t="shared" si="88"/>
        <v>#NUM!</v>
      </c>
      <c r="EC58" s="27" t="e">
        <f t="shared" si="88"/>
        <v>#NUM!</v>
      </c>
      <c r="ED58" s="27" t="e">
        <f t="shared" si="88"/>
        <v>#NUM!</v>
      </c>
      <c r="EE58" s="25" t="s">
        <v>17</v>
      </c>
      <c r="EF58" s="27">
        <f t="shared" si="27"/>
        <v>0</v>
      </c>
      <c r="EG58" s="27">
        <f t="shared" si="89"/>
        <v>0</v>
      </c>
      <c r="EH58" s="27">
        <f t="shared" si="89"/>
        <v>0</v>
      </c>
      <c r="EI58" s="27">
        <f t="shared" si="89"/>
        <v>0</v>
      </c>
      <c r="EJ58" s="27">
        <f t="shared" si="89"/>
        <v>0</v>
      </c>
      <c r="EK58" s="25" t="s">
        <v>17</v>
      </c>
      <c r="EL58" s="27" t="e">
        <f t="shared" si="28"/>
        <v>#NUM!</v>
      </c>
      <c r="EM58" s="27" t="e">
        <f t="shared" si="90"/>
        <v>#NUM!</v>
      </c>
      <c r="EN58" s="27" t="e">
        <f t="shared" si="90"/>
        <v>#NUM!</v>
      </c>
      <c r="EO58" s="27" t="e">
        <f t="shared" si="90"/>
        <v>#NUM!</v>
      </c>
      <c r="EP58" s="27" t="e">
        <f t="shared" si="90"/>
        <v>#NUM!</v>
      </c>
      <c r="EQ58" s="25" t="s">
        <v>17</v>
      </c>
      <c r="ER58" s="27" t="e">
        <f t="shared" si="29"/>
        <v>#NUM!</v>
      </c>
      <c r="ES58" s="27" t="e">
        <f t="shared" si="91"/>
        <v>#NUM!</v>
      </c>
      <c r="ET58" s="27" t="e">
        <f t="shared" si="91"/>
        <v>#NUM!</v>
      </c>
      <c r="EU58" s="27" t="e">
        <f t="shared" si="91"/>
        <v>#NUM!</v>
      </c>
      <c r="EV58" s="27" t="e">
        <f t="shared" si="91"/>
        <v>#NUM!</v>
      </c>
      <c r="EW58" s="25" t="s">
        <v>17</v>
      </c>
      <c r="EX58" s="27" t="e">
        <f t="shared" si="30"/>
        <v>#NUM!</v>
      </c>
      <c r="EY58" s="27" t="e">
        <f t="shared" si="92"/>
        <v>#NUM!</v>
      </c>
      <c r="EZ58" s="27" t="e">
        <f t="shared" si="92"/>
        <v>#NUM!</v>
      </c>
      <c r="FA58" s="27" t="e">
        <f t="shared" si="92"/>
        <v>#NUM!</v>
      </c>
      <c r="FB58" s="27" t="e">
        <f t="shared" si="92"/>
        <v>#NUM!</v>
      </c>
      <c r="FC58" s="25" t="s">
        <v>17</v>
      </c>
      <c r="FD58" s="27" t="e">
        <f t="shared" si="31"/>
        <v>#NUM!</v>
      </c>
      <c r="FE58" s="27" t="e">
        <f t="shared" si="93"/>
        <v>#NUM!</v>
      </c>
      <c r="FF58" s="27" t="e">
        <f t="shared" si="93"/>
        <v>#NUM!</v>
      </c>
      <c r="FG58" s="27" t="e">
        <f t="shared" si="93"/>
        <v>#NUM!</v>
      </c>
      <c r="FH58" s="27" t="e">
        <f t="shared" si="93"/>
        <v>#NUM!</v>
      </c>
      <c r="FI58" s="25" t="s">
        <v>17</v>
      </c>
      <c r="FJ58" s="27" t="e">
        <f t="shared" si="32"/>
        <v>#NUM!</v>
      </c>
      <c r="FK58" s="27" t="e">
        <f t="shared" si="94"/>
        <v>#NUM!</v>
      </c>
      <c r="FL58" s="27" t="e">
        <f t="shared" si="94"/>
        <v>#NUM!</v>
      </c>
      <c r="FM58" s="27" t="e">
        <f t="shared" si="94"/>
        <v>#NUM!</v>
      </c>
      <c r="FN58" s="27" t="e">
        <f t="shared" si="94"/>
        <v>#NUM!</v>
      </c>
      <c r="FO58" s="25" t="s">
        <v>17</v>
      </c>
      <c r="FP58" s="27" t="e">
        <f t="shared" si="33"/>
        <v>#NUM!</v>
      </c>
      <c r="FQ58" s="27" t="e">
        <f t="shared" si="95"/>
        <v>#NUM!</v>
      </c>
      <c r="FR58" s="27" t="e">
        <f t="shared" si="95"/>
        <v>#NUM!</v>
      </c>
      <c r="FS58" s="27" t="e">
        <f t="shared" si="95"/>
        <v>#NUM!</v>
      </c>
      <c r="FT58" s="27" t="e">
        <f t="shared" si="95"/>
        <v>#NUM!</v>
      </c>
      <c r="FU58" s="25" t="s">
        <v>17</v>
      </c>
      <c r="FV58" s="27" t="e">
        <f t="shared" si="34"/>
        <v>#NUM!</v>
      </c>
      <c r="FW58" s="27" t="e">
        <f t="shared" si="96"/>
        <v>#NUM!</v>
      </c>
      <c r="FX58" s="27" t="e">
        <f t="shared" si="96"/>
        <v>#NUM!</v>
      </c>
      <c r="FY58" s="27" t="e">
        <f t="shared" si="96"/>
        <v>#NUM!</v>
      </c>
      <c r="FZ58" s="27" t="e">
        <f t="shared" si="96"/>
        <v>#NUM!</v>
      </c>
      <c r="GA58" s="25" t="s">
        <v>17</v>
      </c>
      <c r="GB58" s="27">
        <f t="shared" si="35"/>
        <v>0</v>
      </c>
      <c r="GC58" s="27">
        <f t="shared" si="97"/>
        <v>0</v>
      </c>
      <c r="GD58" s="27">
        <f t="shared" si="97"/>
        <v>0</v>
      </c>
      <c r="GE58" s="27">
        <f t="shared" si="97"/>
        <v>0</v>
      </c>
      <c r="GF58" s="27">
        <f t="shared" si="97"/>
        <v>0</v>
      </c>
      <c r="GG58" s="25" t="s">
        <v>17</v>
      </c>
      <c r="GH58" s="27">
        <f t="shared" si="36"/>
        <v>0</v>
      </c>
      <c r="GI58" s="27">
        <f t="shared" si="98"/>
        <v>0</v>
      </c>
      <c r="GJ58" s="27">
        <f t="shared" si="98"/>
        <v>0</v>
      </c>
      <c r="GK58" s="27">
        <f t="shared" si="98"/>
        <v>0</v>
      </c>
      <c r="GL58" s="27">
        <f t="shared" si="98"/>
        <v>0</v>
      </c>
      <c r="GM58" s="25" t="s">
        <v>17</v>
      </c>
      <c r="GN58" s="27">
        <f t="shared" si="37"/>
        <v>0</v>
      </c>
      <c r="GO58" s="27">
        <f t="shared" si="99"/>
        <v>0</v>
      </c>
      <c r="GP58" s="27">
        <f t="shared" si="99"/>
        <v>0</v>
      </c>
      <c r="GQ58" s="27">
        <f t="shared" si="99"/>
        <v>0</v>
      </c>
      <c r="GR58" s="27">
        <f t="shared" si="99"/>
        <v>0</v>
      </c>
      <c r="GS58" s="25" t="s">
        <v>17</v>
      </c>
      <c r="GT58" s="27">
        <f t="shared" si="67"/>
        <v>0</v>
      </c>
      <c r="GU58" s="27">
        <f t="shared" si="68"/>
        <v>0</v>
      </c>
      <c r="GV58" s="27">
        <f t="shared" si="101"/>
        <v>0</v>
      </c>
      <c r="GW58" s="27">
        <f t="shared" si="102"/>
        <v>0</v>
      </c>
      <c r="GX58" s="27">
        <f t="shared" si="104"/>
        <v>0</v>
      </c>
      <c r="GY58" s="27" t="e">
        <f t="shared" si="65"/>
        <v>#NUM!</v>
      </c>
      <c r="GZ58" s="10"/>
      <c r="HB58" s="1" t="s">
        <v>8</v>
      </c>
      <c r="HE58" s="10" t="str">
        <f>T188</f>
        <v>CITY OF TAMPA</v>
      </c>
      <c r="HF58" s="10">
        <f>HH58-HG58</f>
        <v>27</v>
      </c>
      <c r="HG58" s="9">
        <f>U188</f>
        <v>2003</v>
      </c>
      <c r="HH58" s="9">
        <f>V188</f>
        <v>2030</v>
      </c>
      <c r="HI58" s="10">
        <f>AA193</f>
        <v>0</v>
      </c>
      <c r="HJ58" s="16">
        <f>+'[1]SUMMARY'!$AL$12</f>
        <v>2175364.62</v>
      </c>
    </row>
    <row r="59" spans="1:218" ht="9.75" customHeight="1">
      <c r="A59" s="1" t="s">
        <v>8</v>
      </c>
      <c r="B59" s="26">
        <f t="shared" si="100"/>
        <v>2039</v>
      </c>
      <c r="C59" s="22" t="s">
        <v>19</v>
      </c>
      <c r="D59" s="66">
        <v>0.054</v>
      </c>
      <c r="E59" s="67">
        <f t="shared" si="6"/>
        <v>5.949885978602362</v>
      </c>
      <c r="F59" s="67">
        <f t="shared" si="10"/>
        <v>5.799109140937972</v>
      </c>
      <c r="G59" s="22" t="s">
        <v>19</v>
      </c>
      <c r="H59" s="66">
        <v>0.021</v>
      </c>
      <c r="I59" s="67">
        <f t="shared" si="7"/>
        <v>1.9186776433847996</v>
      </c>
      <c r="J59" s="67">
        <f t="shared" si="11"/>
        <v>1.8903228013643338</v>
      </c>
      <c r="K59" s="22" t="s">
        <v>19</v>
      </c>
      <c r="L59" s="66">
        <v>0.035</v>
      </c>
      <c r="M59" s="67">
        <f t="shared" si="8"/>
        <v>2.9759803810676813</v>
      </c>
      <c r="N59" s="67">
        <f t="shared" si="12"/>
        <v>2.9320003754361403</v>
      </c>
      <c r="O59" s="22" t="s">
        <v>19</v>
      </c>
      <c r="P59" s="66">
        <v>0.01</v>
      </c>
      <c r="Q59" s="67">
        <f t="shared" si="9"/>
        <v>1.6420064778840087</v>
      </c>
      <c r="R59" s="67">
        <f t="shared" si="103"/>
        <v>1.5490627149849145</v>
      </c>
      <c r="S59" s="2"/>
      <c r="T59" s="21"/>
      <c r="U59" s="42"/>
      <c r="V59" s="21"/>
      <c r="W59" s="21"/>
      <c r="X59" s="22" t="s">
        <v>97</v>
      </c>
      <c r="Y59" s="78">
        <v>320091</v>
      </c>
      <c r="Z59" s="35">
        <f>$I$24</f>
        <v>1.015</v>
      </c>
      <c r="AA59" s="27">
        <f>Y59*Z59</f>
        <v>324892.365</v>
      </c>
      <c r="AB59" s="22" t="s">
        <v>17</v>
      </c>
      <c r="AC59" s="21"/>
      <c r="AD59" s="36">
        <v>0.3</v>
      </c>
      <c r="AE59" s="35">
        <f>J30</f>
        <v>1.058283005298143</v>
      </c>
      <c r="AF59" s="27">
        <f>AA59*AD59*AE59</f>
        <v>103148.42052918635</v>
      </c>
      <c r="AG59" s="22" t="s">
        <v>19</v>
      </c>
      <c r="AH59" s="21"/>
      <c r="AI59" s="37">
        <f>1-AD59</f>
        <v>0.7</v>
      </c>
      <c r="AJ59" s="35">
        <f>AE59</f>
        <v>1.058283005298143</v>
      </c>
      <c r="AK59" s="27">
        <f>AA59*AI59*AJ59</f>
        <v>240679.64790143483</v>
      </c>
      <c r="AL59" s="22" t="s">
        <v>17</v>
      </c>
      <c r="AM59" s="27">
        <f>AF59+AK59</f>
        <v>343828.0684306212</v>
      </c>
      <c r="AN59" s="22" t="s">
        <v>17</v>
      </c>
      <c r="AX59" s="27">
        <v>34</v>
      </c>
      <c r="AY59" s="26">
        <f t="shared" si="74"/>
        <v>2037</v>
      </c>
      <c r="AZ59" s="27">
        <f t="shared" si="14"/>
        <v>0</v>
      </c>
      <c r="BA59" s="27">
        <f t="shared" si="75"/>
        <v>0</v>
      </c>
      <c r="BB59" s="27">
        <f t="shared" si="75"/>
        <v>0</v>
      </c>
      <c r="BC59" s="27">
        <f t="shared" si="75"/>
        <v>0</v>
      </c>
      <c r="BD59" s="27">
        <f t="shared" si="75"/>
        <v>0</v>
      </c>
      <c r="BE59" s="25" t="s">
        <v>17</v>
      </c>
      <c r="BF59" s="27">
        <f t="shared" si="15"/>
        <v>0</v>
      </c>
      <c r="BG59" s="27">
        <f t="shared" si="76"/>
        <v>0</v>
      </c>
      <c r="BH59" s="27">
        <f t="shared" si="76"/>
        <v>0</v>
      </c>
      <c r="BI59" s="27">
        <f t="shared" si="76"/>
        <v>0</v>
      </c>
      <c r="BJ59" s="27">
        <f t="shared" si="76"/>
        <v>0</v>
      </c>
      <c r="BK59" s="25" t="s">
        <v>17</v>
      </c>
      <c r="BL59" s="27">
        <f t="shared" si="16"/>
        <v>0</v>
      </c>
      <c r="BM59" s="27">
        <f t="shared" si="77"/>
        <v>0</v>
      </c>
      <c r="BN59" s="27">
        <f t="shared" si="77"/>
        <v>0</v>
      </c>
      <c r="BO59" s="27">
        <f t="shared" si="77"/>
        <v>0</v>
      </c>
      <c r="BP59" s="27">
        <f t="shared" si="77"/>
        <v>0</v>
      </c>
      <c r="BQ59" s="25" t="s">
        <v>17</v>
      </c>
      <c r="BR59" s="27">
        <f t="shared" si="17"/>
        <v>0</v>
      </c>
      <c r="BS59" s="27">
        <f t="shared" si="78"/>
        <v>0</v>
      </c>
      <c r="BT59" s="27">
        <f t="shared" si="78"/>
        <v>0</v>
      </c>
      <c r="BU59" s="27">
        <f t="shared" si="78"/>
        <v>0</v>
      </c>
      <c r="BV59" s="27">
        <f t="shared" si="78"/>
        <v>0</v>
      </c>
      <c r="BW59" s="25" t="s">
        <v>17</v>
      </c>
      <c r="BX59" s="27">
        <f t="shared" si="18"/>
        <v>0</v>
      </c>
      <c r="BY59" s="27">
        <f t="shared" si="79"/>
        <v>0</v>
      </c>
      <c r="BZ59" s="27">
        <f t="shared" si="79"/>
        <v>0</v>
      </c>
      <c r="CA59" s="27">
        <f t="shared" si="79"/>
        <v>0</v>
      </c>
      <c r="CB59" s="27">
        <f t="shared" si="79"/>
        <v>0</v>
      </c>
      <c r="CC59" s="25" t="s">
        <v>17</v>
      </c>
      <c r="CD59" s="27">
        <f t="shared" si="19"/>
        <v>0</v>
      </c>
      <c r="CE59" s="27">
        <f t="shared" si="80"/>
        <v>0</v>
      </c>
      <c r="CF59" s="27">
        <f t="shared" si="80"/>
        <v>0</v>
      </c>
      <c r="CG59" s="27">
        <f t="shared" si="80"/>
        <v>0</v>
      </c>
      <c r="CH59" s="27">
        <f t="shared" si="80"/>
        <v>0</v>
      </c>
      <c r="CI59" s="25" t="s">
        <v>17</v>
      </c>
      <c r="CJ59" s="27">
        <f t="shared" si="20"/>
        <v>0</v>
      </c>
      <c r="CK59" s="27">
        <f t="shared" si="81"/>
        <v>0</v>
      </c>
      <c r="CL59" s="27">
        <f t="shared" si="81"/>
        <v>0</v>
      </c>
      <c r="CM59" s="27">
        <f t="shared" si="81"/>
        <v>0</v>
      </c>
      <c r="CN59" s="27">
        <f t="shared" si="81"/>
        <v>0</v>
      </c>
      <c r="CO59" s="25" t="s">
        <v>17</v>
      </c>
      <c r="CP59" s="27" t="e">
        <f t="shared" si="21"/>
        <v>#NUM!</v>
      </c>
      <c r="CQ59" s="27" t="e">
        <f t="shared" si="82"/>
        <v>#NUM!</v>
      </c>
      <c r="CR59" s="27" t="e">
        <f t="shared" si="82"/>
        <v>#NUM!</v>
      </c>
      <c r="CS59" s="27" t="e">
        <f t="shared" si="82"/>
        <v>#NUM!</v>
      </c>
      <c r="CT59" s="27" t="e">
        <f t="shared" si="82"/>
        <v>#NUM!</v>
      </c>
      <c r="CU59" s="25" t="s">
        <v>17</v>
      </c>
      <c r="CV59" s="27">
        <f t="shared" si="22"/>
        <v>0</v>
      </c>
      <c r="CW59" s="27">
        <f t="shared" si="83"/>
        <v>0</v>
      </c>
      <c r="CX59" s="27">
        <f t="shared" si="83"/>
        <v>0</v>
      </c>
      <c r="CY59" s="27">
        <f t="shared" si="83"/>
        <v>0</v>
      </c>
      <c r="CZ59" s="27">
        <f t="shared" si="83"/>
        <v>0</v>
      </c>
      <c r="DA59" s="25" t="s">
        <v>17</v>
      </c>
      <c r="DB59" s="27">
        <f t="shared" si="23"/>
        <v>0</v>
      </c>
      <c r="DC59" s="27">
        <f t="shared" si="84"/>
        <v>0</v>
      </c>
      <c r="DD59" s="27">
        <f t="shared" si="84"/>
        <v>0</v>
      </c>
      <c r="DE59" s="27">
        <f t="shared" si="84"/>
        <v>0</v>
      </c>
      <c r="DF59" s="27">
        <f t="shared" si="84"/>
        <v>0</v>
      </c>
      <c r="DG59" s="25" t="s">
        <v>17</v>
      </c>
      <c r="DH59" s="27" t="e">
        <f t="shared" si="24"/>
        <v>#NUM!</v>
      </c>
      <c r="DI59" s="27" t="e">
        <f t="shared" si="85"/>
        <v>#NUM!</v>
      </c>
      <c r="DJ59" s="27" t="e">
        <f t="shared" si="85"/>
        <v>#NUM!</v>
      </c>
      <c r="DK59" s="27" t="e">
        <f t="shared" si="85"/>
        <v>#NUM!</v>
      </c>
      <c r="DL59" s="27" t="e">
        <f t="shared" si="85"/>
        <v>#NUM!</v>
      </c>
      <c r="DM59" s="25" t="s">
        <v>17</v>
      </c>
      <c r="DN59" s="27">
        <f t="shared" si="25"/>
        <v>0</v>
      </c>
      <c r="DO59" s="27">
        <f t="shared" si="86"/>
        <v>0</v>
      </c>
      <c r="DP59" s="27">
        <f t="shared" si="86"/>
        <v>0</v>
      </c>
      <c r="DQ59" s="27">
        <f t="shared" si="86"/>
        <v>0</v>
      </c>
      <c r="DR59" s="27">
        <f t="shared" si="86"/>
        <v>0</v>
      </c>
      <c r="DS59" s="25" t="s">
        <v>17</v>
      </c>
      <c r="DT59" s="27">
        <f t="shared" si="51"/>
        <v>0</v>
      </c>
      <c r="DU59" s="27">
        <f t="shared" si="87"/>
        <v>0</v>
      </c>
      <c r="DV59" s="27">
        <f t="shared" si="87"/>
        <v>0</v>
      </c>
      <c r="DW59" s="27">
        <f t="shared" si="87"/>
        <v>0</v>
      </c>
      <c r="DX59" s="27">
        <f t="shared" si="87"/>
        <v>0</v>
      </c>
      <c r="DY59" s="25" t="s">
        <v>17</v>
      </c>
      <c r="DZ59" s="27" t="e">
        <f t="shared" si="26"/>
        <v>#NUM!</v>
      </c>
      <c r="EA59" s="27" t="e">
        <f t="shared" si="88"/>
        <v>#NUM!</v>
      </c>
      <c r="EB59" s="27" t="e">
        <f t="shared" si="88"/>
        <v>#NUM!</v>
      </c>
      <c r="EC59" s="27" t="e">
        <f t="shared" si="88"/>
        <v>#NUM!</v>
      </c>
      <c r="ED59" s="27" t="e">
        <f t="shared" si="88"/>
        <v>#NUM!</v>
      </c>
      <c r="EE59" s="25" t="s">
        <v>17</v>
      </c>
      <c r="EF59" s="27">
        <f t="shared" si="27"/>
        <v>0</v>
      </c>
      <c r="EG59" s="27">
        <f t="shared" si="89"/>
        <v>0</v>
      </c>
      <c r="EH59" s="27">
        <f t="shared" si="89"/>
        <v>0</v>
      </c>
      <c r="EI59" s="27">
        <f t="shared" si="89"/>
        <v>0</v>
      </c>
      <c r="EJ59" s="27">
        <f t="shared" si="89"/>
        <v>0</v>
      </c>
      <c r="EK59" s="25" t="s">
        <v>17</v>
      </c>
      <c r="EL59" s="27" t="e">
        <f t="shared" si="28"/>
        <v>#NUM!</v>
      </c>
      <c r="EM59" s="27" t="e">
        <f t="shared" si="90"/>
        <v>#NUM!</v>
      </c>
      <c r="EN59" s="27" t="e">
        <f t="shared" si="90"/>
        <v>#NUM!</v>
      </c>
      <c r="EO59" s="27" t="e">
        <f t="shared" si="90"/>
        <v>#NUM!</v>
      </c>
      <c r="EP59" s="27" t="e">
        <f t="shared" si="90"/>
        <v>#NUM!</v>
      </c>
      <c r="EQ59" s="25" t="s">
        <v>17</v>
      </c>
      <c r="ER59" s="27" t="e">
        <f t="shared" si="29"/>
        <v>#NUM!</v>
      </c>
      <c r="ES59" s="27" t="e">
        <f t="shared" si="91"/>
        <v>#NUM!</v>
      </c>
      <c r="ET59" s="27" t="e">
        <f t="shared" si="91"/>
        <v>#NUM!</v>
      </c>
      <c r="EU59" s="27" t="e">
        <f t="shared" si="91"/>
        <v>#NUM!</v>
      </c>
      <c r="EV59" s="27" t="e">
        <f t="shared" si="91"/>
        <v>#NUM!</v>
      </c>
      <c r="EW59" s="25" t="s">
        <v>17</v>
      </c>
      <c r="EX59" s="27" t="e">
        <f t="shared" si="30"/>
        <v>#NUM!</v>
      </c>
      <c r="EY59" s="27" t="e">
        <f t="shared" si="92"/>
        <v>#NUM!</v>
      </c>
      <c r="EZ59" s="27" t="e">
        <f t="shared" si="92"/>
        <v>#NUM!</v>
      </c>
      <c r="FA59" s="27" t="e">
        <f t="shared" si="92"/>
        <v>#NUM!</v>
      </c>
      <c r="FB59" s="27" t="e">
        <f t="shared" si="92"/>
        <v>#NUM!</v>
      </c>
      <c r="FC59" s="25" t="s">
        <v>17</v>
      </c>
      <c r="FD59" s="27">
        <f t="shared" si="31"/>
        <v>0</v>
      </c>
      <c r="FE59" s="27">
        <f t="shared" si="93"/>
        <v>0</v>
      </c>
      <c r="FF59" s="27">
        <f t="shared" si="93"/>
        <v>0</v>
      </c>
      <c r="FG59" s="27">
        <f t="shared" si="93"/>
        <v>0</v>
      </c>
      <c r="FH59" s="27">
        <f t="shared" si="93"/>
        <v>0</v>
      </c>
      <c r="FI59" s="25" t="s">
        <v>17</v>
      </c>
      <c r="FJ59" s="27">
        <f t="shared" si="32"/>
        <v>0</v>
      </c>
      <c r="FK59" s="27">
        <f t="shared" si="94"/>
        <v>0</v>
      </c>
      <c r="FL59" s="27">
        <f t="shared" si="94"/>
        <v>0</v>
      </c>
      <c r="FM59" s="27">
        <f t="shared" si="94"/>
        <v>0</v>
      </c>
      <c r="FN59" s="27">
        <f t="shared" si="94"/>
        <v>0</v>
      </c>
      <c r="FO59" s="25" t="s">
        <v>17</v>
      </c>
      <c r="FP59" s="27" t="e">
        <f t="shared" si="33"/>
        <v>#NUM!</v>
      </c>
      <c r="FQ59" s="27" t="e">
        <f t="shared" si="95"/>
        <v>#NUM!</v>
      </c>
      <c r="FR59" s="27" t="e">
        <f t="shared" si="95"/>
        <v>#NUM!</v>
      </c>
      <c r="FS59" s="27" t="e">
        <f t="shared" si="95"/>
        <v>#NUM!</v>
      </c>
      <c r="FT59" s="27" t="e">
        <f t="shared" si="95"/>
        <v>#NUM!</v>
      </c>
      <c r="FU59" s="25" t="s">
        <v>17</v>
      </c>
      <c r="FV59" s="27" t="e">
        <f t="shared" si="34"/>
        <v>#NUM!</v>
      </c>
      <c r="FW59" s="27" t="e">
        <f t="shared" si="96"/>
        <v>#NUM!</v>
      </c>
      <c r="FX59" s="27" t="e">
        <f t="shared" si="96"/>
        <v>#NUM!</v>
      </c>
      <c r="FY59" s="27" t="e">
        <f t="shared" si="96"/>
        <v>#NUM!</v>
      </c>
      <c r="FZ59" s="27" t="e">
        <f t="shared" si="96"/>
        <v>#NUM!</v>
      </c>
      <c r="GA59" s="25" t="s">
        <v>17</v>
      </c>
      <c r="GB59" s="27">
        <f t="shared" si="35"/>
        <v>0</v>
      </c>
      <c r="GC59" s="27">
        <f t="shared" si="97"/>
        <v>0</v>
      </c>
      <c r="GD59" s="27">
        <f t="shared" si="97"/>
        <v>0</v>
      </c>
      <c r="GE59" s="27">
        <f t="shared" si="97"/>
        <v>0</v>
      </c>
      <c r="GF59" s="27">
        <f t="shared" si="97"/>
        <v>0</v>
      </c>
      <c r="GG59" s="25" t="s">
        <v>17</v>
      </c>
      <c r="GH59" s="27">
        <f t="shared" si="36"/>
        <v>0</v>
      </c>
      <c r="GI59" s="27">
        <f t="shared" si="98"/>
        <v>0</v>
      </c>
      <c r="GJ59" s="27">
        <f t="shared" si="98"/>
        <v>0</v>
      </c>
      <c r="GK59" s="27">
        <f t="shared" si="98"/>
        <v>0</v>
      </c>
      <c r="GL59" s="27">
        <f t="shared" si="98"/>
        <v>0</v>
      </c>
      <c r="GM59" s="25" t="s">
        <v>17</v>
      </c>
      <c r="GN59" s="27">
        <f t="shared" si="37"/>
        <v>0</v>
      </c>
      <c r="GO59" s="27">
        <f t="shared" si="99"/>
        <v>0</v>
      </c>
      <c r="GP59" s="27">
        <f t="shared" si="99"/>
        <v>0</v>
      </c>
      <c r="GQ59" s="27">
        <f t="shared" si="99"/>
        <v>0</v>
      </c>
      <c r="GR59" s="27">
        <f t="shared" si="99"/>
        <v>0</v>
      </c>
      <c r="GS59" s="25" t="s">
        <v>17</v>
      </c>
      <c r="GT59" s="27">
        <f t="shared" si="67"/>
        <v>0</v>
      </c>
      <c r="GU59" s="27">
        <f t="shared" si="68"/>
        <v>0</v>
      </c>
      <c r="GV59" s="27">
        <f t="shared" si="101"/>
        <v>0</v>
      </c>
      <c r="GW59" s="27">
        <f t="shared" si="102"/>
        <v>0</v>
      </c>
      <c r="GX59" s="27">
        <f t="shared" si="104"/>
        <v>0</v>
      </c>
      <c r="GY59" s="27" t="e">
        <f t="shared" si="65"/>
        <v>#NUM!</v>
      </c>
      <c r="HB59" s="1" t="s">
        <v>8</v>
      </c>
      <c r="HE59" s="10" t="str">
        <f>T195</f>
        <v>HOOKERS POINT STATION</v>
      </c>
      <c r="HF59" s="10">
        <f>HH59-HG59</f>
        <v>0</v>
      </c>
      <c r="HG59" s="9">
        <f>U195</f>
        <v>2003</v>
      </c>
      <c r="HH59" s="9">
        <f>V195</f>
        <v>2003</v>
      </c>
      <c r="HI59" s="10">
        <f>AA200</f>
        <v>0</v>
      </c>
      <c r="HJ59" s="16">
        <v>18334541.88</v>
      </c>
    </row>
    <row r="60" spans="1:218" ht="9.75" customHeight="1">
      <c r="A60" s="1" t="s">
        <v>8</v>
      </c>
      <c r="B60" s="26">
        <f t="shared" si="100"/>
        <v>2040</v>
      </c>
      <c r="C60" s="22" t="s">
        <v>19</v>
      </c>
      <c r="D60" s="66">
        <v>0.054</v>
      </c>
      <c r="E60" s="67">
        <f t="shared" si="6"/>
        <v>6.27117982144689</v>
      </c>
      <c r="F60" s="67">
        <f t="shared" si="10"/>
        <v>6.112261034548623</v>
      </c>
      <c r="G60" s="22" t="s">
        <v>19</v>
      </c>
      <c r="H60" s="66">
        <v>0.021</v>
      </c>
      <c r="I60" s="67">
        <f t="shared" si="7"/>
        <v>1.9589698738958803</v>
      </c>
      <c r="J60" s="67">
        <f t="shared" si="11"/>
        <v>1.9300195801929847</v>
      </c>
      <c r="K60" s="22" t="s">
        <v>19</v>
      </c>
      <c r="L60" s="66">
        <v>0.035</v>
      </c>
      <c r="M60" s="67">
        <f t="shared" si="8"/>
        <v>3.08013969440505</v>
      </c>
      <c r="N60" s="67">
        <f t="shared" si="12"/>
        <v>3.034620388576405</v>
      </c>
      <c r="O60" s="22" t="s">
        <v>19</v>
      </c>
      <c r="P60" s="66">
        <v>0.01</v>
      </c>
      <c r="Q60" s="67">
        <f t="shared" si="9"/>
        <v>1.6584265426628488</v>
      </c>
      <c r="R60" s="67">
        <f t="shared" si="103"/>
        <v>1.5645533421347637</v>
      </c>
      <c r="S60" s="2"/>
      <c r="T60" s="21"/>
      <c r="U60" s="42"/>
      <c r="V60" s="21"/>
      <c r="W60" s="21"/>
      <c r="X60" s="22" t="s">
        <v>106</v>
      </c>
      <c r="Y60" s="78">
        <v>1287</v>
      </c>
      <c r="Z60" s="35">
        <f>$M$24</f>
        <v>1.015</v>
      </c>
      <c r="AA60" s="27">
        <f>Y60*Z60</f>
        <v>1306.3049999999998</v>
      </c>
      <c r="AB60" s="22" t="s">
        <v>17</v>
      </c>
      <c r="AC60" s="21"/>
      <c r="AD60" s="36">
        <v>0.3</v>
      </c>
      <c r="AE60" s="35">
        <f>N30</f>
        <v>1.1250128724569282</v>
      </c>
      <c r="AF60" s="27">
        <f>AA60*AD60*AE60</f>
        <v>440.8829821064542</v>
      </c>
      <c r="AG60" s="22" t="s">
        <v>19</v>
      </c>
      <c r="AH60" s="21"/>
      <c r="AI60" s="37">
        <f>1-AD60</f>
        <v>0.7</v>
      </c>
      <c r="AJ60" s="35">
        <f>AE60</f>
        <v>1.1250128724569282</v>
      </c>
      <c r="AK60" s="27">
        <f>AA60*AI60*AJ60</f>
        <v>1028.726958248393</v>
      </c>
      <c r="AL60" s="22" t="s">
        <v>17</v>
      </c>
      <c r="AM60" s="27">
        <f>AF60+AK60</f>
        <v>1469.6099403548471</v>
      </c>
      <c r="AN60" s="22" t="s">
        <v>17</v>
      </c>
      <c r="AX60" s="27">
        <v>35</v>
      </c>
      <c r="AY60" s="26">
        <f aca="true" t="shared" si="105" ref="AY60:AY66">AY59+1</f>
        <v>2038</v>
      </c>
      <c r="AZ60" s="27">
        <f t="shared" si="14"/>
        <v>0</v>
      </c>
      <c r="BA60" s="27">
        <f t="shared" si="75"/>
        <v>0</v>
      </c>
      <c r="BB60" s="27">
        <f t="shared" si="75"/>
        <v>0</v>
      </c>
      <c r="BC60" s="27">
        <f t="shared" si="75"/>
        <v>0</v>
      </c>
      <c r="BD60" s="27">
        <f t="shared" si="75"/>
        <v>0</v>
      </c>
      <c r="BE60" s="25" t="s">
        <v>17</v>
      </c>
      <c r="BF60" s="27">
        <f t="shared" si="15"/>
        <v>0</v>
      </c>
      <c r="BG60" s="27">
        <f t="shared" si="76"/>
        <v>0</v>
      </c>
      <c r="BH60" s="27">
        <f t="shared" si="76"/>
        <v>0</v>
      </c>
      <c r="BI60" s="27">
        <f t="shared" si="76"/>
        <v>0</v>
      </c>
      <c r="BJ60" s="27">
        <f t="shared" si="76"/>
        <v>0</v>
      </c>
      <c r="BK60" s="25" t="s">
        <v>17</v>
      </c>
      <c r="BL60" s="27">
        <f t="shared" si="16"/>
        <v>0</v>
      </c>
      <c r="BM60" s="27">
        <f t="shared" si="77"/>
        <v>0</v>
      </c>
      <c r="BN60" s="27">
        <f t="shared" si="77"/>
        <v>0</v>
      </c>
      <c r="BO60" s="27">
        <f t="shared" si="77"/>
        <v>0</v>
      </c>
      <c r="BP60" s="27">
        <f t="shared" si="77"/>
        <v>0</v>
      </c>
      <c r="BQ60" s="25" t="s">
        <v>17</v>
      </c>
      <c r="BR60" s="27">
        <f t="shared" si="17"/>
        <v>0</v>
      </c>
      <c r="BS60" s="27">
        <f t="shared" si="78"/>
        <v>0</v>
      </c>
      <c r="BT60" s="27">
        <f t="shared" si="78"/>
        <v>0</v>
      </c>
      <c r="BU60" s="27">
        <f t="shared" si="78"/>
        <v>0</v>
      </c>
      <c r="BV60" s="27">
        <f t="shared" si="78"/>
        <v>0</v>
      </c>
      <c r="BW60" s="25" t="s">
        <v>17</v>
      </c>
      <c r="BX60" s="27">
        <f t="shared" si="18"/>
        <v>0</v>
      </c>
      <c r="BY60" s="27">
        <f t="shared" si="79"/>
        <v>0</v>
      </c>
      <c r="BZ60" s="27">
        <f t="shared" si="79"/>
        <v>0</v>
      </c>
      <c r="CA60" s="27">
        <f t="shared" si="79"/>
        <v>0</v>
      </c>
      <c r="CB60" s="27">
        <f t="shared" si="79"/>
        <v>0</v>
      </c>
      <c r="CC60" s="25" t="s">
        <v>17</v>
      </c>
      <c r="CD60" s="27">
        <f t="shared" si="19"/>
        <v>0</v>
      </c>
      <c r="CE60" s="27">
        <f t="shared" si="80"/>
        <v>0</v>
      </c>
      <c r="CF60" s="27">
        <f t="shared" si="80"/>
        <v>0</v>
      </c>
      <c r="CG60" s="27">
        <f t="shared" si="80"/>
        <v>0</v>
      </c>
      <c r="CH60" s="27">
        <f t="shared" si="80"/>
        <v>0</v>
      </c>
      <c r="CI60" s="25" t="s">
        <v>17</v>
      </c>
      <c r="CJ60" s="27">
        <f t="shared" si="20"/>
        <v>0</v>
      </c>
      <c r="CK60" s="27">
        <f t="shared" si="81"/>
        <v>0</v>
      </c>
      <c r="CL60" s="27">
        <f t="shared" si="81"/>
        <v>0</v>
      </c>
      <c r="CM60" s="27">
        <f t="shared" si="81"/>
        <v>0</v>
      </c>
      <c r="CN60" s="27">
        <f t="shared" si="81"/>
        <v>0</v>
      </c>
      <c r="CO60" s="25" t="s">
        <v>17</v>
      </c>
      <c r="CP60" s="27" t="e">
        <f t="shared" si="21"/>
        <v>#NUM!</v>
      </c>
      <c r="CQ60" s="27" t="e">
        <f t="shared" si="82"/>
        <v>#NUM!</v>
      </c>
      <c r="CR60" s="27" t="e">
        <f t="shared" si="82"/>
        <v>#NUM!</v>
      </c>
      <c r="CS60" s="27" t="e">
        <f t="shared" si="82"/>
        <v>#NUM!</v>
      </c>
      <c r="CT60" s="27" t="e">
        <f t="shared" si="82"/>
        <v>#NUM!</v>
      </c>
      <c r="CU60" s="25" t="s">
        <v>17</v>
      </c>
      <c r="CV60" s="27">
        <f t="shared" si="22"/>
        <v>0</v>
      </c>
      <c r="CW60" s="27">
        <f t="shared" si="83"/>
        <v>0</v>
      </c>
      <c r="CX60" s="27">
        <f t="shared" si="83"/>
        <v>0</v>
      </c>
      <c r="CY60" s="27">
        <f t="shared" si="83"/>
        <v>0</v>
      </c>
      <c r="CZ60" s="27">
        <f t="shared" si="83"/>
        <v>0</v>
      </c>
      <c r="DA60" s="25" t="s">
        <v>17</v>
      </c>
      <c r="DB60" s="27">
        <f t="shared" si="23"/>
        <v>0</v>
      </c>
      <c r="DC60" s="27">
        <f t="shared" si="84"/>
        <v>0</v>
      </c>
      <c r="DD60" s="27">
        <f t="shared" si="84"/>
        <v>0</v>
      </c>
      <c r="DE60" s="27">
        <f t="shared" si="84"/>
        <v>0</v>
      </c>
      <c r="DF60" s="27">
        <f t="shared" si="84"/>
        <v>0</v>
      </c>
      <c r="DG60" s="25" t="s">
        <v>17</v>
      </c>
      <c r="DH60" s="27" t="e">
        <f t="shared" si="24"/>
        <v>#NUM!</v>
      </c>
      <c r="DI60" s="27" t="e">
        <f t="shared" si="85"/>
        <v>#NUM!</v>
      </c>
      <c r="DJ60" s="27" t="e">
        <f t="shared" si="85"/>
        <v>#NUM!</v>
      </c>
      <c r="DK60" s="27" t="e">
        <f t="shared" si="85"/>
        <v>#NUM!</v>
      </c>
      <c r="DL60" s="27" t="e">
        <f t="shared" si="85"/>
        <v>#NUM!</v>
      </c>
      <c r="DM60" s="25" t="s">
        <v>17</v>
      </c>
      <c r="DN60" s="27">
        <f t="shared" si="25"/>
        <v>0</v>
      </c>
      <c r="DO60" s="27">
        <f t="shared" si="86"/>
        <v>0</v>
      </c>
      <c r="DP60" s="27">
        <f t="shared" si="86"/>
        <v>0</v>
      </c>
      <c r="DQ60" s="27">
        <f t="shared" si="86"/>
        <v>0</v>
      </c>
      <c r="DR60" s="27">
        <f t="shared" si="86"/>
        <v>0</v>
      </c>
      <c r="DS60" s="25" t="s">
        <v>17</v>
      </c>
      <c r="DT60" s="27">
        <f t="shared" si="51"/>
        <v>0</v>
      </c>
      <c r="DU60" s="27">
        <f t="shared" si="87"/>
        <v>0</v>
      </c>
      <c r="DV60" s="27">
        <f t="shared" si="87"/>
        <v>0</v>
      </c>
      <c r="DW60" s="27">
        <f t="shared" si="87"/>
        <v>0</v>
      </c>
      <c r="DX60" s="27">
        <f t="shared" si="87"/>
        <v>0</v>
      </c>
      <c r="DY60" s="25" t="s">
        <v>17</v>
      </c>
      <c r="DZ60" s="27" t="e">
        <f t="shared" si="26"/>
        <v>#NUM!</v>
      </c>
      <c r="EA60" s="27" t="e">
        <f t="shared" si="88"/>
        <v>#NUM!</v>
      </c>
      <c r="EB60" s="27" t="e">
        <f t="shared" si="88"/>
        <v>#NUM!</v>
      </c>
      <c r="EC60" s="27" t="e">
        <f t="shared" si="88"/>
        <v>#NUM!</v>
      </c>
      <c r="ED60" s="27" t="e">
        <f t="shared" si="88"/>
        <v>#NUM!</v>
      </c>
      <c r="EE60" s="25" t="s">
        <v>17</v>
      </c>
      <c r="EF60" s="27">
        <f t="shared" si="27"/>
        <v>0</v>
      </c>
      <c r="EG60" s="27">
        <f t="shared" si="89"/>
        <v>0</v>
      </c>
      <c r="EH60" s="27">
        <f t="shared" si="89"/>
        <v>0</v>
      </c>
      <c r="EI60" s="27">
        <f t="shared" si="89"/>
        <v>0</v>
      </c>
      <c r="EJ60" s="27">
        <f t="shared" si="89"/>
        <v>0</v>
      </c>
      <c r="EK60" s="25" t="s">
        <v>17</v>
      </c>
      <c r="EL60" s="27" t="e">
        <f t="shared" si="28"/>
        <v>#NUM!</v>
      </c>
      <c r="EM60" s="27" t="e">
        <f t="shared" si="90"/>
        <v>#NUM!</v>
      </c>
      <c r="EN60" s="27" t="e">
        <f t="shared" si="90"/>
        <v>#NUM!</v>
      </c>
      <c r="EO60" s="27" t="e">
        <f t="shared" si="90"/>
        <v>#NUM!</v>
      </c>
      <c r="EP60" s="27" t="e">
        <f t="shared" si="90"/>
        <v>#NUM!</v>
      </c>
      <c r="EQ60" s="25" t="s">
        <v>17</v>
      </c>
      <c r="ER60" s="27" t="e">
        <f t="shared" si="29"/>
        <v>#NUM!</v>
      </c>
      <c r="ES60" s="27" t="e">
        <f t="shared" si="91"/>
        <v>#NUM!</v>
      </c>
      <c r="ET60" s="27" t="e">
        <f t="shared" si="91"/>
        <v>#NUM!</v>
      </c>
      <c r="EU60" s="27" t="e">
        <f t="shared" si="91"/>
        <v>#NUM!</v>
      </c>
      <c r="EV60" s="27" t="e">
        <f t="shared" si="91"/>
        <v>#NUM!</v>
      </c>
      <c r="EW60" s="25" t="s">
        <v>17</v>
      </c>
      <c r="EX60" s="27" t="e">
        <f t="shared" si="30"/>
        <v>#NUM!</v>
      </c>
      <c r="EY60" s="27" t="e">
        <f t="shared" si="92"/>
        <v>#NUM!</v>
      </c>
      <c r="EZ60" s="27" t="e">
        <f t="shared" si="92"/>
        <v>#NUM!</v>
      </c>
      <c r="FA60" s="27" t="e">
        <f t="shared" si="92"/>
        <v>#NUM!</v>
      </c>
      <c r="FB60" s="27" t="e">
        <f t="shared" si="92"/>
        <v>#NUM!</v>
      </c>
      <c r="FC60" s="25" t="s">
        <v>17</v>
      </c>
      <c r="FD60" s="27">
        <f t="shared" si="31"/>
        <v>0</v>
      </c>
      <c r="FE60" s="27">
        <f t="shared" si="93"/>
        <v>0</v>
      </c>
      <c r="FF60" s="27">
        <f t="shared" si="93"/>
        <v>0</v>
      </c>
      <c r="FG60" s="27">
        <f t="shared" si="93"/>
        <v>0</v>
      </c>
      <c r="FH60" s="27">
        <f t="shared" si="93"/>
        <v>0</v>
      </c>
      <c r="FI60" s="25" t="s">
        <v>17</v>
      </c>
      <c r="FJ60" s="27">
        <f t="shared" si="32"/>
        <v>0</v>
      </c>
      <c r="FK60" s="27">
        <f t="shared" si="94"/>
        <v>0</v>
      </c>
      <c r="FL60" s="27">
        <f t="shared" si="94"/>
        <v>0</v>
      </c>
      <c r="FM60" s="27">
        <f t="shared" si="94"/>
        <v>0</v>
      </c>
      <c r="FN60" s="27">
        <f t="shared" si="94"/>
        <v>0</v>
      </c>
      <c r="FO60" s="25" t="s">
        <v>17</v>
      </c>
      <c r="FP60" s="27" t="e">
        <f t="shared" si="33"/>
        <v>#NUM!</v>
      </c>
      <c r="FQ60" s="27" t="e">
        <f t="shared" si="95"/>
        <v>#NUM!</v>
      </c>
      <c r="FR60" s="27" t="e">
        <f t="shared" si="95"/>
        <v>#NUM!</v>
      </c>
      <c r="FS60" s="27" t="e">
        <f t="shared" si="95"/>
        <v>#NUM!</v>
      </c>
      <c r="FT60" s="27" t="e">
        <f t="shared" si="95"/>
        <v>#NUM!</v>
      </c>
      <c r="FU60" s="25" t="s">
        <v>17</v>
      </c>
      <c r="FV60" s="27" t="e">
        <f t="shared" si="34"/>
        <v>#NUM!</v>
      </c>
      <c r="FW60" s="27" t="e">
        <f t="shared" si="96"/>
        <v>#NUM!</v>
      </c>
      <c r="FX60" s="27" t="e">
        <f t="shared" si="96"/>
        <v>#NUM!</v>
      </c>
      <c r="FY60" s="27" t="e">
        <f t="shared" si="96"/>
        <v>#NUM!</v>
      </c>
      <c r="FZ60" s="27" t="e">
        <f t="shared" si="96"/>
        <v>#NUM!</v>
      </c>
      <c r="GA60" s="25" t="s">
        <v>17</v>
      </c>
      <c r="GB60" s="27">
        <f t="shared" si="35"/>
        <v>0</v>
      </c>
      <c r="GC60" s="27">
        <f t="shared" si="97"/>
        <v>0</v>
      </c>
      <c r="GD60" s="27">
        <f t="shared" si="97"/>
        <v>0</v>
      </c>
      <c r="GE60" s="27">
        <f t="shared" si="97"/>
        <v>0</v>
      </c>
      <c r="GF60" s="27">
        <f t="shared" si="97"/>
        <v>0</v>
      </c>
      <c r="GG60" s="25" t="s">
        <v>17</v>
      </c>
      <c r="GH60" s="27">
        <f t="shared" si="36"/>
        <v>0</v>
      </c>
      <c r="GI60" s="27">
        <f t="shared" si="98"/>
        <v>0</v>
      </c>
      <c r="GJ60" s="27">
        <f t="shared" si="98"/>
        <v>0</v>
      </c>
      <c r="GK60" s="27">
        <f t="shared" si="98"/>
        <v>0</v>
      </c>
      <c r="GL60" s="27">
        <f t="shared" si="98"/>
        <v>0</v>
      </c>
      <c r="GM60" s="25" t="s">
        <v>17</v>
      </c>
      <c r="GN60" s="27">
        <f t="shared" si="37"/>
        <v>0</v>
      </c>
      <c r="GO60" s="27">
        <f t="shared" si="99"/>
        <v>0</v>
      </c>
      <c r="GP60" s="27">
        <f t="shared" si="99"/>
        <v>0</v>
      </c>
      <c r="GQ60" s="27">
        <f t="shared" si="99"/>
        <v>0</v>
      </c>
      <c r="GR60" s="27">
        <f t="shared" si="99"/>
        <v>0</v>
      </c>
      <c r="GS60" s="25" t="s">
        <v>17</v>
      </c>
      <c r="GT60" s="27">
        <f t="shared" si="67"/>
        <v>0</v>
      </c>
      <c r="GU60" s="27">
        <f t="shared" si="68"/>
        <v>0</v>
      </c>
      <c r="GV60" s="27">
        <f t="shared" si="101"/>
        <v>0</v>
      </c>
      <c r="GW60" s="27">
        <f t="shared" si="102"/>
        <v>0</v>
      </c>
      <c r="GX60" s="27">
        <f t="shared" si="104"/>
        <v>0</v>
      </c>
      <c r="GY60" s="27" t="e">
        <f t="shared" si="65"/>
        <v>#NUM!</v>
      </c>
      <c r="HB60" s="1" t="s">
        <v>8</v>
      </c>
      <c r="HD60" s="20"/>
      <c r="HE60" s="10" t="str">
        <f>+T203</f>
        <v>DINNER LAKE</v>
      </c>
      <c r="HF60" s="10">
        <f>HH60-HG60</f>
        <v>0</v>
      </c>
      <c r="HG60" s="9">
        <f>U203</f>
        <v>2003</v>
      </c>
      <c r="HH60" s="9">
        <f>V203</f>
        <v>2003</v>
      </c>
      <c r="HI60" s="10">
        <f>AA208</f>
        <v>0</v>
      </c>
      <c r="HJ60" s="16">
        <v>0</v>
      </c>
    </row>
    <row r="61" spans="1:218" ht="9.75" customHeight="1">
      <c r="A61" s="1" t="s">
        <v>8</v>
      </c>
      <c r="B61" s="26">
        <f aca="true" t="shared" si="106" ref="B61:B71">B60+1</f>
        <v>2041</v>
      </c>
      <c r="C61" s="22" t="s">
        <v>19</v>
      </c>
      <c r="D61" s="66">
        <v>0.054</v>
      </c>
      <c r="E61" s="67">
        <f t="shared" si="6"/>
        <v>6.609823531805023</v>
      </c>
      <c r="F61" s="67">
        <f t="shared" si="10"/>
        <v>6.442323130414248</v>
      </c>
      <c r="G61" s="22" t="s">
        <v>19</v>
      </c>
      <c r="H61" s="66">
        <v>0.021</v>
      </c>
      <c r="I61" s="67">
        <f t="shared" si="7"/>
        <v>2.0001082412476934</v>
      </c>
      <c r="J61" s="67">
        <f t="shared" si="11"/>
        <v>1.9705499913770372</v>
      </c>
      <c r="K61" s="22" t="s">
        <v>19</v>
      </c>
      <c r="L61" s="66">
        <v>0.035</v>
      </c>
      <c r="M61" s="67">
        <f t="shared" si="8"/>
        <v>3.187944583709226</v>
      </c>
      <c r="N61" s="67">
        <f t="shared" si="12"/>
        <v>3.1408321021765793</v>
      </c>
      <c r="O61" s="22" t="s">
        <v>19</v>
      </c>
      <c r="P61" s="66">
        <v>0.01</v>
      </c>
      <c r="Q61" s="67">
        <f>(1+P61)*Q60</f>
        <v>1.6750108080894774</v>
      </c>
      <c r="R61" s="67">
        <f>(1+P61)*R60</f>
        <v>1.5801988755561114</v>
      </c>
      <c r="T61" s="21"/>
      <c r="U61" s="42"/>
      <c r="V61" s="21"/>
      <c r="W61" s="21"/>
      <c r="X61" s="22" t="s">
        <v>108</v>
      </c>
      <c r="Y61" s="78">
        <v>15090</v>
      </c>
      <c r="Z61" s="35">
        <f>$Q$24</f>
        <v>1.06</v>
      </c>
      <c r="AA61" s="27">
        <f>Y61*Z61</f>
        <v>15995.400000000001</v>
      </c>
      <c r="AB61" s="22" t="s">
        <v>17</v>
      </c>
      <c r="AC61" s="21"/>
      <c r="AD61" s="36">
        <v>0.3</v>
      </c>
      <c r="AE61" s="35">
        <f>R30</f>
        <v>1.1180860849673426</v>
      </c>
      <c r="AF61" s="27">
        <f>AA61*AD61*AE61</f>
        <v>5365.27024904599</v>
      </c>
      <c r="AG61" s="22" t="s">
        <v>19</v>
      </c>
      <c r="AH61" s="21"/>
      <c r="AI61" s="37">
        <f>1-AD61</f>
        <v>0.7</v>
      </c>
      <c r="AJ61" s="35">
        <f>AE61</f>
        <v>1.1180860849673426</v>
      </c>
      <c r="AK61" s="27">
        <f>AA61*AI61*AJ61</f>
        <v>12518.963914440643</v>
      </c>
      <c r="AL61" s="22" t="s">
        <v>17</v>
      </c>
      <c r="AM61" s="27">
        <f>AF61+AK61</f>
        <v>17884.23416348663</v>
      </c>
      <c r="AN61" s="22" t="s">
        <v>17</v>
      </c>
      <c r="AX61" s="27">
        <v>36</v>
      </c>
      <c r="AY61" s="26">
        <f t="shared" si="105"/>
        <v>2039</v>
      </c>
      <c r="AZ61" s="27">
        <f t="shared" si="14"/>
        <v>0</v>
      </c>
      <c r="BA61" s="27">
        <f t="shared" si="75"/>
        <v>0</v>
      </c>
      <c r="BB61" s="27">
        <f t="shared" si="75"/>
        <v>0</v>
      </c>
      <c r="BC61" s="27">
        <f t="shared" si="75"/>
        <v>0</v>
      </c>
      <c r="BD61" s="27">
        <f t="shared" si="75"/>
        <v>0</v>
      </c>
      <c r="BE61" s="25" t="s">
        <v>17</v>
      </c>
      <c r="BF61" s="27">
        <f t="shared" si="15"/>
        <v>0</v>
      </c>
      <c r="BG61" s="27">
        <f t="shared" si="76"/>
        <v>0</v>
      </c>
      <c r="BH61" s="27">
        <f t="shared" si="76"/>
        <v>0</v>
      </c>
      <c r="BI61" s="27">
        <f t="shared" si="76"/>
        <v>0</v>
      </c>
      <c r="BJ61" s="27">
        <f t="shared" si="76"/>
        <v>0</v>
      </c>
      <c r="BK61" s="25" t="s">
        <v>17</v>
      </c>
      <c r="BL61" s="27">
        <f t="shared" si="16"/>
        <v>0</v>
      </c>
      <c r="BM61" s="27">
        <f t="shared" si="77"/>
        <v>0</v>
      </c>
      <c r="BN61" s="27">
        <f t="shared" si="77"/>
        <v>0</v>
      </c>
      <c r="BO61" s="27">
        <f t="shared" si="77"/>
        <v>0</v>
      </c>
      <c r="BP61" s="27">
        <f t="shared" si="77"/>
        <v>0</v>
      </c>
      <c r="BQ61" s="25" t="s">
        <v>17</v>
      </c>
      <c r="BR61" s="27">
        <f t="shared" si="17"/>
        <v>0</v>
      </c>
      <c r="BS61" s="27">
        <f t="shared" si="78"/>
        <v>0</v>
      </c>
      <c r="BT61" s="27">
        <f t="shared" si="78"/>
        <v>0</v>
      </c>
      <c r="BU61" s="27">
        <f t="shared" si="78"/>
        <v>0</v>
      </c>
      <c r="BV61" s="27">
        <f t="shared" si="78"/>
        <v>0</v>
      </c>
      <c r="BW61" s="25" t="s">
        <v>17</v>
      </c>
      <c r="BX61" s="27">
        <f t="shared" si="18"/>
        <v>0</v>
      </c>
      <c r="BY61" s="27">
        <f t="shared" si="79"/>
        <v>0</v>
      </c>
      <c r="BZ61" s="27">
        <f t="shared" si="79"/>
        <v>0</v>
      </c>
      <c r="CA61" s="27">
        <f t="shared" si="79"/>
        <v>0</v>
      </c>
      <c r="CB61" s="27">
        <f t="shared" si="79"/>
        <v>0</v>
      </c>
      <c r="CC61" s="25" t="s">
        <v>17</v>
      </c>
      <c r="CD61" s="27">
        <f t="shared" si="19"/>
        <v>0</v>
      </c>
      <c r="CE61" s="27">
        <f t="shared" si="80"/>
        <v>0</v>
      </c>
      <c r="CF61" s="27">
        <f t="shared" si="80"/>
        <v>0</v>
      </c>
      <c r="CG61" s="27">
        <f t="shared" si="80"/>
        <v>0</v>
      </c>
      <c r="CH61" s="27">
        <f t="shared" si="80"/>
        <v>0</v>
      </c>
      <c r="CI61" s="25" t="s">
        <v>17</v>
      </c>
      <c r="CJ61" s="27">
        <f t="shared" si="20"/>
        <v>0</v>
      </c>
      <c r="CK61" s="27">
        <f t="shared" si="81"/>
        <v>0</v>
      </c>
      <c r="CL61" s="27">
        <f t="shared" si="81"/>
        <v>0</v>
      </c>
      <c r="CM61" s="27">
        <f t="shared" si="81"/>
        <v>0</v>
      </c>
      <c r="CN61" s="27">
        <f t="shared" si="81"/>
        <v>0</v>
      </c>
      <c r="CO61" s="25" t="s">
        <v>17</v>
      </c>
      <c r="CP61" s="27" t="e">
        <f t="shared" si="21"/>
        <v>#NUM!</v>
      </c>
      <c r="CQ61" s="27" t="e">
        <f t="shared" si="82"/>
        <v>#NUM!</v>
      </c>
      <c r="CR61" s="27" t="e">
        <f t="shared" si="82"/>
        <v>#NUM!</v>
      </c>
      <c r="CS61" s="27" t="e">
        <f t="shared" si="82"/>
        <v>#NUM!</v>
      </c>
      <c r="CT61" s="27" t="e">
        <f t="shared" si="82"/>
        <v>#NUM!</v>
      </c>
      <c r="CU61" s="25" t="s">
        <v>17</v>
      </c>
      <c r="CV61" s="27">
        <f t="shared" si="22"/>
        <v>0</v>
      </c>
      <c r="CW61" s="27">
        <f t="shared" si="83"/>
        <v>0</v>
      </c>
      <c r="CX61" s="27">
        <f t="shared" si="83"/>
        <v>0</v>
      </c>
      <c r="CY61" s="27">
        <f t="shared" si="83"/>
        <v>0</v>
      </c>
      <c r="CZ61" s="27">
        <f t="shared" si="83"/>
        <v>0</v>
      </c>
      <c r="DA61" s="25" t="s">
        <v>17</v>
      </c>
      <c r="DB61" s="27">
        <f t="shared" si="23"/>
        <v>0</v>
      </c>
      <c r="DC61" s="27">
        <f t="shared" si="84"/>
        <v>0</v>
      </c>
      <c r="DD61" s="27">
        <f t="shared" si="84"/>
        <v>0</v>
      </c>
      <c r="DE61" s="27">
        <f t="shared" si="84"/>
        <v>0</v>
      </c>
      <c r="DF61" s="27">
        <f t="shared" si="84"/>
        <v>0</v>
      </c>
      <c r="DG61" s="25" t="s">
        <v>17</v>
      </c>
      <c r="DH61" s="27" t="e">
        <f t="shared" si="24"/>
        <v>#NUM!</v>
      </c>
      <c r="DI61" s="27" t="e">
        <f t="shared" si="85"/>
        <v>#NUM!</v>
      </c>
      <c r="DJ61" s="27" t="e">
        <f t="shared" si="85"/>
        <v>#NUM!</v>
      </c>
      <c r="DK61" s="27" t="e">
        <f t="shared" si="85"/>
        <v>#NUM!</v>
      </c>
      <c r="DL61" s="27" t="e">
        <f t="shared" si="85"/>
        <v>#NUM!</v>
      </c>
      <c r="DM61" s="25" t="s">
        <v>17</v>
      </c>
      <c r="DN61" s="27">
        <f t="shared" si="25"/>
        <v>0</v>
      </c>
      <c r="DO61" s="27">
        <f t="shared" si="86"/>
        <v>0</v>
      </c>
      <c r="DP61" s="27">
        <f t="shared" si="86"/>
        <v>0</v>
      </c>
      <c r="DQ61" s="27">
        <f t="shared" si="86"/>
        <v>0</v>
      </c>
      <c r="DR61" s="27">
        <f t="shared" si="86"/>
        <v>0</v>
      </c>
      <c r="DS61" s="25" t="s">
        <v>17</v>
      </c>
      <c r="DT61" s="27">
        <f t="shared" si="51"/>
        <v>0</v>
      </c>
      <c r="DU61" s="27">
        <f t="shared" si="87"/>
        <v>0</v>
      </c>
      <c r="DV61" s="27">
        <f t="shared" si="87"/>
        <v>0</v>
      </c>
      <c r="DW61" s="27">
        <f t="shared" si="87"/>
        <v>0</v>
      </c>
      <c r="DX61" s="27">
        <f t="shared" si="87"/>
        <v>0</v>
      </c>
      <c r="DY61" s="25" t="s">
        <v>17</v>
      </c>
      <c r="DZ61" s="27" t="e">
        <f t="shared" si="26"/>
        <v>#NUM!</v>
      </c>
      <c r="EA61" s="27" t="e">
        <f t="shared" si="88"/>
        <v>#NUM!</v>
      </c>
      <c r="EB61" s="27" t="e">
        <f t="shared" si="88"/>
        <v>#NUM!</v>
      </c>
      <c r="EC61" s="27" t="e">
        <f t="shared" si="88"/>
        <v>#NUM!</v>
      </c>
      <c r="ED61" s="27" t="e">
        <f t="shared" si="88"/>
        <v>#NUM!</v>
      </c>
      <c r="EE61" s="25" t="s">
        <v>17</v>
      </c>
      <c r="EF61" s="27">
        <f t="shared" si="27"/>
        <v>0</v>
      </c>
      <c r="EG61" s="27">
        <f t="shared" si="89"/>
        <v>0</v>
      </c>
      <c r="EH61" s="27">
        <f t="shared" si="89"/>
        <v>0</v>
      </c>
      <c r="EI61" s="27">
        <f t="shared" si="89"/>
        <v>0</v>
      </c>
      <c r="EJ61" s="27">
        <f t="shared" si="89"/>
        <v>0</v>
      </c>
      <c r="EK61" s="25" t="s">
        <v>17</v>
      </c>
      <c r="EL61" s="27" t="e">
        <f t="shared" si="28"/>
        <v>#NUM!</v>
      </c>
      <c r="EM61" s="27" t="e">
        <f t="shared" si="90"/>
        <v>#NUM!</v>
      </c>
      <c r="EN61" s="27" t="e">
        <f t="shared" si="90"/>
        <v>#NUM!</v>
      </c>
      <c r="EO61" s="27" t="e">
        <f t="shared" si="90"/>
        <v>#NUM!</v>
      </c>
      <c r="EP61" s="27" t="e">
        <f t="shared" si="90"/>
        <v>#NUM!</v>
      </c>
      <c r="EQ61" s="25" t="s">
        <v>17</v>
      </c>
      <c r="ER61" s="27" t="e">
        <f t="shared" si="29"/>
        <v>#NUM!</v>
      </c>
      <c r="ES61" s="27" t="e">
        <f t="shared" si="91"/>
        <v>#NUM!</v>
      </c>
      <c r="ET61" s="27" t="e">
        <f t="shared" si="91"/>
        <v>#NUM!</v>
      </c>
      <c r="EU61" s="27" t="e">
        <f t="shared" si="91"/>
        <v>#NUM!</v>
      </c>
      <c r="EV61" s="27" t="e">
        <f t="shared" si="91"/>
        <v>#NUM!</v>
      </c>
      <c r="EW61" s="25" t="s">
        <v>17</v>
      </c>
      <c r="EX61" s="27" t="e">
        <f t="shared" si="30"/>
        <v>#NUM!</v>
      </c>
      <c r="EY61" s="27" t="e">
        <f t="shared" si="92"/>
        <v>#NUM!</v>
      </c>
      <c r="EZ61" s="27" t="e">
        <f t="shared" si="92"/>
        <v>#NUM!</v>
      </c>
      <c r="FA61" s="27" t="e">
        <f t="shared" si="92"/>
        <v>#NUM!</v>
      </c>
      <c r="FB61" s="27" t="e">
        <f t="shared" si="92"/>
        <v>#NUM!</v>
      </c>
      <c r="FC61" s="25" t="s">
        <v>17</v>
      </c>
      <c r="FD61" s="27">
        <f t="shared" si="31"/>
        <v>0</v>
      </c>
      <c r="FE61" s="27">
        <f t="shared" si="93"/>
        <v>0</v>
      </c>
      <c r="FF61" s="27">
        <f t="shared" si="93"/>
        <v>0</v>
      </c>
      <c r="FG61" s="27">
        <f t="shared" si="93"/>
        <v>0</v>
      </c>
      <c r="FH61" s="27">
        <f t="shared" si="93"/>
        <v>0</v>
      </c>
      <c r="FI61" s="25" t="s">
        <v>17</v>
      </c>
      <c r="FJ61" s="27">
        <f t="shared" si="32"/>
        <v>0</v>
      </c>
      <c r="FK61" s="27">
        <f t="shared" si="94"/>
        <v>0</v>
      </c>
      <c r="FL61" s="27">
        <f t="shared" si="94"/>
        <v>0</v>
      </c>
      <c r="FM61" s="27">
        <f t="shared" si="94"/>
        <v>0</v>
      </c>
      <c r="FN61" s="27">
        <f t="shared" si="94"/>
        <v>0</v>
      </c>
      <c r="FO61" s="25" t="s">
        <v>17</v>
      </c>
      <c r="FP61" s="27" t="e">
        <f t="shared" si="33"/>
        <v>#NUM!</v>
      </c>
      <c r="FQ61" s="27" t="e">
        <f t="shared" si="95"/>
        <v>#NUM!</v>
      </c>
      <c r="FR61" s="27" t="e">
        <f t="shared" si="95"/>
        <v>#NUM!</v>
      </c>
      <c r="FS61" s="27" t="e">
        <f t="shared" si="95"/>
        <v>#NUM!</v>
      </c>
      <c r="FT61" s="27" t="e">
        <f t="shared" si="95"/>
        <v>#NUM!</v>
      </c>
      <c r="FU61" s="25" t="s">
        <v>17</v>
      </c>
      <c r="FV61" s="27" t="e">
        <f t="shared" si="34"/>
        <v>#NUM!</v>
      </c>
      <c r="FW61" s="27" t="e">
        <f t="shared" si="96"/>
        <v>#NUM!</v>
      </c>
      <c r="FX61" s="27" t="e">
        <f t="shared" si="96"/>
        <v>#NUM!</v>
      </c>
      <c r="FY61" s="27" t="e">
        <f t="shared" si="96"/>
        <v>#NUM!</v>
      </c>
      <c r="FZ61" s="27" t="e">
        <f t="shared" si="96"/>
        <v>#NUM!</v>
      </c>
      <c r="GA61" s="25" t="s">
        <v>17</v>
      </c>
      <c r="GB61" s="27">
        <f t="shared" si="35"/>
        <v>0</v>
      </c>
      <c r="GC61" s="27">
        <f t="shared" si="97"/>
        <v>0</v>
      </c>
      <c r="GD61" s="27">
        <f t="shared" si="97"/>
        <v>0</v>
      </c>
      <c r="GE61" s="27">
        <f t="shared" si="97"/>
        <v>0</v>
      </c>
      <c r="GF61" s="27">
        <f t="shared" si="97"/>
        <v>0</v>
      </c>
      <c r="GG61" s="25" t="s">
        <v>17</v>
      </c>
      <c r="GH61" s="27">
        <f t="shared" si="36"/>
        <v>0</v>
      </c>
      <c r="GI61" s="27">
        <f t="shared" si="98"/>
        <v>0</v>
      </c>
      <c r="GJ61" s="27">
        <f t="shared" si="98"/>
        <v>0</v>
      </c>
      <c r="GK61" s="27">
        <f t="shared" si="98"/>
        <v>0</v>
      </c>
      <c r="GL61" s="27">
        <f t="shared" si="98"/>
        <v>0</v>
      </c>
      <c r="GM61" s="25" t="s">
        <v>17</v>
      </c>
      <c r="GN61" s="27">
        <f t="shared" si="37"/>
        <v>0</v>
      </c>
      <c r="GO61" s="27">
        <f t="shared" si="99"/>
        <v>0</v>
      </c>
      <c r="GP61" s="27">
        <f t="shared" si="99"/>
        <v>0</v>
      </c>
      <c r="GQ61" s="27">
        <f t="shared" si="99"/>
        <v>0</v>
      </c>
      <c r="GR61" s="27">
        <f t="shared" si="99"/>
        <v>0</v>
      </c>
      <c r="GS61" s="25" t="s">
        <v>17</v>
      </c>
      <c r="GT61" s="27">
        <f t="shared" si="67"/>
        <v>0</v>
      </c>
      <c r="GU61" s="27">
        <f t="shared" si="68"/>
        <v>0</v>
      </c>
      <c r="GV61" s="27">
        <f t="shared" si="101"/>
        <v>0</v>
      </c>
      <c r="GW61" s="27">
        <f t="shared" si="102"/>
        <v>0</v>
      </c>
      <c r="GX61" s="27">
        <f t="shared" si="104"/>
        <v>0</v>
      </c>
      <c r="GY61" s="27" t="e">
        <f t="shared" si="65"/>
        <v>#NUM!</v>
      </c>
      <c r="GZ61" s="10"/>
      <c r="HB61" s="1" t="s">
        <v>8</v>
      </c>
      <c r="HD61" s="20"/>
      <c r="HE61" s="20"/>
      <c r="HF61" s="20"/>
      <c r="HG61" s="20"/>
      <c r="HH61" s="20"/>
      <c r="HI61" s="20"/>
      <c r="HJ61" s="20"/>
    </row>
    <row r="62" spans="1:218" ht="9.75" customHeight="1">
      <c r="A62" s="1" t="s">
        <v>8</v>
      </c>
      <c r="B62" s="26">
        <f t="shared" si="106"/>
        <v>2042</v>
      </c>
      <c r="C62" s="22" t="s">
        <v>19</v>
      </c>
      <c r="D62" s="66">
        <v>0.054</v>
      </c>
      <c r="E62" s="67">
        <f t="shared" si="6"/>
        <v>6.966754002522494</v>
      </c>
      <c r="F62" s="67">
        <f t="shared" si="10"/>
        <v>6.790208579456618</v>
      </c>
      <c r="G62" s="22" t="s">
        <v>19</v>
      </c>
      <c r="H62" s="66">
        <v>0.021</v>
      </c>
      <c r="I62" s="67">
        <f t="shared" si="7"/>
        <v>2.0421105143138947</v>
      </c>
      <c r="J62" s="67">
        <f t="shared" si="11"/>
        <v>2.011931541195955</v>
      </c>
      <c r="K62" s="22" t="s">
        <v>19</v>
      </c>
      <c r="L62" s="66">
        <v>0.035</v>
      </c>
      <c r="M62" s="67">
        <f t="shared" si="8"/>
        <v>3.299522644139049</v>
      </c>
      <c r="N62" s="67">
        <f t="shared" si="12"/>
        <v>3.2507612257527594</v>
      </c>
      <c r="O62" s="22" t="s">
        <v>19</v>
      </c>
      <c r="P62" s="66">
        <v>0.01</v>
      </c>
      <c r="Q62" s="67">
        <f>(1+P62)*Q61</f>
        <v>1.6917609161703722</v>
      </c>
      <c r="R62" s="67">
        <f>(1+P62)*R61</f>
        <v>1.5960008643116725</v>
      </c>
      <c r="T62" s="21"/>
      <c r="U62" s="42"/>
      <c r="V62" s="21"/>
      <c r="W62" s="21"/>
      <c r="X62" s="38" t="s">
        <v>110</v>
      </c>
      <c r="Y62" s="77" t="s">
        <v>124</v>
      </c>
      <c r="Z62" s="39" t="s">
        <v>110</v>
      </c>
      <c r="AA62" s="24" t="s">
        <v>111</v>
      </c>
      <c r="AB62" s="22" t="s">
        <v>17</v>
      </c>
      <c r="AC62" s="21"/>
      <c r="AD62" s="21"/>
      <c r="AE62" s="21"/>
      <c r="AF62" s="24" t="s">
        <v>111</v>
      </c>
      <c r="AG62" s="22" t="s">
        <v>19</v>
      </c>
      <c r="AH62" s="21"/>
      <c r="AI62" s="21"/>
      <c r="AJ62" s="21"/>
      <c r="AK62" s="24" t="s">
        <v>111</v>
      </c>
      <c r="AL62" s="22" t="s">
        <v>17</v>
      </c>
      <c r="AM62" s="24" t="s">
        <v>111</v>
      </c>
      <c r="AN62" s="22" t="s">
        <v>17</v>
      </c>
      <c r="AX62" s="27">
        <v>37</v>
      </c>
      <c r="AY62" s="26">
        <f t="shared" si="105"/>
        <v>2040</v>
      </c>
      <c r="AZ62" s="27">
        <f t="shared" si="14"/>
        <v>0</v>
      </c>
      <c r="BA62" s="27">
        <f t="shared" si="75"/>
        <v>0</v>
      </c>
      <c r="BB62" s="27">
        <f t="shared" si="75"/>
        <v>0</v>
      </c>
      <c r="BC62" s="27">
        <f t="shared" si="75"/>
        <v>0</v>
      </c>
      <c r="BD62" s="27">
        <f t="shared" si="75"/>
        <v>0</v>
      </c>
      <c r="BE62" s="25" t="s">
        <v>17</v>
      </c>
      <c r="BF62" s="27">
        <f t="shared" si="15"/>
        <v>0</v>
      </c>
      <c r="BG62" s="27">
        <f t="shared" si="76"/>
        <v>0</v>
      </c>
      <c r="BH62" s="27">
        <f t="shared" si="76"/>
        <v>0</v>
      </c>
      <c r="BI62" s="27">
        <f t="shared" si="76"/>
        <v>0</v>
      </c>
      <c r="BJ62" s="27">
        <f t="shared" si="76"/>
        <v>0</v>
      </c>
      <c r="BK62" s="25" t="s">
        <v>17</v>
      </c>
      <c r="BL62" s="27">
        <f t="shared" si="16"/>
        <v>0</v>
      </c>
      <c r="BM62" s="27">
        <f t="shared" si="77"/>
        <v>0</v>
      </c>
      <c r="BN62" s="27">
        <f t="shared" si="77"/>
        <v>0</v>
      </c>
      <c r="BO62" s="27">
        <f t="shared" si="77"/>
        <v>0</v>
      </c>
      <c r="BP62" s="27">
        <f t="shared" si="77"/>
        <v>0</v>
      </c>
      <c r="BQ62" s="25" t="s">
        <v>17</v>
      </c>
      <c r="BR62" s="27">
        <f t="shared" si="17"/>
        <v>0</v>
      </c>
      <c r="BS62" s="27">
        <f t="shared" si="78"/>
        <v>0</v>
      </c>
      <c r="BT62" s="27">
        <f t="shared" si="78"/>
        <v>0</v>
      </c>
      <c r="BU62" s="27">
        <f t="shared" si="78"/>
        <v>0</v>
      </c>
      <c r="BV62" s="27">
        <f t="shared" si="78"/>
        <v>0</v>
      </c>
      <c r="BW62" s="25" t="s">
        <v>17</v>
      </c>
      <c r="BX62" s="27">
        <f t="shared" si="18"/>
        <v>0</v>
      </c>
      <c r="BY62" s="27">
        <f t="shared" si="79"/>
        <v>0</v>
      </c>
      <c r="BZ62" s="27">
        <f t="shared" si="79"/>
        <v>0</v>
      </c>
      <c r="CA62" s="27">
        <f t="shared" si="79"/>
        <v>0</v>
      </c>
      <c r="CB62" s="27">
        <f t="shared" si="79"/>
        <v>0</v>
      </c>
      <c r="CC62" s="25" t="s">
        <v>17</v>
      </c>
      <c r="CD62" s="27">
        <f t="shared" si="19"/>
        <v>0</v>
      </c>
      <c r="CE62" s="27">
        <f t="shared" si="80"/>
        <v>0</v>
      </c>
      <c r="CF62" s="27">
        <f t="shared" si="80"/>
        <v>0</v>
      </c>
      <c r="CG62" s="27">
        <f t="shared" si="80"/>
        <v>0</v>
      </c>
      <c r="CH62" s="27">
        <f t="shared" si="80"/>
        <v>0</v>
      </c>
      <c r="CI62" s="25" t="s">
        <v>17</v>
      </c>
      <c r="CJ62" s="27">
        <f t="shared" si="20"/>
        <v>0</v>
      </c>
      <c r="CK62" s="27">
        <f t="shared" si="81"/>
        <v>0</v>
      </c>
      <c r="CL62" s="27">
        <f t="shared" si="81"/>
        <v>0</v>
      </c>
      <c r="CM62" s="27">
        <f t="shared" si="81"/>
        <v>0</v>
      </c>
      <c r="CN62" s="27">
        <f t="shared" si="81"/>
        <v>0</v>
      </c>
      <c r="CO62" s="25" t="s">
        <v>17</v>
      </c>
      <c r="CP62" s="27" t="e">
        <f t="shared" si="21"/>
        <v>#NUM!</v>
      </c>
      <c r="CQ62" s="27" t="e">
        <f t="shared" si="82"/>
        <v>#NUM!</v>
      </c>
      <c r="CR62" s="27" t="e">
        <f t="shared" si="82"/>
        <v>#NUM!</v>
      </c>
      <c r="CS62" s="27" t="e">
        <f t="shared" si="82"/>
        <v>#NUM!</v>
      </c>
      <c r="CT62" s="27" t="e">
        <f t="shared" si="82"/>
        <v>#NUM!</v>
      </c>
      <c r="CU62" s="25" t="s">
        <v>17</v>
      </c>
      <c r="CV62" s="27">
        <f t="shared" si="22"/>
        <v>0</v>
      </c>
      <c r="CW62" s="27">
        <f t="shared" si="83"/>
        <v>0</v>
      </c>
      <c r="CX62" s="27">
        <f t="shared" si="83"/>
        <v>0</v>
      </c>
      <c r="CY62" s="27">
        <f t="shared" si="83"/>
        <v>0</v>
      </c>
      <c r="CZ62" s="27">
        <f t="shared" si="83"/>
        <v>0</v>
      </c>
      <c r="DA62" s="25" t="s">
        <v>17</v>
      </c>
      <c r="DB62" s="27">
        <f t="shared" si="23"/>
        <v>0</v>
      </c>
      <c r="DC62" s="27">
        <f t="shared" si="84"/>
        <v>0</v>
      </c>
      <c r="DD62" s="27">
        <f t="shared" si="84"/>
        <v>0</v>
      </c>
      <c r="DE62" s="27">
        <f t="shared" si="84"/>
        <v>0</v>
      </c>
      <c r="DF62" s="27">
        <f t="shared" si="84"/>
        <v>0</v>
      </c>
      <c r="DG62" s="25" t="s">
        <v>17</v>
      </c>
      <c r="DH62" s="27" t="e">
        <f t="shared" si="24"/>
        <v>#NUM!</v>
      </c>
      <c r="DI62" s="27" t="e">
        <f t="shared" si="85"/>
        <v>#NUM!</v>
      </c>
      <c r="DJ62" s="27" t="e">
        <f t="shared" si="85"/>
        <v>#NUM!</v>
      </c>
      <c r="DK62" s="27" t="e">
        <f t="shared" si="85"/>
        <v>#NUM!</v>
      </c>
      <c r="DL62" s="27" t="e">
        <f t="shared" si="85"/>
        <v>#NUM!</v>
      </c>
      <c r="DM62" s="25" t="s">
        <v>17</v>
      </c>
      <c r="DN62" s="27">
        <f t="shared" si="25"/>
        <v>0</v>
      </c>
      <c r="DO62" s="27">
        <f t="shared" si="86"/>
        <v>0</v>
      </c>
      <c r="DP62" s="27">
        <f t="shared" si="86"/>
        <v>0</v>
      </c>
      <c r="DQ62" s="27">
        <f t="shared" si="86"/>
        <v>0</v>
      </c>
      <c r="DR62" s="27">
        <f t="shared" si="86"/>
        <v>0</v>
      </c>
      <c r="DS62" s="25" t="s">
        <v>17</v>
      </c>
      <c r="DT62" s="27">
        <f t="shared" si="51"/>
        <v>0</v>
      </c>
      <c r="DU62" s="27">
        <f t="shared" si="87"/>
        <v>0</v>
      </c>
      <c r="DV62" s="27">
        <f t="shared" si="87"/>
        <v>0</v>
      </c>
      <c r="DW62" s="27">
        <f t="shared" si="87"/>
        <v>0</v>
      </c>
      <c r="DX62" s="27">
        <f t="shared" si="87"/>
        <v>0</v>
      </c>
      <c r="DY62" s="25" t="s">
        <v>17</v>
      </c>
      <c r="DZ62" s="27" t="e">
        <f t="shared" si="26"/>
        <v>#NUM!</v>
      </c>
      <c r="EA62" s="27" t="e">
        <f t="shared" si="88"/>
        <v>#NUM!</v>
      </c>
      <c r="EB62" s="27" t="e">
        <f t="shared" si="88"/>
        <v>#NUM!</v>
      </c>
      <c r="EC62" s="27" t="e">
        <f t="shared" si="88"/>
        <v>#NUM!</v>
      </c>
      <c r="ED62" s="27" t="e">
        <f t="shared" si="88"/>
        <v>#NUM!</v>
      </c>
      <c r="EE62" s="25" t="s">
        <v>17</v>
      </c>
      <c r="EF62" s="27">
        <f t="shared" si="27"/>
        <v>0</v>
      </c>
      <c r="EG62" s="27">
        <f t="shared" si="89"/>
        <v>0</v>
      </c>
      <c r="EH62" s="27">
        <f t="shared" si="89"/>
        <v>0</v>
      </c>
      <c r="EI62" s="27">
        <f t="shared" si="89"/>
        <v>0</v>
      </c>
      <c r="EJ62" s="27">
        <f t="shared" si="89"/>
        <v>0</v>
      </c>
      <c r="EK62" s="25" t="s">
        <v>17</v>
      </c>
      <c r="EL62" s="27" t="e">
        <f t="shared" si="28"/>
        <v>#NUM!</v>
      </c>
      <c r="EM62" s="27" t="e">
        <f t="shared" si="90"/>
        <v>#NUM!</v>
      </c>
      <c r="EN62" s="27" t="e">
        <f t="shared" si="90"/>
        <v>#NUM!</v>
      </c>
      <c r="EO62" s="27" t="e">
        <f t="shared" si="90"/>
        <v>#NUM!</v>
      </c>
      <c r="EP62" s="27" t="e">
        <f t="shared" si="90"/>
        <v>#NUM!</v>
      </c>
      <c r="EQ62" s="25" t="s">
        <v>17</v>
      </c>
      <c r="ER62" s="27" t="e">
        <f t="shared" si="29"/>
        <v>#NUM!</v>
      </c>
      <c r="ES62" s="27" t="e">
        <f t="shared" si="91"/>
        <v>#NUM!</v>
      </c>
      <c r="ET62" s="27" t="e">
        <f t="shared" si="91"/>
        <v>#NUM!</v>
      </c>
      <c r="EU62" s="27" t="e">
        <f t="shared" si="91"/>
        <v>#NUM!</v>
      </c>
      <c r="EV62" s="27" t="e">
        <f t="shared" si="91"/>
        <v>#NUM!</v>
      </c>
      <c r="EW62" s="25" t="s">
        <v>17</v>
      </c>
      <c r="EX62" s="27" t="e">
        <f t="shared" si="30"/>
        <v>#NUM!</v>
      </c>
      <c r="EY62" s="27" t="e">
        <f t="shared" si="92"/>
        <v>#NUM!</v>
      </c>
      <c r="EZ62" s="27" t="e">
        <f t="shared" si="92"/>
        <v>#NUM!</v>
      </c>
      <c r="FA62" s="27" t="e">
        <f t="shared" si="92"/>
        <v>#NUM!</v>
      </c>
      <c r="FB62" s="27" t="e">
        <f t="shared" si="92"/>
        <v>#NUM!</v>
      </c>
      <c r="FC62" s="25" t="s">
        <v>17</v>
      </c>
      <c r="FD62" s="27">
        <f t="shared" si="31"/>
        <v>0</v>
      </c>
      <c r="FE62" s="27">
        <f t="shared" si="93"/>
        <v>0</v>
      </c>
      <c r="FF62" s="27">
        <f t="shared" si="93"/>
        <v>0</v>
      </c>
      <c r="FG62" s="27">
        <f t="shared" si="93"/>
        <v>0</v>
      </c>
      <c r="FH62" s="27">
        <f t="shared" si="93"/>
        <v>0</v>
      </c>
      <c r="FI62" s="25" t="s">
        <v>17</v>
      </c>
      <c r="FJ62" s="27">
        <f t="shared" si="32"/>
        <v>0</v>
      </c>
      <c r="FK62" s="27">
        <f t="shared" si="94"/>
        <v>0</v>
      </c>
      <c r="FL62" s="27">
        <f t="shared" si="94"/>
        <v>0</v>
      </c>
      <c r="FM62" s="27">
        <f t="shared" si="94"/>
        <v>0</v>
      </c>
      <c r="FN62" s="27">
        <f t="shared" si="94"/>
        <v>0</v>
      </c>
      <c r="FO62" s="25" t="s">
        <v>17</v>
      </c>
      <c r="FP62" s="27" t="e">
        <f t="shared" si="33"/>
        <v>#NUM!</v>
      </c>
      <c r="FQ62" s="27" t="e">
        <f t="shared" si="95"/>
        <v>#NUM!</v>
      </c>
      <c r="FR62" s="27" t="e">
        <f t="shared" si="95"/>
        <v>#NUM!</v>
      </c>
      <c r="FS62" s="27" t="e">
        <f t="shared" si="95"/>
        <v>#NUM!</v>
      </c>
      <c r="FT62" s="27" t="e">
        <f t="shared" si="95"/>
        <v>#NUM!</v>
      </c>
      <c r="FU62" s="25" t="s">
        <v>17</v>
      </c>
      <c r="FV62" s="27" t="e">
        <f t="shared" si="34"/>
        <v>#NUM!</v>
      </c>
      <c r="FW62" s="27" t="e">
        <f t="shared" si="96"/>
        <v>#NUM!</v>
      </c>
      <c r="FX62" s="27" t="e">
        <f t="shared" si="96"/>
        <v>#NUM!</v>
      </c>
      <c r="FY62" s="27" t="e">
        <f t="shared" si="96"/>
        <v>#NUM!</v>
      </c>
      <c r="FZ62" s="27" t="e">
        <f t="shared" si="96"/>
        <v>#NUM!</v>
      </c>
      <c r="GA62" s="25" t="s">
        <v>17</v>
      </c>
      <c r="GB62" s="27">
        <f t="shared" si="35"/>
        <v>0</v>
      </c>
      <c r="GC62" s="27">
        <f t="shared" si="97"/>
        <v>0</v>
      </c>
      <c r="GD62" s="27">
        <f t="shared" si="97"/>
        <v>0</v>
      </c>
      <c r="GE62" s="27">
        <f t="shared" si="97"/>
        <v>0</v>
      </c>
      <c r="GF62" s="27">
        <f t="shared" si="97"/>
        <v>0</v>
      </c>
      <c r="GG62" s="25" t="s">
        <v>17</v>
      </c>
      <c r="GH62" s="27">
        <f t="shared" si="36"/>
        <v>0</v>
      </c>
      <c r="GI62" s="27">
        <f t="shared" si="98"/>
        <v>0</v>
      </c>
      <c r="GJ62" s="27">
        <f t="shared" si="98"/>
        <v>0</v>
      </c>
      <c r="GK62" s="27">
        <f t="shared" si="98"/>
        <v>0</v>
      </c>
      <c r="GL62" s="27">
        <f t="shared" si="98"/>
        <v>0</v>
      </c>
      <c r="GM62" s="25" t="s">
        <v>17</v>
      </c>
      <c r="GN62" s="27">
        <f t="shared" si="37"/>
        <v>0</v>
      </c>
      <c r="GO62" s="27">
        <f t="shared" si="99"/>
        <v>0</v>
      </c>
      <c r="GP62" s="27">
        <f t="shared" si="99"/>
        <v>0</v>
      </c>
      <c r="GQ62" s="27">
        <f t="shared" si="99"/>
        <v>0</v>
      </c>
      <c r="GR62" s="27">
        <f t="shared" si="99"/>
        <v>0</v>
      </c>
      <c r="GS62" s="25" t="s">
        <v>17</v>
      </c>
      <c r="GT62" s="27">
        <f t="shared" si="67"/>
        <v>0</v>
      </c>
      <c r="GU62" s="27">
        <f t="shared" si="68"/>
        <v>0</v>
      </c>
      <c r="GV62" s="27">
        <f t="shared" si="101"/>
        <v>0</v>
      </c>
      <c r="GW62" s="27">
        <f t="shared" si="102"/>
        <v>0</v>
      </c>
      <c r="GX62" s="27">
        <f t="shared" si="104"/>
        <v>0</v>
      </c>
      <c r="GY62" s="27" t="e">
        <f t="shared" si="65"/>
        <v>#NUM!</v>
      </c>
      <c r="GZ62" s="10"/>
      <c r="HB62" s="1" t="s">
        <v>8</v>
      </c>
      <c r="HE62" s="1" t="s">
        <v>35</v>
      </c>
      <c r="HF62" s="11" t="e">
        <v>#N/A</v>
      </c>
      <c r="HG62" s="11" t="e">
        <v>#N/A</v>
      </c>
      <c r="HH62" s="11" t="e">
        <v>#N/A</v>
      </c>
      <c r="HI62" s="10">
        <f>SUM(HI13:HI59)</f>
        <v>651036.366</v>
      </c>
      <c r="HJ62" s="19">
        <f>SUM(HJ13:HJ59)</f>
        <v>125526698.9</v>
      </c>
    </row>
    <row r="63" spans="1:218" ht="9.75" customHeight="1">
      <c r="A63" s="1" t="s">
        <v>8</v>
      </c>
      <c r="B63" s="26">
        <f t="shared" si="106"/>
        <v>2043</v>
      </c>
      <c r="C63" s="22" t="s">
        <v>19</v>
      </c>
      <c r="D63" s="66">
        <v>0.054</v>
      </c>
      <c r="E63" s="67">
        <f t="shared" si="6"/>
        <v>7.342958718658709</v>
      </c>
      <c r="F63" s="67">
        <f t="shared" si="10"/>
        <v>7.1568798427472755</v>
      </c>
      <c r="G63" s="22" t="s">
        <v>19</v>
      </c>
      <c r="H63" s="66">
        <v>0.021</v>
      </c>
      <c r="I63" s="67">
        <f t="shared" si="7"/>
        <v>2.0849948351144865</v>
      </c>
      <c r="J63" s="67">
        <f t="shared" si="11"/>
        <v>2.05418210356107</v>
      </c>
      <c r="K63" s="22" t="s">
        <v>19</v>
      </c>
      <c r="L63" s="66">
        <v>0.035</v>
      </c>
      <c r="M63" s="67">
        <f t="shared" si="8"/>
        <v>3.415005936683915</v>
      </c>
      <c r="N63" s="67">
        <f t="shared" si="12"/>
        <v>3.364537868654106</v>
      </c>
      <c r="O63" s="22" t="s">
        <v>19</v>
      </c>
      <c r="P63" s="66">
        <v>0.01</v>
      </c>
      <c r="Q63" s="67">
        <f>(1+P63)*Q62</f>
        <v>1.708678525332076</v>
      </c>
      <c r="R63" s="67">
        <f>(1+P63)*R62</f>
        <v>1.6119608729547892</v>
      </c>
      <c r="T63" s="21"/>
      <c r="U63" s="42"/>
      <c r="V63" s="21"/>
      <c r="W63" s="21"/>
      <c r="X63" s="38" t="s">
        <v>110</v>
      </c>
      <c r="Y63" s="79">
        <f>SUM(Y58:Y60)-Y61</f>
        <v>638484</v>
      </c>
      <c r="Z63" s="39" t="s">
        <v>110</v>
      </c>
      <c r="AA63" s="27">
        <f>AA58+AA59+AA60-AA61</f>
        <v>651036.366</v>
      </c>
      <c r="AB63" s="22" t="s">
        <v>17</v>
      </c>
      <c r="AC63" s="21"/>
      <c r="AD63" s="40">
        <f>RATE(AC58-U58,,-(AA63*AD61),AF63)</f>
        <v>0.01371118890036745</v>
      </c>
      <c r="AE63" s="21"/>
      <c r="AF63" s="27">
        <f>AF58+AF59+AF60-AF61</f>
        <v>229983.8733111161</v>
      </c>
      <c r="AG63" s="22" t="s">
        <v>19</v>
      </c>
      <c r="AH63" s="21"/>
      <c r="AI63" s="40">
        <f>RATE(AH58-U58,,-(AA63*AI61),AK63)</f>
        <v>0.012649840242219827</v>
      </c>
      <c r="AJ63" s="21"/>
      <c r="AK63" s="27">
        <f>AK58+AK59+AK60-AK61</f>
        <v>536629.0377259377</v>
      </c>
      <c r="AL63" s="22" t="s">
        <v>17</v>
      </c>
      <c r="AM63" s="27">
        <f>AM58+AM59+AM60-AM61</f>
        <v>766612.9110370537</v>
      </c>
      <c r="AN63" s="22" t="s">
        <v>17</v>
      </c>
      <c r="AX63" s="27">
        <v>38</v>
      </c>
      <c r="AY63" s="26">
        <f t="shared" si="105"/>
        <v>2041</v>
      </c>
      <c r="AZ63" s="27">
        <f>SUM(BA63:BC63)-BD63</f>
        <v>0</v>
      </c>
      <c r="BA63" s="27">
        <f aca="true" t="shared" si="107" ref="BA63:BD65">IF($AX63&lt;=TRUNC($AZ$18),BA62*(1+BA$19),0)</f>
        <v>0</v>
      </c>
      <c r="BB63" s="27">
        <f t="shared" si="107"/>
        <v>0</v>
      </c>
      <c r="BC63" s="27">
        <f t="shared" si="107"/>
        <v>0</v>
      </c>
      <c r="BD63" s="27">
        <f t="shared" si="107"/>
        <v>0</v>
      </c>
      <c r="BE63" s="25" t="s">
        <v>17</v>
      </c>
      <c r="BF63" s="27">
        <f>SUM(BG63:BI63)-BJ63</f>
        <v>0</v>
      </c>
      <c r="BG63" s="27">
        <f aca="true" t="shared" si="108" ref="BG63:BJ65">IF($AX63&lt;=TRUNC($BF$18),BG62*(1+BG$19),0)</f>
        <v>0</v>
      </c>
      <c r="BH63" s="27">
        <f t="shared" si="108"/>
        <v>0</v>
      </c>
      <c r="BI63" s="27">
        <f t="shared" si="108"/>
        <v>0</v>
      </c>
      <c r="BJ63" s="27">
        <f t="shared" si="108"/>
        <v>0</v>
      </c>
      <c r="BK63" s="25" t="s">
        <v>17</v>
      </c>
      <c r="BL63" s="27">
        <f>SUM(BM63:BO63)-BP63</f>
        <v>0</v>
      </c>
      <c r="BM63" s="27">
        <f aca="true" t="shared" si="109" ref="BM63:BP65">IF($AX63&lt;=TRUNC($BL$18),BM62*(1+BM$19),0)</f>
        <v>0</v>
      </c>
      <c r="BN63" s="27">
        <f t="shared" si="109"/>
        <v>0</v>
      </c>
      <c r="BO63" s="27">
        <f t="shared" si="109"/>
        <v>0</v>
      </c>
      <c r="BP63" s="27">
        <f t="shared" si="109"/>
        <v>0</v>
      </c>
      <c r="BQ63" s="25" t="s">
        <v>17</v>
      </c>
      <c r="BR63" s="27">
        <f>SUM(BS63:BU63)-BV63</f>
        <v>0</v>
      </c>
      <c r="BS63" s="27">
        <f aca="true" t="shared" si="110" ref="BS63:BV65">IF($AX63&lt;=TRUNC($BR$18),BS62*(1+BS$19),0)</f>
        <v>0</v>
      </c>
      <c r="BT63" s="27">
        <f t="shared" si="110"/>
        <v>0</v>
      </c>
      <c r="BU63" s="27">
        <f t="shared" si="110"/>
        <v>0</v>
      </c>
      <c r="BV63" s="27">
        <f t="shared" si="110"/>
        <v>0</v>
      </c>
      <c r="BW63" s="25" t="s">
        <v>17</v>
      </c>
      <c r="BX63" s="27">
        <f>SUM(BY63:CA63)-CB63</f>
        <v>0</v>
      </c>
      <c r="BY63" s="27">
        <f aca="true" t="shared" si="111" ref="BY63:CB65">IF($AX63&lt;=TRUNC($BX$18),BY62*(1+BY$19),0)</f>
        <v>0</v>
      </c>
      <c r="BZ63" s="27">
        <f t="shared" si="111"/>
        <v>0</v>
      </c>
      <c r="CA63" s="27">
        <f t="shared" si="111"/>
        <v>0</v>
      </c>
      <c r="CB63" s="27">
        <f t="shared" si="111"/>
        <v>0</v>
      </c>
      <c r="CC63" s="25" t="s">
        <v>17</v>
      </c>
      <c r="CD63" s="27">
        <f>SUM(CE63:CG63)-CH63</f>
        <v>0</v>
      </c>
      <c r="CE63" s="27">
        <f aca="true" t="shared" si="112" ref="CE63:CH65">IF($AX63&lt;=TRUNC($CD$18),CE62*(1+CE$19),0)</f>
        <v>0</v>
      </c>
      <c r="CF63" s="27">
        <f t="shared" si="112"/>
        <v>0</v>
      </c>
      <c r="CG63" s="27">
        <f t="shared" si="112"/>
        <v>0</v>
      </c>
      <c r="CH63" s="27">
        <f t="shared" si="112"/>
        <v>0</v>
      </c>
      <c r="CI63" s="25" t="s">
        <v>17</v>
      </c>
      <c r="CJ63" s="27">
        <f>SUM(CK63:CM63)-CN63</f>
        <v>0</v>
      </c>
      <c r="CK63" s="27">
        <f aca="true" t="shared" si="113" ref="CK63:CN65">IF($AX63&lt;=TRUNC($CJ$18),CK62*(1+CK$19),0)</f>
        <v>0</v>
      </c>
      <c r="CL63" s="27">
        <f t="shared" si="113"/>
        <v>0</v>
      </c>
      <c r="CM63" s="27">
        <f t="shared" si="113"/>
        <v>0</v>
      </c>
      <c r="CN63" s="27">
        <f t="shared" si="113"/>
        <v>0</v>
      </c>
      <c r="CO63" s="25" t="s">
        <v>17</v>
      </c>
      <c r="CP63" s="27" t="e">
        <f>SUM(CQ63:CS63)-CT63</f>
        <v>#NUM!</v>
      </c>
      <c r="CQ63" s="27" t="e">
        <f aca="true" t="shared" si="114" ref="CQ63:CT65">IF($AX63&lt;=TRUNC($CP$18),CQ62*(1+CQ$19),0)</f>
        <v>#NUM!</v>
      </c>
      <c r="CR63" s="27" t="e">
        <f t="shared" si="114"/>
        <v>#NUM!</v>
      </c>
      <c r="CS63" s="27" t="e">
        <f t="shared" si="114"/>
        <v>#NUM!</v>
      </c>
      <c r="CT63" s="27" t="e">
        <f t="shared" si="114"/>
        <v>#NUM!</v>
      </c>
      <c r="CU63" s="25" t="s">
        <v>17</v>
      </c>
      <c r="CV63" s="27">
        <f>SUM(CW63:CY63)-CZ63</f>
        <v>0</v>
      </c>
      <c r="CW63" s="27">
        <f aca="true" t="shared" si="115" ref="CW63:CZ65">IF($AX63&lt;=TRUNC($CV$18),CW62*(1+CW$19),0)</f>
        <v>0</v>
      </c>
      <c r="CX63" s="27">
        <f t="shared" si="115"/>
        <v>0</v>
      </c>
      <c r="CY63" s="27">
        <f t="shared" si="115"/>
        <v>0</v>
      </c>
      <c r="CZ63" s="27">
        <f t="shared" si="115"/>
        <v>0</v>
      </c>
      <c r="DA63" s="25" t="s">
        <v>17</v>
      </c>
      <c r="DB63" s="27">
        <f>SUM(DC63:DE63)-DF63</f>
        <v>0</v>
      </c>
      <c r="DC63" s="27">
        <f aca="true" t="shared" si="116" ref="DC63:DF65">IF($AX63&lt;=TRUNC($DB$18),DC62*(1+DC$19),0)</f>
        <v>0</v>
      </c>
      <c r="DD63" s="27">
        <f t="shared" si="116"/>
        <v>0</v>
      </c>
      <c r="DE63" s="27">
        <f t="shared" si="116"/>
        <v>0</v>
      </c>
      <c r="DF63" s="27">
        <f t="shared" si="116"/>
        <v>0</v>
      </c>
      <c r="DG63" s="25" t="s">
        <v>17</v>
      </c>
      <c r="DH63" s="27" t="e">
        <f>SUM(DI63:DK63)-DL63</f>
        <v>#NUM!</v>
      </c>
      <c r="DI63" s="27" t="e">
        <f aca="true" t="shared" si="117" ref="DI63:DL65">IF($AX63&lt;=TRUNC($DH$18),DI62*(1+DI$19),0)</f>
        <v>#NUM!</v>
      </c>
      <c r="DJ63" s="27" t="e">
        <f t="shared" si="117"/>
        <v>#NUM!</v>
      </c>
      <c r="DK63" s="27" t="e">
        <f t="shared" si="117"/>
        <v>#NUM!</v>
      </c>
      <c r="DL63" s="27" t="e">
        <f t="shared" si="117"/>
        <v>#NUM!</v>
      </c>
      <c r="DM63" s="25" t="s">
        <v>17</v>
      </c>
      <c r="DN63" s="27">
        <f>SUM(DO63:DQ63)-DR63</f>
        <v>0</v>
      </c>
      <c r="DO63" s="27">
        <f aca="true" t="shared" si="118" ref="DO63:DR65">IF($AX63&lt;=TRUNC($DN$18),DO62*(1+DO$19),0)</f>
        <v>0</v>
      </c>
      <c r="DP63" s="27">
        <f t="shared" si="118"/>
        <v>0</v>
      </c>
      <c r="DQ63" s="27">
        <f t="shared" si="118"/>
        <v>0</v>
      </c>
      <c r="DR63" s="27">
        <f t="shared" si="118"/>
        <v>0</v>
      </c>
      <c r="DS63" s="25" t="s">
        <v>17</v>
      </c>
      <c r="DT63" s="27">
        <f>SUM(DU63:DW63)-DX63</f>
        <v>0</v>
      </c>
      <c r="DU63" s="27">
        <f aca="true" t="shared" si="119" ref="DU63:DX65">IF($AX63&lt;=TRUNC($DT$18),DU62*(1+DU$19),0)</f>
        <v>0</v>
      </c>
      <c r="DV63" s="27">
        <f t="shared" si="119"/>
        <v>0</v>
      </c>
      <c r="DW63" s="27">
        <f t="shared" si="119"/>
        <v>0</v>
      </c>
      <c r="DX63" s="27">
        <f t="shared" si="119"/>
        <v>0</v>
      </c>
      <c r="DY63" s="25" t="s">
        <v>17</v>
      </c>
      <c r="DZ63" s="27" t="e">
        <f>SUM(EA63:EC63)-ED63</f>
        <v>#NUM!</v>
      </c>
      <c r="EA63" s="27" t="e">
        <f aca="true" t="shared" si="120" ref="EA63:ED65">IF($AX63&lt;=TRUNC($DZ$18),EA62*(1+EA$19),0)</f>
        <v>#NUM!</v>
      </c>
      <c r="EB63" s="27" t="e">
        <f t="shared" si="120"/>
        <v>#NUM!</v>
      </c>
      <c r="EC63" s="27" t="e">
        <f t="shared" si="120"/>
        <v>#NUM!</v>
      </c>
      <c r="ED63" s="27" t="e">
        <f t="shared" si="120"/>
        <v>#NUM!</v>
      </c>
      <c r="EE63" s="25" t="s">
        <v>17</v>
      </c>
      <c r="EF63" s="27">
        <f>SUM(EG63:EI63)-EJ63</f>
        <v>0</v>
      </c>
      <c r="EG63" s="27">
        <f aca="true" t="shared" si="121" ref="EG63:EJ65">IF($AX63&lt;=TRUNC($EF$18),EG62*(1+EG$19),0)</f>
        <v>0</v>
      </c>
      <c r="EH63" s="27">
        <f t="shared" si="121"/>
        <v>0</v>
      </c>
      <c r="EI63" s="27">
        <f t="shared" si="121"/>
        <v>0</v>
      </c>
      <c r="EJ63" s="27">
        <f t="shared" si="121"/>
        <v>0</v>
      </c>
      <c r="EK63" s="25" t="s">
        <v>17</v>
      </c>
      <c r="EL63" s="27" t="e">
        <f>SUM(EM63:EO63)-EP63</f>
        <v>#NUM!</v>
      </c>
      <c r="EM63" s="27" t="e">
        <f aca="true" t="shared" si="122" ref="EM63:EP65">IF($AX63&lt;=TRUNC($EL$18),EM62*(1+EM$19),0)</f>
        <v>#NUM!</v>
      </c>
      <c r="EN63" s="27" t="e">
        <f t="shared" si="122"/>
        <v>#NUM!</v>
      </c>
      <c r="EO63" s="27" t="e">
        <f t="shared" si="122"/>
        <v>#NUM!</v>
      </c>
      <c r="EP63" s="27" t="e">
        <f t="shared" si="122"/>
        <v>#NUM!</v>
      </c>
      <c r="EQ63" s="25" t="s">
        <v>17</v>
      </c>
      <c r="ER63" s="27" t="e">
        <f>SUM(ES63:EU63)-EV63</f>
        <v>#NUM!</v>
      </c>
      <c r="ES63" s="27" t="e">
        <f aca="true" t="shared" si="123" ref="ES63:EV65">IF($AX63&lt;=TRUNC($ER$18),ES62*(1+ES$19),0)</f>
        <v>#NUM!</v>
      </c>
      <c r="ET63" s="27" t="e">
        <f t="shared" si="123"/>
        <v>#NUM!</v>
      </c>
      <c r="EU63" s="27" t="e">
        <f t="shared" si="123"/>
        <v>#NUM!</v>
      </c>
      <c r="EV63" s="27" t="e">
        <f t="shared" si="123"/>
        <v>#NUM!</v>
      </c>
      <c r="EW63" s="25" t="s">
        <v>17</v>
      </c>
      <c r="EX63" s="27" t="e">
        <f>SUM(EY63:FA63)-FB63</f>
        <v>#NUM!</v>
      </c>
      <c r="EY63" s="27" t="e">
        <f aca="true" t="shared" si="124" ref="EY63:FB65">IF($AX63&lt;=TRUNC($EX$18),EY62*(1+EY$19),0)</f>
        <v>#NUM!</v>
      </c>
      <c r="EZ63" s="27" t="e">
        <f t="shared" si="124"/>
        <v>#NUM!</v>
      </c>
      <c r="FA63" s="27" t="e">
        <f t="shared" si="124"/>
        <v>#NUM!</v>
      </c>
      <c r="FB63" s="27" t="e">
        <f t="shared" si="124"/>
        <v>#NUM!</v>
      </c>
      <c r="FC63" s="25" t="s">
        <v>17</v>
      </c>
      <c r="FD63" s="27">
        <f>SUM(FE63:FG63)-FH63</f>
        <v>0</v>
      </c>
      <c r="FE63" s="27">
        <f aca="true" t="shared" si="125" ref="FE63:FH65">IF($AX63&lt;=TRUNC($FD$18),FE62*(1+FE$19),0)</f>
        <v>0</v>
      </c>
      <c r="FF63" s="27">
        <f t="shared" si="125"/>
        <v>0</v>
      </c>
      <c r="FG63" s="27">
        <f t="shared" si="125"/>
        <v>0</v>
      </c>
      <c r="FH63" s="27">
        <f t="shared" si="125"/>
        <v>0</v>
      </c>
      <c r="FI63" s="25" t="s">
        <v>17</v>
      </c>
      <c r="FJ63" s="27">
        <f>SUM(FK63:FM63)-FN63</f>
        <v>0</v>
      </c>
      <c r="FK63" s="27">
        <f aca="true" t="shared" si="126" ref="FK63:FN65">IF($AX63&lt;=TRUNC($FJ$18),FK62*(1+FK$19),0)</f>
        <v>0</v>
      </c>
      <c r="FL63" s="27">
        <f t="shared" si="126"/>
        <v>0</v>
      </c>
      <c r="FM63" s="27">
        <f t="shared" si="126"/>
        <v>0</v>
      </c>
      <c r="FN63" s="27">
        <f t="shared" si="126"/>
        <v>0</v>
      </c>
      <c r="FO63" s="25" t="s">
        <v>17</v>
      </c>
      <c r="FP63" s="27">
        <f>SUM(FQ63:FS63)-FT63</f>
        <v>0</v>
      </c>
      <c r="FQ63" s="27">
        <f aca="true" t="shared" si="127" ref="FQ63:FT65">IF($AX63&lt;=TRUNC($FP$18),FQ62*(1+FQ$19),0)</f>
        <v>0</v>
      </c>
      <c r="FR63" s="27">
        <f t="shared" si="127"/>
        <v>0</v>
      </c>
      <c r="FS63" s="27">
        <f t="shared" si="127"/>
        <v>0</v>
      </c>
      <c r="FT63" s="27">
        <f t="shared" si="127"/>
        <v>0</v>
      </c>
      <c r="FU63" s="25" t="s">
        <v>17</v>
      </c>
      <c r="FV63" s="27" t="e">
        <f>SUM(FW63:FY63)-FZ63</f>
        <v>#NUM!</v>
      </c>
      <c r="FW63" s="27" t="e">
        <f aca="true" t="shared" si="128" ref="FW63:FZ65">IF($AX63&lt;=TRUNC($FV$18),FW62*(1+FW$19),0)</f>
        <v>#NUM!</v>
      </c>
      <c r="FX63" s="27" t="e">
        <f t="shared" si="128"/>
        <v>#NUM!</v>
      </c>
      <c r="FY63" s="27" t="e">
        <f t="shared" si="128"/>
        <v>#NUM!</v>
      </c>
      <c r="FZ63" s="27" t="e">
        <f t="shared" si="128"/>
        <v>#NUM!</v>
      </c>
      <c r="GA63" s="25" t="s">
        <v>17</v>
      </c>
      <c r="GB63" s="27">
        <f>SUM(GC63:GE63)-GF63</f>
        <v>0</v>
      </c>
      <c r="GC63" s="27">
        <f aca="true" t="shared" si="129" ref="GC63:GF65">IF($AX63&lt;=TRUNC($GB$18),GC62*(1+GC$19),0)</f>
        <v>0</v>
      </c>
      <c r="GD63" s="27">
        <f t="shared" si="129"/>
        <v>0</v>
      </c>
      <c r="GE63" s="27">
        <f t="shared" si="129"/>
        <v>0</v>
      </c>
      <c r="GF63" s="27">
        <f t="shared" si="129"/>
        <v>0</v>
      </c>
      <c r="GG63" s="25" t="s">
        <v>17</v>
      </c>
      <c r="GH63" s="27">
        <f>SUM(GI63:GK63)-GL63</f>
        <v>0</v>
      </c>
      <c r="GI63" s="27">
        <f aca="true" t="shared" si="130" ref="GI63:GL65">IF($AX63&lt;=TRUNC($GH$18),GI62*(1+GI$19),0)</f>
        <v>0</v>
      </c>
      <c r="GJ63" s="27">
        <f t="shared" si="130"/>
        <v>0</v>
      </c>
      <c r="GK63" s="27">
        <f t="shared" si="130"/>
        <v>0</v>
      </c>
      <c r="GL63" s="27">
        <f t="shared" si="130"/>
        <v>0</v>
      </c>
      <c r="GM63" s="25" t="s">
        <v>17</v>
      </c>
      <c r="GN63" s="27">
        <f>SUM(GO63:GQ63)-GR63</f>
        <v>0</v>
      </c>
      <c r="GO63" s="27">
        <f aca="true" t="shared" si="131" ref="GO63:GR65">IF($AX63&lt;=TRUNC($GN$18),GO62*(1+GO$19),0)</f>
        <v>0</v>
      </c>
      <c r="GP63" s="27">
        <f t="shared" si="131"/>
        <v>0</v>
      </c>
      <c r="GQ63" s="27">
        <f t="shared" si="131"/>
        <v>0</v>
      </c>
      <c r="GR63" s="27">
        <f t="shared" si="131"/>
        <v>0</v>
      </c>
      <c r="GS63" s="25" t="s">
        <v>17</v>
      </c>
      <c r="GT63" s="27">
        <f>SUM(GU63:GW63)-GX63</f>
        <v>0</v>
      </c>
      <c r="GU63" s="27">
        <f t="shared" si="68"/>
        <v>0</v>
      </c>
      <c r="GV63" s="27">
        <f t="shared" si="101"/>
        <v>0</v>
      </c>
      <c r="GW63" s="27">
        <f t="shared" si="102"/>
        <v>0</v>
      </c>
      <c r="GX63" s="27">
        <f t="shared" si="104"/>
        <v>0</v>
      </c>
      <c r="GY63" s="27" t="e">
        <f t="shared" si="65"/>
        <v>#NUM!</v>
      </c>
      <c r="HB63" s="1" t="s">
        <v>8</v>
      </c>
      <c r="HE63" s="5" t="s">
        <v>9</v>
      </c>
      <c r="HF63" s="5" t="s">
        <v>9</v>
      </c>
      <c r="HG63" s="5" t="s">
        <v>9</v>
      </c>
      <c r="HH63" s="5" t="s">
        <v>9</v>
      </c>
      <c r="HI63" s="5" t="s">
        <v>9</v>
      </c>
      <c r="HJ63" s="18" t="s">
        <v>9</v>
      </c>
    </row>
    <row r="64" spans="1:210" ht="9.75" customHeight="1">
      <c r="A64" s="1" t="s">
        <v>8</v>
      </c>
      <c r="B64" s="26">
        <f t="shared" si="106"/>
        <v>2044</v>
      </c>
      <c r="C64" s="22" t="s">
        <v>19</v>
      </c>
      <c r="D64" s="66">
        <v>0.054</v>
      </c>
      <c r="E64" s="67">
        <f t="shared" si="6"/>
        <v>7.739478489466279</v>
      </c>
      <c r="F64" s="67">
        <f t="shared" si="10"/>
        <v>7.543351354255629</v>
      </c>
      <c r="G64" s="22" t="s">
        <v>19</v>
      </c>
      <c r="H64" s="66">
        <v>0.021</v>
      </c>
      <c r="I64" s="67">
        <f t="shared" si="7"/>
        <v>2.1287797266518904</v>
      </c>
      <c r="J64" s="67">
        <f t="shared" si="11"/>
        <v>2.0973199277358523</v>
      </c>
      <c r="K64" s="22" t="s">
        <v>19</v>
      </c>
      <c r="L64" s="66">
        <v>0.035</v>
      </c>
      <c r="M64" s="67">
        <f t="shared" si="8"/>
        <v>3.5345311444678518</v>
      </c>
      <c r="N64" s="67">
        <f t="shared" si="12"/>
        <v>3.4822966940569993</v>
      </c>
      <c r="O64" s="22" t="s">
        <v>19</v>
      </c>
      <c r="P64" s="66">
        <v>0.01</v>
      </c>
      <c r="Q64" s="67">
        <f>(1+P64)*Q63</f>
        <v>1.7257653105853967</v>
      </c>
      <c r="R64" s="67">
        <f>(1+P64)*R63</f>
        <v>1.628080481684337</v>
      </c>
      <c r="T64" s="22" t="s">
        <v>8</v>
      </c>
      <c r="U64" s="45" t="s">
        <v>8</v>
      </c>
      <c r="V64" s="21"/>
      <c r="W64" s="21"/>
      <c r="X64" s="38" t="s">
        <v>110</v>
      </c>
      <c r="Y64" s="78"/>
      <c r="Z64" s="39" t="s">
        <v>110</v>
      </c>
      <c r="AA64" s="38" t="s">
        <v>110</v>
      </c>
      <c r="AB64" s="22" t="s">
        <v>17</v>
      </c>
      <c r="AC64" s="21"/>
      <c r="AD64" s="21"/>
      <c r="AE64" s="21"/>
      <c r="AF64" s="21"/>
      <c r="AG64" s="22" t="s">
        <v>19</v>
      </c>
      <c r="AH64" s="21"/>
      <c r="AI64" s="21"/>
      <c r="AJ64" s="21"/>
      <c r="AK64" s="21"/>
      <c r="AL64" s="22" t="s">
        <v>17</v>
      </c>
      <c r="AM64" s="22" t="s">
        <v>8</v>
      </c>
      <c r="AN64" s="22" t="s">
        <v>17</v>
      </c>
      <c r="AQ64" s="5" t="s">
        <v>9</v>
      </c>
      <c r="AR64" s="5" t="s">
        <v>9</v>
      </c>
      <c r="AS64" s="5" t="s">
        <v>9</v>
      </c>
      <c r="AT64" s="5" t="s">
        <v>9</v>
      </c>
      <c r="AU64" s="5" t="s">
        <v>9</v>
      </c>
      <c r="AV64" s="5" t="s">
        <v>9</v>
      </c>
      <c r="AX64" s="27">
        <v>39</v>
      </c>
      <c r="AY64" s="26">
        <f t="shared" si="105"/>
        <v>2042</v>
      </c>
      <c r="AZ64" s="27">
        <f>SUM(BA64:BC64)-BD64</f>
        <v>0</v>
      </c>
      <c r="BA64" s="27">
        <f t="shared" si="107"/>
        <v>0</v>
      </c>
      <c r="BB64" s="27">
        <f t="shared" si="107"/>
        <v>0</v>
      </c>
      <c r="BC64" s="27">
        <f t="shared" si="107"/>
        <v>0</v>
      </c>
      <c r="BD64" s="27">
        <f t="shared" si="107"/>
        <v>0</v>
      </c>
      <c r="BE64" s="25" t="s">
        <v>17</v>
      </c>
      <c r="BF64" s="27">
        <f>SUM(BG64:BI64)-BJ64</f>
        <v>0</v>
      </c>
      <c r="BG64" s="27">
        <f t="shared" si="108"/>
        <v>0</v>
      </c>
      <c r="BH64" s="27">
        <f t="shared" si="108"/>
        <v>0</v>
      </c>
      <c r="BI64" s="27">
        <f t="shared" si="108"/>
        <v>0</v>
      </c>
      <c r="BJ64" s="27">
        <f t="shared" si="108"/>
        <v>0</v>
      </c>
      <c r="BK64" s="25" t="s">
        <v>17</v>
      </c>
      <c r="BL64" s="27">
        <f>SUM(BM64:BO64)-BP64</f>
        <v>0</v>
      </c>
      <c r="BM64" s="27">
        <f t="shared" si="109"/>
        <v>0</v>
      </c>
      <c r="BN64" s="27">
        <f t="shared" si="109"/>
        <v>0</v>
      </c>
      <c r="BO64" s="27">
        <f t="shared" si="109"/>
        <v>0</v>
      </c>
      <c r="BP64" s="27">
        <f t="shared" si="109"/>
        <v>0</v>
      </c>
      <c r="BQ64" s="25" t="s">
        <v>17</v>
      </c>
      <c r="BR64" s="27">
        <f>SUM(BS64:BU64)-BV64</f>
        <v>0</v>
      </c>
      <c r="BS64" s="27">
        <f t="shared" si="110"/>
        <v>0</v>
      </c>
      <c r="BT64" s="27">
        <f t="shared" si="110"/>
        <v>0</v>
      </c>
      <c r="BU64" s="27">
        <f t="shared" si="110"/>
        <v>0</v>
      </c>
      <c r="BV64" s="27">
        <f t="shared" si="110"/>
        <v>0</v>
      </c>
      <c r="BW64" s="25" t="s">
        <v>17</v>
      </c>
      <c r="BX64" s="27">
        <f>SUM(BY64:CA64)-CB64</f>
        <v>0</v>
      </c>
      <c r="BY64" s="27">
        <f t="shared" si="111"/>
        <v>0</v>
      </c>
      <c r="BZ64" s="27">
        <f t="shared" si="111"/>
        <v>0</v>
      </c>
      <c r="CA64" s="27">
        <f t="shared" si="111"/>
        <v>0</v>
      </c>
      <c r="CB64" s="27">
        <f t="shared" si="111"/>
        <v>0</v>
      </c>
      <c r="CC64" s="25" t="s">
        <v>17</v>
      </c>
      <c r="CD64" s="27">
        <f>SUM(CE64:CG64)-CH64</f>
        <v>0</v>
      </c>
      <c r="CE64" s="27">
        <f t="shared" si="112"/>
        <v>0</v>
      </c>
      <c r="CF64" s="27">
        <f t="shared" si="112"/>
        <v>0</v>
      </c>
      <c r="CG64" s="27">
        <f t="shared" si="112"/>
        <v>0</v>
      </c>
      <c r="CH64" s="27">
        <f t="shared" si="112"/>
        <v>0</v>
      </c>
      <c r="CI64" s="25" t="s">
        <v>17</v>
      </c>
      <c r="CJ64" s="27">
        <f>SUM(CK64:CM64)-CN64</f>
        <v>0</v>
      </c>
      <c r="CK64" s="27">
        <f t="shared" si="113"/>
        <v>0</v>
      </c>
      <c r="CL64" s="27">
        <f t="shared" si="113"/>
        <v>0</v>
      </c>
      <c r="CM64" s="27">
        <f t="shared" si="113"/>
        <v>0</v>
      </c>
      <c r="CN64" s="27">
        <f t="shared" si="113"/>
        <v>0</v>
      </c>
      <c r="CO64" s="25" t="s">
        <v>17</v>
      </c>
      <c r="CP64" s="27" t="e">
        <f>SUM(CQ64:CS64)-CT64</f>
        <v>#NUM!</v>
      </c>
      <c r="CQ64" s="27" t="e">
        <f t="shared" si="114"/>
        <v>#NUM!</v>
      </c>
      <c r="CR64" s="27" t="e">
        <f t="shared" si="114"/>
        <v>#NUM!</v>
      </c>
      <c r="CS64" s="27" t="e">
        <f t="shared" si="114"/>
        <v>#NUM!</v>
      </c>
      <c r="CT64" s="27" t="e">
        <f t="shared" si="114"/>
        <v>#NUM!</v>
      </c>
      <c r="CU64" s="25" t="s">
        <v>17</v>
      </c>
      <c r="CV64" s="27">
        <f>SUM(CW64:CY64)-CZ64</f>
        <v>0</v>
      </c>
      <c r="CW64" s="27">
        <f t="shared" si="115"/>
        <v>0</v>
      </c>
      <c r="CX64" s="27">
        <f t="shared" si="115"/>
        <v>0</v>
      </c>
      <c r="CY64" s="27">
        <f t="shared" si="115"/>
        <v>0</v>
      </c>
      <c r="CZ64" s="27">
        <f t="shared" si="115"/>
        <v>0</v>
      </c>
      <c r="DA64" s="25" t="s">
        <v>17</v>
      </c>
      <c r="DB64" s="27">
        <f>SUM(DC64:DE64)-DF64</f>
        <v>0</v>
      </c>
      <c r="DC64" s="27">
        <f t="shared" si="116"/>
        <v>0</v>
      </c>
      <c r="DD64" s="27">
        <f t="shared" si="116"/>
        <v>0</v>
      </c>
      <c r="DE64" s="27">
        <f t="shared" si="116"/>
        <v>0</v>
      </c>
      <c r="DF64" s="27">
        <f t="shared" si="116"/>
        <v>0</v>
      </c>
      <c r="DG64" s="25" t="s">
        <v>17</v>
      </c>
      <c r="DH64" s="27" t="e">
        <f>SUM(DI64:DK64)-DL64</f>
        <v>#NUM!</v>
      </c>
      <c r="DI64" s="27" t="e">
        <f t="shared" si="117"/>
        <v>#NUM!</v>
      </c>
      <c r="DJ64" s="27" t="e">
        <f t="shared" si="117"/>
        <v>#NUM!</v>
      </c>
      <c r="DK64" s="27" t="e">
        <f t="shared" si="117"/>
        <v>#NUM!</v>
      </c>
      <c r="DL64" s="27" t="e">
        <f t="shared" si="117"/>
        <v>#NUM!</v>
      </c>
      <c r="DM64" s="25" t="s">
        <v>17</v>
      </c>
      <c r="DN64" s="27">
        <f>SUM(DO64:DQ64)-DR64</f>
        <v>0</v>
      </c>
      <c r="DO64" s="27">
        <f t="shared" si="118"/>
        <v>0</v>
      </c>
      <c r="DP64" s="27">
        <f t="shared" si="118"/>
        <v>0</v>
      </c>
      <c r="DQ64" s="27">
        <f t="shared" si="118"/>
        <v>0</v>
      </c>
      <c r="DR64" s="27">
        <f t="shared" si="118"/>
        <v>0</v>
      </c>
      <c r="DS64" s="25" t="s">
        <v>17</v>
      </c>
      <c r="DT64" s="27">
        <f>SUM(DU64:DW64)-DX64</f>
        <v>0</v>
      </c>
      <c r="DU64" s="27">
        <f t="shared" si="119"/>
        <v>0</v>
      </c>
      <c r="DV64" s="27">
        <f t="shared" si="119"/>
        <v>0</v>
      </c>
      <c r="DW64" s="27">
        <f t="shared" si="119"/>
        <v>0</v>
      </c>
      <c r="DX64" s="27">
        <f t="shared" si="119"/>
        <v>0</v>
      </c>
      <c r="DY64" s="25" t="s">
        <v>17</v>
      </c>
      <c r="DZ64" s="27" t="e">
        <f>SUM(EA64:EC64)-ED64</f>
        <v>#NUM!</v>
      </c>
      <c r="EA64" s="27" t="e">
        <f t="shared" si="120"/>
        <v>#NUM!</v>
      </c>
      <c r="EB64" s="27" t="e">
        <f t="shared" si="120"/>
        <v>#NUM!</v>
      </c>
      <c r="EC64" s="27" t="e">
        <f t="shared" si="120"/>
        <v>#NUM!</v>
      </c>
      <c r="ED64" s="27" t="e">
        <f t="shared" si="120"/>
        <v>#NUM!</v>
      </c>
      <c r="EE64" s="25" t="s">
        <v>17</v>
      </c>
      <c r="EF64" s="27">
        <f>SUM(EG64:EI64)-EJ64</f>
        <v>0</v>
      </c>
      <c r="EG64" s="27">
        <f t="shared" si="121"/>
        <v>0</v>
      </c>
      <c r="EH64" s="27">
        <f t="shared" si="121"/>
        <v>0</v>
      </c>
      <c r="EI64" s="27">
        <f t="shared" si="121"/>
        <v>0</v>
      </c>
      <c r="EJ64" s="27">
        <f t="shared" si="121"/>
        <v>0</v>
      </c>
      <c r="EK64" s="25" t="s">
        <v>17</v>
      </c>
      <c r="EL64" s="27" t="e">
        <f>SUM(EM64:EO64)-EP64</f>
        <v>#NUM!</v>
      </c>
      <c r="EM64" s="27" t="e">
        <f t="shared" si="122"/>
        <v>#NUM!</v>
      </c>
      <c r="EN64" s="27" t="e">
        <f t="shared" si="122"/>
        <v>#NUM!</v>
      </c>
      <c r="EO64" s="27" t="e">
        <f t="shared" si="122"/>
        <v>#NUM!</v>
      </c>
      <c r="EP64" s="27" t="e">
        <f t="shared" si="122"/>
        <v>#NUM!</v>
      </c>
      <c r="EQ64" s="25" t="s">
        <v>17</v>
      </c>
      <c r="ER64" s="27" t="e">
        <f>SUM(ES64:EU64)-EV64</f>
        <v>#NUM!</v>
      </c>
      <c r="ES64" s="27" t="e">
        <f t="shared" si="123"/>
        <v>#NUM!</v>
      </c>
      <c r="ET64" s="27" t="e">
        <f t="shared" si="123"/>
        <v>#NUM!</v>
      </c>
      <c r="EU64" s="27" t="e">
        <f t="shared" si="123"/>
        <v>#NUM!</v>
      </c>
      <c r="EV64" s="27" t="e">
        <f t="shared" si="123"/>
        <v>#NUM!</v>
      </c>
      <c r="EW64" s="25" t="s">
        <v>17</v>
      </c>
      <c r="EX64" s="27" t="e">
        <f>SUM(EY64:FA64)-FB64</f>
        <v>#NUM!</v>
      </c>
      <c r="EY64" s="27" t="e">
        <f t="shared" si="124"/>
        <v>#NUM!</v>
      </c>
      <c r="EZ64" s="27" t="e">
        <f t="shared" si="124"/>
        <v>#NUM!</v>
      </c>
      <c r="FA64" s="27" t="e">
        <f t="shared" si="124"/>
        <v>#NUM!</v>
      </c>
      <c r="FB64" s="27" t="e">
        <f t="shared" si="124"/>
        <v>#NUM!</v>
      </c>
      <c r="FC64" s="25" t="s">
        <v>17</v>
      </c>
      <c r="FD64" s="27">
        <f>SUM(FE64:FG64)-FH64</f>
        <v>0</v>
      </c>
      <c r="FE64" s="27">
        <f t="shared" si="125"/>
        <v>0</v>
      </c>
      <c r="FF64" s="27">
        <f t="shared" si="125"/>
        <v>0</v>
      </c>
      <c r="FG64" s="27">
        <f t="shared" si="125"/>
        <v>0</v>
      </c>
      <c r="FH64" s="27">
        <f t="shared" si="125"/>
        <v>0</v>
      </c>
      <c r="FI64" s="25" t="s">
        <v>17</v>
      </c>
      <c r="FJ64" s="27">
        <f>SUM(FK64:FM64)-FN64</f>
        <v>0</v>
      </c>
      <c r="FK64" s="27">
        <f t="shared" si="126"/>
        <v>0</v>
      </c>
      <c r="FL64" s="27">
        <f t="shared" si="126"/>
        <v>0</v>
      </c>
      <c r="FM64" s="27">
        <f t="shared" si="126"/>
        <v>0</v>
      </c>
      <c r="FN64" s="27">
        <f t="shared" si="126"/>
        <v>0</v>
      </c>
      <c r="FO64" s="25" t="s">
        <v>17</v>
      </c>
      <c r="FP64" s="27">
        <f>SUM(FQ64:FS64)-FT64</f>
        <v>0</v>
      </c>
      <c r="FQ64" s="27">
        <f t="shared" si="127"/>
        <v>0</v>
      </c>
      <c r="FR64" s="27">
        <f t="shared" si="127"/>
        <v>0</v>
      </c>
      <c r="FS64" s="27">
        <f t="shared" si="127"/>
        <v>0</v>
      </c>
      <c r="FT64" s="27">
        <f t="shared" si="127"/>
        <v>0</v>
      </c>
      <c r="FU64" s="25" t="s">
        <v>17</v>
      </c>
      <c r="FV64" s="27" t="e">
        <f>SUM(FW64:FY64)-FZ64</f>
        <v>#NUM!</v>
      </c>
      <c r="FW64" s="27" t="e">
        <f t="shared" si="128"/>
        <v>#NUM!</v>
      </c>
      <c r="FX64" s="27" t="e">
        <f t="shared" si="128"/>
        <v>#NUM!</v>
      </c>
      <c r="FY64" s="27" t="e">
        <f t="shared" si="128"/>
        <v>#NUM!</v>
      </c>
      <c r="FZ64" s="27" t="e">
        <f t="shared" si="128"/>
        <v>#NUM!</v>
      </c>
      <c r="GA64" s="25" t="s">
        <v>17</v>
      </c>
      <c r="GB64" s="27">
        <f>SUM(GC64:GE64)-GF64</f>
        <v>0</v>
      </c>
      <c r="GC64" s="27">
        <f t="shared" si="129"/>
        <v>0</v>
      </c>
      <c r="GD64" s="27">
        <f t="shared" si="129"/>
        <v>0</v>
      </c>
      <c r="GE64" s="27">
        <f t="shared" si="129"/>
        <v>0</v>
      </c>
      <c r="GF64" s="27">
        <f t="shared" si="129"/>
        <v>0</v>
      </c>
      <c r="GG64" s="25" t="s">
        <v>17</v>
      </c>
      <c r="GH64" s="27">
        <f>SUM(GI64:GK64)-GL64</f>
        <v>0</v>
      </c>
      <c r="GI64" s="27">
        <f t="shared" si="130"/>
        <v>0</v>
      </c>
      <c r="GJ64" s="27">
        <f t="shared" si="130"/>
        <v>0</v>
      </c>
      <c r="GK64" s="27">
        <f t="shared" si="130"/>
        <v>0</v>
      </c>
      <c r="GL64" s="27">
        <f t="shared" si="130"/>
        <v>0</v>
      </c>
      <c r="GM64" s="25" t="s">
        <v>17</v>
      </c>
      <c r="GN64" s="27">
        <f>SUM(GO64:GQ64)-GR64</f>
        <v>0</v>
      </c>
      <c r="GO64" s="27">
        <f t="shared" si="131"/>
        <v>0</v>
      </c>
      <c r="GP64" s="27">
        <f t="shared" si="131"/>
        <v>0</v>
      </c>
      <c r="GQ64" s="27">
        <f t="shared" si="131"/>
        <v>0</v>
      </c>
      <c r="GR64" s="27">
        <f t="shared" si="131"/>
        <v>0</v>
      </c>
      <c r="GS64" s="25" t="s">
        <v>17</v>
      </c>
      <c r="GT64" s="27">
        <f>SUM(GU64:GW64)-GX64</f>
        <v>0</v>
      </c>
      <c r="GU64" s="27">
        <f t="shared" si="68"/>
        <v>0</v>
      </c>
      <c r="GV64" s="27">
        <f t="shared" si="101"/>
        <v>0</v>
      </c>
      <c r="GW64" s="27">
        <f t="shared" si="102"/>
        <v>0</v>
      </c>
      <c r="GX64" s="27">
        <f t="shared" si="104"/>
        <v>0</v>
      </c>
      <c r="GY64" s="27" t="e">
        <f t="shared" si="65"/>
        <v>#NUM!</v>
      </c>
      <c r="HB64" s="1" t="s">
        <v>8</v>
      </c>
    </row>
    <row r="65" spans="1:210" ht="9.75" customHeight="1">
      <c r="A65" s="1" t="s">
        <v>8</v>
      </c>
      <c r="B65" s="26">
        <f t="shared" si="106"/>
        <v>2045</v>
      </c>
      <c r="C65" s="22" t="s">
        <v>19</v>
      </c>
      <c r="D65" s="66">
        <v>0.054</v>
      </c>
      <c r="E65" s="67">
        <f aca="true" t="shared" si="132" ref="E65:E71">(1+D65)*E64</f>
        <v>8.157410327897459</v>
      </c>
      <c r="F65" s="67">
        <f aca="true" t="shared" si="133" ref="F65:F71">(1+D65)*F64</f>
        <v>7.950692327385433</v>
      </c>
      <c r="G65" s="22" t="s">
        <v>19</v>
      </c>
      <c r="H65" s="66">
        <v>0.021</v>
      </c>
      <c r="I65" s="67">
        <f aca="true" t="shared" si="134" ref="I65:I71">(1+H65)*I64</f>
        <v>2.1734841009115797</v>
      </c>
      <c r="J65" s="67">
        <f aca="true" t="shared" si="135" ref="J65:J71">(1+H65)*J64</f>
        <v>2.141363646218305</v>
      </c>
      <c r="K65" s="22" t="s">
        <v>19</v>
      </c>
      <c r="L65" s="66">
        <v>0.035</v>
      </c>
      <c r="M65" s="67">
        <f aca="true" t="shared" si="136" ref="M65:M71">(1+L65)*M64</f>
        <v>3.6582397345242263</v>
      </c>
      <c r="N65" s="67">
        <f aca="true" t="shared" si="137" ref="N65:N71">(1+L65)*N64</f>
        <v>3.604177078348994</v>
      </c>
      <c r="O65" s="22" t="s">
        <v>19</v>
      </c>
      <c r="P65" s="66">
        <v>0.01</v>
      </c>
      <c r="Q65" s="67">
        <f aca="true" t="shared" si="138" ref="Q65:Q71">(1+P65)*Q64</f>
        <v>1.7430229636912506</v>
      </c>
      <c r="R65" s="67">
        <f aca="true" t="shared" si="139" ref="R65:R71">(1+P65)*R64</f>
        <v>1.6443612865011805</v>
      </c>
      <c r="U65" s="42"/>
      <c r="V65" s="21"/>
      <c r="W65" s="21"/>
      <c r="X65" s="38" t="s">
        <v>110</v>
      </c>
      <c r="Y65" s="78"/>
      <c r="Z65" s="39" t="s">
        <v>110</v>
      </c>
      <c r="AA65" s="38" t="s">
        <v>110</v>
      </c>
      <c r="AB65" s="22" t="s">
        <v>17</v>
      </c>
      <c r="AC65" s="21"/>
      <c r="AD65" s="21"/>
      <c r="AE65" s="21"/>
      <c r="AF65" s="21"/>
      <c r="AG65" s="22" t="s">
        <v>19</v>
      </c>
      <c r="AH65" s="21"/>
      <c r="AI65" s="21"/>
      <c r="AJ65" s="21"/>
      <c r="AK65" s="21"/>
      <c r="AL65" s="22" t="s">
        <v>17</v>
      </c>
      <c r="AM65" s="21"/>
      <c r="AN65" s="22" t="s">
        <v>17</v>
      </c>
      <c r="AT65" s="3" t="s">
        <v>36</v>
      </c>
      <c r="AU65" s="8" t="e">
        <f>AVERAGEA(AU16:AU46)</f>
        <v>#NUM!</v>
      </c>
      <c r="AV65" s="8" t="e">
        <f>AVERAGEA(AV16:AV46)</f>
        <v>#NUM!</v>
      </c>
      <c r="AX65" s="27">
        <v>40</v>
      </c>
      <c r="AY65" s="26">
        <f t="shared" si="105"/>
        <v>2043</v>
      </c>
      <c r="AZ65" s="27">
        <f>SUM(BA65:BC65)-BD65</f>
        <v>0</v>
      </c>
      <c r="BA65" s="27">
        <f t="shared" si="107"/>
        <v>0</v>
      </c>
      <c r="BB65" s="27">
        <f t="shared" si="107"/>
        <v>0</v>
      </c>
      <c r="BC65" s="27">
        <f t="shared" si="107"/>
        <v>0</v>
      </c>
      <c r="BD65" s="27">
        <f t="shared" si="107"/>
        <v>0</v>
      </c>
      <c r="BE65" s="25" t="s">
        <v>17</v>
      </c>
      <c r="BF65" s="27">
        <f>SUM(BG65:BI65)-BJ65</f>
        <v>0</v>
      </c>
      <c r="BG65" s="27">
        <f t="shared" si="108"/>
        <v>0</v>
      </c>
      <c r="BH65" s="27">
        <f t="shared" si="108"/>
        <v>0</v>
      </c>
      <c r="BI65" s="27">
        <f t="shared" si="108"/>
        <v>0</v>
      </c>
      <c r="BJ65" s="27">
        <f t="shared" si="108"/>
        <v>0</v>
      </c>
      <c r="BK65" s="25" t="s">
        <v>17</v>
      </c>
      <c r="BL65" s="27">
        <f>SUM(BM65:BO65)-BP65</f>
        <v>0</v>
      </c>
      <c r="BM65" s="27">
        <f t="shared" si="109"/>
        <v>0</v>
      </c>
      <c r="BN65" s="27">
        <f t="shared" si="109"/>
        <v>0</v>
      </c>
      <c r="BO65" s="27">
        <f t="shared" si="109"/>
        <v>0</v>
      </c>
      <c r="BP65" s="27">
        <f t="shared" si="109"/>
        <v>0</v>
      </c>
      <c r="BQ65" s="25" t="s">
        <v>17</v>
      </c>
      <c r="BR65" s="27">
        <f>SUM(BS65:BU65)-BV65</f>
        <v>0</v>
      </c>
      <c r="BS65" s="27">
        <f t="shared" si="110"/>
        <v>0</v>
      </c>
      <c r="BT65" s="27">
        <f t="shared" si="110"/>
        <v>0</v>
      </c>
      <c r="BU65" s="27">
        <f t="shared" si="110"/>
        <v>0</v>
      </c>
      <c r="BV65" s="27">
        <f t="shared" si="110"/>
        <v>0</v>
      </c>
      <c r="BW65" s="25" t="s">
        <v>17</v>
      </c>
      <c r="BX65" s="27">
        <f>SUM(BY65:CA65)-CB65</f>
        <v>0</v>
      </c>
      <c r="BY65" s="27">
        <f t="shared" si="111"/>
        <v>0</v>
      </c>
      <c r="BZ65" s="27">
        <f t="shared" si="111"/>
        <v>0</v>
      </c>
      <c r="CA65" s="27">
        <f t="shared" si="111"/>
        <v>0</v>
      </c>
      <c r="CB65" s="27">
        <f t="shared" si="111"/>
        <v>0</v>
      </c>
      <c r="CC65" s="25" t="s">
        <v>17</v>
      </c>
      <c r="CD65" s="27">
        <f>SUM(CE65:CG65)-CH65</f>
        <v>0</v>
      </c>
      <c r="CE65" s="27">
        <f t="shared" si="112"/>
        <v>0</v>
      </c>
      <c r="CF65" s="27">
        <f t="shared" si="112"/>
        <v>0</v>
      </c>
      <c r="CG65" s="27">
        <f t="shared" si="112"/>
        <v>0</v>
      </c>
      <c r="CH65" s="27">
        <f t="shared" si="112"/>
        <v>0</v>
      </c>
      <c r="CI65" s="25" t="s">
        <v>17</v>
      </c>
      <c r="CJ65" s="27">
        <f>SUM(CK65:CM65)-CN65</f>
        <v>0</v>
      </c>
      <c r="CK65" s="27">
        <f t="shared" si="113"/>
        <v>0</v>
      </c>
      <c r="CL65" s="27">
        <f t="shared" si="113"/>
        <v>0</v>
      </c>
      <c r="CM65" s="27">
        <f t="shared" si="113"/>
        <v>0</v>
      </c>
      <c r="CN65" s="27">
        <f t="shared" si="113"/>
        <v>0</v>
      </c>
      <c r="CO65" s="25" t="s">
        <v>17</v>
      </c>
      <c r="CP65" s="27" t="e">
        <f>SUM(CQ65:CS65)-CT65</f>
        <v>#NUM!</v>
      </c>
      <c r="CQ65" s="27" t="e">
        <f t="shared" si="114"/>
        <v>#NUM!</v>
      </c>
      <c r="CR65" s="27" t="e">
        <f t="shared" si="114"/>
        <v>#NUM!</v>
      </c>
      <c r="CS65" s="27" t="e">
        <f t="shared" si="114"/>
        <v>#NUM!</v>
      </c>
      <c r="CT65" s="27" t="e">
        <f t="shared" si="114"/>
        <v>#NUM!</v>
      </c>
      <c r="CU65" s="25" t="s">
        <v>17</v>
      </c>
      <c r="CV65" s="27">
        <f>SUM(CW65:CY65)-CZ65</f>
        <v>0</v>
      </c>
      <c r="CW65" s="27">
        <f t="shared" si="115"/>
        <v>0</v>
      </c>
      <c r="CX65" s="27">
        <f t="shared" si="115"/>
        <v>0</v>
      </c>
      <c r="CY65" s="27">
        <f t="shared" si="115"/>
        <v>0</v>
      </c>
      <c r="CZ65" s="27">
        <f t="shared" si="115"/>
        <v>0</v>
      </c>
      <c r="DA65" s="25" t="s">
        <v>17</v>
      </c>
      <c r="DB65" s="27">
        <f>SUM(DC65:DE65)-DF65</f>
        <v>0</v>
      </c>
      <c r="DC65" s="27">
        <f t="shared" si="116"/>
        <v>0</v>
      </c>
      <c r="DD65" s="27">
        <f t="shared" si="116"/>
        <v>0</v>
      </c>
      <c r="DE65" s="27">
        <f t="shared" si="116"/>
        <v>0</v>
      </c>
      <c r="DF65" s="27">
        <f t="shared" si="116"/>
        <v>0</v>
      </c>
      <c r="DG65" s="25" t="s">
        <v>17</v>
      </c>
      <c r="DH65" s="27" t="e">
        <f>SUM(DI65:DK65)-DL65</f>
        <v>#NUM!</v>
      </c>
      <c r="DI65" s="27" t="e">
        <f t="shared" si="117"/>
        <v>#NUM!</v>
      </c>
      <c r="DJ65" s="27" t="e">
        <f t="shared" si="117"/>
        <v>#NUM!</v>
      </c>
      <c r="DK65" s="27" t="e">
        <f t="shared" si="117"/>
        <v>#NUM!</v>
      </c>
      <c r="DL65" s="27" t="e">
        <f t="shared" si="117"/>
        <v>#NUM!</v>
      </c>
      <c r="DM65" s="25" t="s">
        <v>17</v>
      </c>
      <c r="DN65" s="27">
        <f>SUM(DO65:DQ65)-DR65</f>
        <v>0</v>
      </c>
      <c r="DO65" s="27">
        <f t="shared" si="118"/>
        <v>0</v>
      </c>
      <c r="DP65" s="27">
        <f t="shared" si="118"/>
        <v>0</v>
      </c>
      <c r="DQ65" s="27">
        <f t="shared" si="118"/>
        <v>0</v>
      </c>
      <c r="DR65" s="27">
        <f t="shared" si="118"/>
        <v>0</v>
      </c>
      <c r="DS65" s="25" t="s">
        <v>17</v>
      </c>
      <c r="DT65" s="27">
        <f>SUM(DU65:DW65)-DX65</f>
        <v>0</v>
      </c>
      <c r="DU65" s="27">
        <f t="shared" si="119"/>
        <v>0</v>
      </c>
      <c r="DV65" s="27">
        <f t="shared" si="119"/>
        <v>0</v>
      </c>
      <c r="DW65" s="27">
        <f t="shared" si="119"/>
        <v>0</v>
      </c>
      <c r="DX65" s="27">
        <f t="shared" si="119"/>
        <v>0</v>
      </c>
      <c r="DY65" s="25" t="s">
        <v>17</v>
      </c>
      <c r="DZ65" s="27" t="e">
        <f>SUM(EA65:EC65)-ED65</f>
        <v>#NUM!</v>
      </c>
      <c r="EA65" s="27" t="e">
        <f t="shared" si="120"/>
        <v>#NUM!</v>
      </c>
      <c r="EB65" s="27" t="e">
        <f t="shared" si="120"/>
        <v>#NUM!</v>
      </c>
      <c r="EC65" s="27" t="e">
        <f t="shared" si="120"/>
        <v>#NUM!</v>
      </c>
      <c r="ED65" s="27" t="e">
        <f t="shared" si="120"/>
        <v>#NUM!</v>
      </c>
      <c r="EE65" s="25" t="s">
        <v>17</v>
      </c>
      <c r="EF65" s="27">
        <f>SUM(EG65:EI65)-EJ65</f>
        <v>0</v>
      </c>
      <c r="EG65" s="27">
        <f t="shared" si="121"/>
        <v>0</v>
      </c>
      <c r="EH65" s="27">
        <f t="shared" si="121"/>
        <v>0</v>
      </c>
      <c r="EI65" s="27">
        <f t="shared" si="121"/>
        <v>0</v>
      </c>
      <c r="EJ65" s="27">
        <f t="shared" si="121"/>
        <v>0</v>
      </c>
      <c r="EK65" s="25" t="s">
        <v>17</v>
      </c>
      <c r="EL65" s="27" t="e">
        <f>SUM(EM65:EO65)-EP65</f>
        <v>#NUM!</v>
      </c>
      <c r="EM65" s="27" t="e">
        <f t="shared" si="122"/>
        <v>#NUM!</v>
      </c>
      <c r="EN65" s="27" t="e">
        <f t="shared" si="122"/>
        <v>#NUM!</v>
      </c>
      <c r="EO65" s="27" t="e">
        <f t="shared" si="122"/>
        <v>#NUM!</v>
      </c>
      <c r="EP65" s="27" t="e">
        <f t="shared" si="122"/>
        <v>#NUM!</v>
      </c>
      <c r="EQ65" s="25" t="s">
        <v>17</v>
      </c>
      <c r="ER65" s="27" t="e">
        <f>SUM(ES65:EU65)-EV65</f>
        <v>#NUM!</v>
      </c>
      <c r="ES65" s="27" t="e">
        <f t="shared" si="123"/>
        <v>#NUM!</v>
      </c>
      <c r="ET65" s="27" t="e">
        <f t="shared" si="123"/>
        <v>#NUM!</v>
      </c>
      <c r="EU65" s="27" t="e">
        <f t="shared" si="123"/>
        <v>#NUM!</v>
      </c>
      <c r="EV65" s="27" t="e">
        <f t="shared" si="123"/>
        <v>#NUM!</v>
      </c>
      <c r="EW65" s="25" t="s">
        <v>17</v>
      </c>
      <c r="EX65" s="27" t="e">
        <f>SUM(EY65:FA65)-FB65</f>
        <v>#NUM!</v>
      </c>
      <c r="EY65" s="27" t="e">
        <f t="shared" si="124"/>
        <v>#NUM!</v>
      </c>
      <c r="EZ65" s="27" t="e">
        <f t="shared" si="124"/>
        <v>#NUM!</v>
      </c>
      <c r="FA65" s="27" t="e">
        <f t="shared" si="124"/>
        <v>#NUM!</v>
      </c>
      <c r="FB65" s="27" t="e">
        <f t="shared" si="124"/>
        <v>#NUM!</v>
      </c>
      <c r="FC65" s="25" t="s">
        <v>17</v>
      </c>
      <c r="FD65" s="27">
        <f>SUM(FE65:FG65)-FH65</f>
        <v>0</v>
      </c>
      <c r="FE65" s="27">
        <f t="shared" si="125"/>
        <v>0</v>
      </c>
      <c r="FF65" s="27">
        <f t="shared" si="125"/>
        <v>0</v>
      </c>
      <c r="FG65" s="27">
        <f t="shared" si="125"/>
        <v>0</v>
      </c>
      <c r="FH65" s="27">
        <f t="shared" si="125"/>
        <v>0</v>
      </c>
      <c r="FI65" s="25" t="s">
        <v>17</v>
      </c>
      <c r="FJ65" s="27">
        <f>SUM(FK65:FM65)-FN65</f>
        <v>0</v>
      </c>
      <c r="FK65" s="27">
        <f t="shared" si="126"/>
        <v>0</v>
      </c>
      <c r="FL65" s="27">
        <f t="shared" si="126"/>
        <v>0</v>
      </c>
      <c r="FM65" s="27">
        <f t="shared" si="126"/>
        <v>0</v>
      </c>
      <c r="FN65" s="27">
        <f t="shared" si="126"/>
        <v>0</v>
      </c>
      <c r="FO65" s="25" t="s">
        <v>17</v>
      </c>
      <c r="FP65" s="27">
        <f>SUM(FQ65:FS65)-FT65</f>
        <v>0</v>
      </c>
      <c r="FQ65" s="27">
        <f t="shared" si="127"/>
        <v>0</v>
      </c>
      <c r="FR65" s="27">
        <f t="shared" si="127"/>
        <v>0</v>
      </c>
      <c r="FS65" s="27">
        <f t="shared" si="127"/>
        <v>0</v>
      </c>
      <c r="FT65" s="27">
        <f t="shared" si="127"/>
        <v>0</v>
      </c>
      <c r="FU65" s="25" t="s">
        <v>17</v>
      </c>
      <c r="FV65" s="27">
        <f>SUM(FW65:FY65)-FZ65</f>
        <v>0</v>
      </c>
      <c r="FW65" s="27">
        <f t="shared" si="128"/>
        <v>0</v>
      </c>
      <c r="FX65" s="27">
        <f t="shared" si="128"/>
        <v>0</v>
      </c>
      <c r="FY65" s="27">
        <f t="shared" si="128"/>
        <v>0</v>
      </c>
      <c r="FZ65" s="27">
        <f t="shared" si="128"/>
        <v>0</v>
      </c>
      <c r="GA65" s="25" t="s">
        <v>17</v>
      </c>
      <c r="GB65" s="27">
        <f>SUM(GC65:GE65)-GF65</f>
        <v>0</v>
      </c>
      <c r="GC65" s="27">
        <f t="shared" si="129"/>
        <v>0</v>
      </c>
      <c r="GD65" s="27">
        <f t="shared" si="129"/>
        <v>0</v>
      </c>
      <c r="GE65" s="27">
        <f t="shared" si="129"/>
        <v>0</v>
      </c>
      <c r="GF65" s="27">
        <f t="shared" si="129"/>
        <v>0</v>
      </c>
      <c r="GG65" s="25" t="s">
        <v>17</v>
      </c>
      <c r="GH65" s="27">
        <f>SUM(GI65:GK65)-GL65</f>
        <v>0</v>
      </c>
      <c r="GI65" s="27">
        <f t="shared" si="130"/>
        <v>0</v>
      </c>
      <c r="GJ65" s="27">
        <f t="shared" si="130"/>
        <v>0</v>
      </c>
      <c r="GK65" s="27">
        <f t="shared" si="130"/>
        <v>0</v>
      </c>
      <c r="GL65" s="27">
        <f t="shared" si="130"/>
        <v>0</v>
      </c>
      <c r="GM65" s="25" t="s">
        <v>17</v>
      </c>
      <c r="GN65" s="27">
        <f>SUM(GO65:GQ65)-GR65</f>
        <v>0</v>
      </c>
      <c r="GO65" s="27">
        <f t="shared" si="131"/>
        <v>0</v>
      </c>
      <c r="GP65" s="27">
        <f t="shared" si="131"/>
        <v>0</v>
      </c>
      <c r="GQ65" s="27">
        <f t="shared" si="131"/>
        <v>0</v>
      </c>
      <c r="GR65" s="27">
        <f t="shared" si="131"/>
        <v>0</v>
      </c>
      <c r="GS65" s="25" t="s">
        <v>17</v>
      </c>
      <c r="GT65" s="27">
        <f>SUM(GU65:GW65)-GX65</f>
        <v>0</v>
      </c>
      <c r="GU65" s="27">
        <f t="shared" si="68"/>
        <v>0</v>
      </c>
      <c r="GV65" s="27">
        <f t="shared" si="101"/>
        <v>0</v>
      </c>
      <c r="GW65" s="27">
        <f t="shared" si="102"/>
        <v>0</v>
      </c>
      <c r="GX65" s="27">
        <f t="shared" si="104"/>
        <v>0</v>
      </c>
      <c r="GY65" s="27" t="e">
        <f t="shared" si="65"/>
        <v>#NUM!</v>
      </c>
      <c r="GZ65" s="10"/>
      <c r="HB65" s="1" t="s">
        <v>8</v>
      </c>
    </row>
    <row r="66" spans="1:210" ht="9.75" customHeight="1">
      <c r="A66" s="1"/>
      <c r="B66" s="26">
        <f>B65+1</f>
        <v>2046</v>
      </c>
      <c r="C66" s="22" t="s">
        <v>19</v>
      </c>
      <c r="D66" s="66">
        <v>0.054</v>
      </c>
      <c r="E66" s="67">
        <f t="shared" si="132"/>
        <v>8.597910485603922</v>
      </c>
      <c r="F66" s="67">
        <f t="shared" si="133"/>
        <v>8.380029713064246</v>
      </c>
      <c r="G66" s="22" t="s">
        <v>19</v>
      </c>
      <c r="H66" s="66">
        <v>0.021</v>
      </c>
      <c r="I66" s="67">
        <f t="shared" si="134"/>
        <v>2.2191272670307227</v>
      </c>
      <c r="J66" s="67">
        <f t="shared" si="135"/>
        <v>2.1863322827888894</v>
      </c>
      <c r="K66" s="22" t="s">
        <v>19</v>
      </c>
      <c r="L66" s="66">
        <v>0.035</v>
      </c>
      <c r="M66" s="67">
        <f t="shared" si="136"/>
        <v>3.786278125232574</v>
      </c>
      <c r="N66" s="67">
        <f t="shared" si="137"/>
        <v>3.7303232760912084</v>
      </c>
      <c r="O66" s="22" t="s">
        <v>19</v>
      </c>
      <c r="P66" s="66">
        <v>0.01</v>
      </c>
      <c r="Q66" s="67">
        <f t="shared" si="138"/>
        <v>1.760453193328163</v>
      </c>
      <c r="R66" s="67">
        <f t="shared" si="139"/>
        <v>1.6608048993661924</v>
      </c>
      <c r="U66" s="42"/>
      <c r="V66" s="21"/>
      <c r="W66" s="21"/>
      <c r="X66" s="38"/>
      <c r="Y66" s="78"/>
      <c r="Z66" s="39"/>
      <c r="AA66" s="38"/>
      <c r="AB66" s="22"/>
      <c r="AC66" s="21"/>
      <c r="AD66" s="21"/>
      <c r="AE66" s="21"/>
      <c r="AF66" s="21"/>
      <c r="AG66" s="22"/>
      <c r="AH66" s="21"/>
      <c r="AI66" s="21"/>
      <c r="AJ66" s="21"/>
      <c r="AK66" s="21"/>
      <c r="AL66" s="22"/>
      <c r="AM66" s="21"/>
      <c r="AN66" s="22"/>
      <c r="AT66" s="3"/>
      <c r="AU66" s="8"/>
      <c r="AV66" s="8"/>
      <c r="AX66" s="27"/>
      <c r="AY66" s="26">
        <f t="shared" si="105"/>
        <v>2044</v>
      </c>
      <c r="AZ66" s="27" t="e">
        <f>SUM(BA66:BC66)-BD66</f>
        <v>#NUM!</v>
      </c>
      <c r="BA66" s="27" t="e">
        <f>IF($AX66&lt;=TRUNC($AZ$18),BA65*(1+BA$19),0)</f>
        <v>#NUM!</v>
      </c>
      <c r="BB66" s="27" t="e">
        <f>IF($AX66&lt;=TRUNC($AZ$18),BB65*(1+BB$19),0)</f>
        <v>#NUM!</v>
      </c>
      <c r="BC66" s="27" t="e">
        <f>IF($AX66&lt;=TRUNC($AZ$18),BC65*(1+BC$19),0)</f>
        <v>#NUM!</v>
      </c>
      <c r="BD66" s="27" t="e">
        <f>IF($AX66&lt;=TRUNC($AZ$18),BD65*(1+BD$19),0)</f>
        <v>#NUM!</v>
      </c>
      <c r="BE66" s="25" t="s">
        <v>17</v>
      </c>
      <c r="BF66" s="27" t="e">
        <f>SUM(BG66:BI66)-BJ66</f>
        <v>#NUM!</v>
      </c>
      <c r="BG66" s="27" t="e">
        <f>IF($AX66&lt;=TRUNC($BF$18),BG65*(1+BG$19),0)</f>
        <v>#NUM!</v>
      </c>
      <c r="BH66" s="27" t="e">
        <f>IF($AX66&lt;=TRUNC($BF$18),BH65*(1+BH$19),0)</f>
        <v>#NUM!</v>
      </c>
      <c r="BI66" s="27" t="e">
        <f>IF($AX66&lt;=TRUNC($BF$18),BI65*(1+BI$19),0)</f>
        <v>#NUM!</v>
      </c>
      <c r="BJ66" s="27" t="e">
        <f>IF($AX66&lt;=TRUNC($BF$18),BJ65*(1+BJ$19),0)</f>
        <v>#NUM!</v>
      </c>
      <c r="BK66" s="25" t="s">
        <v>17</v>
      </c>
      <c r="BL66" s="27" t="e">
        <f>SUM(BM66:BO66)-BP66</f>
        <v>#NUM!</v>
      </c>
      <c r="BM66" s="27" t="e">
        <f>IF($AX66&lt;=TRUNC($BL$18),BM65*(1+BM$19),0)</f>
        <v>#NUM!</v>
      </c>
      <c r="BN66" s="27" t="e">
        <f>IF($AX66&lt;=TRUNC($BL$18),BN65*(1+BN$19),0)</f>
        <v>#NUM!</v>
      </c>
      <c r="BO66" s="27" t="e">
        <f>IF($AX66&lt;=TRUNC($BL$18),BO65*(1+BO$19),0)</f>
        <v>#NUM!</v>
      </c>
      <c r="BP66" s="27" t="e">
        <f>IF($AX66&lt;=TRUNC($BL$18),BP65*(1+BP$19),0)</f>
        <v>#NUM!</v>
      </c>
      <c r="BQ66" s="25" t="s">
        <v>17</v>
      </c>
      <c r="BR66" s="27" t="e">
        <f>SUM(BS66:BU66)-BV66</f>
        <v>#NUM!</v>
      </c>
      <c r="BS66" s="27" t="e">
        <f>IF($AX66&lt;=TRUNC($BR$18),BS65*(1+BS$19),0)</f>
        <v>#NUM!</v>
      </c>
      <c r="BT66" s="27" t="e">
        <f>IF($AX66&lt;=TRUNC($BR$18),BT65*(1+BT$19),0)</f>
        <v>#NUM!</v>
      </c>
      <c r="BU66" s="27" t="e">
        <f>IF($AX66&lt;=TRUNC($BR$18),BU65*(1+BU$19),0)</f>
        <v>#NUM!</v>
      </c>
      <c r="BV66" s="27" t="e">
        <f>IF($AX66&lt;=TRUNC($BR$18),BV65*(1+BV$19),0)</f>
        <v>#NUM!</v>
      </c>
      <c r="BW66" s="25" t="s">
        <v>17</v>
      </c>
      <c r="BX66" s="27" t="e">
        <f>SUM(BY66:CA66)-CB66</f>
        <v>#NUM!</v>
      </c>
      <c r="BY66" s="27" t="e">
        <f>IF($AX66&lt;=TRUNC($BX$18),BY65*(1+BY$19),0)</f>
        <v>#NUM!</v>
      </c>
      <c r="BZ66" s="27" t="e">
        <f>IF($AX66&lt;=TRUNC($BX$18),BZ65*(1+BZ$19),0)</f>
        <v>#NUM!</v>
      </c>
      <c r="CA66" s="27" t="e">
        <f>IF($AX66&lt;=TRUNC($BX$18),CA65*(1+CA$19),0)</f>
        <v>#NUM!</v>
      </c>
      <c r="CB66" s="27" t="e">
        <f>IF($AX66&lt;=TRUNC($BX$18),CB65*(1+CB$19),0)</f>
        <v>#NUM!</v>
      </c>
      <c r="CC66" s="25" t="s">
        <v>17</v>
      </c>
      <c r="CD66" s="27" t="e">
        <f>SUM(CE66:CG66)-CH66</f>
        <v>#NUM!</v>
      </c>
      <c r="CE66" s="27" t="e">
        <f>IF($AX66&lt;=TRUNC($CD$18),CE65*(1+CE$19),0)</f>
        <v>#NUM!</v>
      </c>
      <c r="CF66" s="27" t="e">
        <f>IF($AX66&lt;=TRUNC($CD$18),CF65*(1+CF$19),0)</f>
        <v>#NUM!</v>
      </c>
      <c r="CG66" s="27" t="e">
        <f>IF($AX66&lt;=TRUNC($CD$18),CG65*(1+CG$19),0)</f>
        <v>#NUM!</v>
      </c>
      <c r="CH66" s="27" t="e">
        <f>IF($AX66&lt;=TRUNC($CD$18),CH65*(1+CH$19),0)</f>
        <v>#NUM!</v>
      </c>
      <c r="CI66" s="25" t="s">
        <v>17</v>
      </c>
      <c r="CJ66" s="27">
        <f>SUM(CK66:CM66)-CN66</f>
        <v>0</v>
      </c>
      <c r="CK66" s="27">
        <f>IF($AX66&lt;=TRUNC($CJ$18),CK65*(1+CK$19),0)</f>
        <v>0</v>
      </c>
      <c r="CL66" s="27">
        <f>IF($AX66&lt;=TRUNC($CJ$18),CL65*(1+CL$19),0)</f>
        <v>0</v>
      </c>
      <c r="CM66" s="27">
        <f>IF($AX66&lt;=TRUNC($CJ$18),CM65*(1+CM$19),0)</f>
        <v>0</v>
      </c>
      <c r="CN66" s="27">
        <f>IF($AX66&lt;=TRUNC($CJ$18),CN65*(1+CN$19),0)</f>
        <v>0</v>
      </c>
      <c r="CO66" s="25" t="s">
        <v>17</v>
      </c>
      <c r="CP66" s="27" t="e">
        <f>SUM(CQ66:CS66)-CT66</f>
        <v>#NUM!</v>
      </c>
      <c r="CQ66" s="27" t="e">
        <f>IF($AX66&lt;=TRUNC($CP$18),CQ65*(1+CQ$19),0)</f>
        <v>#NUM!</v>
      </c>
      <c r="CR66" s="27" t="e">
        <f>IF($AX66&lt;=TRUNC($CP$18),CR65*(1+CR$19),0)</f>
        <v>#NUM!</v>
      </c>
      <c r="CS66" s="27" t="e">
        <f>IF($AX66&lt;=TRUNC($CP$18),CS65*(1+CS$19),0)</f>
        <v>#NUM!</v>
      </c>
      <c r="CT66" s="27" t="e">
        <f>IF($AX66&lt;=TRUNC($CP$18),CT65*(1+CT$19),0)</f>
        <v>#NUM!</v>
      </c>
      <c r="CU66" s="25" t="s">
        <v>17</v>
      </c>
      <c r="CV66" s="27" t="e">
        <f>SUM(CW66:CY66)-CZ66</f>
        <v>#NUM!</v>
      </c>
      <c r="CW66" s="27" t="e">
        <f>IF($AX66&lt;=TRUNC($CV$18),CW65*(1+CW$19),0)</f>
        <v>#NUM!</v>
      </c>
      <c r="CX66" s="27" t="e">
        <f>IF($AX66&lt;=TRUNC($CV$18),CX65*(1+CX$19),0)</f>
        <v>#NUM!</v>
      </c>
      <c r="CY66" s="27" t="e">
        <f>IF($AX66&lt;=TRUNC($CV$18),CY65*(1+CY$19),0)</f>
        <v>#NUM!</v>
      </c>
      <c r="CZ66" s="27" t="e">
        <f>IF($AX66&lt;=TRUNC($CV$18),CZ65*(1+CZ$19),0)</f>
        <v>#NUM!</v>
      </c>
      <c r="DA66" s="25" t="s">
        <v>17</v>
      </c>
      <c r="DB66" s="27" t="e">
        <f>SUM(DC66:DE66)-DF66</f>
        <v>#NUM!</v>
      </c>
      <c r="DC66" s="27" t="e">
        <f>IF($AX66&lt;=TRUNC($DB$18),DC65*(1+DC$19),0)</f>
        <v>#NUM!</v>
      </c>
      <c r="DD66" s="27" t="e">
        <f>IF($AX66&lt;=TRUNC($DB$18),DD65*(1+DD$19),0)</f>
        <v>#NUM!</v>
      </c>
      <c r="DE66" s="27" t="e">
        <f>IF($AX66&lt;=TRUNC($DB$18),DE65*(1+DE$19),0)</f>
        <v>#NUM!</v>
      </c>
      <c r="DF66" s="27" t="e">
        <f>IF($AX66&lt;=TRUNC($DB$18),DF65*(1+DF$19),0)</f>
        <v>#NUM!</v>
      </c>
      <c r="DG66" s="25" t="s">
        <v>17</v>
      </c>
      <c r="DH66" s="27"/>
      <c r="DI66" s="27"/>
      <c r="DJ66" s="27"/>
      <c r="DK66" s="27"/>
      <c r="DL66" s="27"/>
      <c r="DM66" s="25" t="s">
        <v>17</v>
      </c>
      <c r="DN66" s="27">
        <f>SUM(DO66:DQ66)-DR66</f>
        <v>0</v>
      </c>
      <c r="DO66" s="27">
        <f>IF($AX66&lt;=TRUNC($DN$18),DO65*(1+DO$19),0)</f>
        <v>0</v>
      </c>
      <c r="DP66" s="27">
        <f>IF($AX66&lt;=TRUNC($DN$18),DP65*(1+DP$19),0)</f>
        <v>0</v>
      </c>
      <c r="DQ66" s="27">
        <f>IF($AX66&lt;=TRUNC($DN$18),DQ65*(1+DQ$19),0)</f>
        <v>0</v>
      </c>
      <c r="DR66" s="27">
        <f>IF($AX66&lt;=TRUNC($DN$18),DR65*(1+DR$19),0)</f>
        <v>0</v>
      </c>
      <c r="DS66" s="25" t="s">
        <v>17</v>
      </c>
      <c r="DT66" s="27">
        <f>SUM(DU66:DW66)-DX66</f>
        <v>0</v>
      </c>
      <c r="DU66" s="27">
        <f>IF($AX66&lt;=TRUNC($DT$18),DU65*(1+DU$19),0)</f>
        <v>0</v>
      </c>
      <c r="DV66" s="27">
        <f>IF($AX66&lt;=TRUNC($DT$18),DV65*(1+DV$19),0)</f>
        <v>0</v>
      </c>
      <c r="DW66" s="27">
        <f>IF($AX66&lt;=TRUNC($DT$18),DW65*(1+DW$19),0)</f>
        <v>0</v>
      </c>
      <c r="DX66" s="27">
        <f>IF($AX66&lt;=TRUNC($DT$18),DX65*(1+DX$19),0)</f>
        <v>0</v>
      </c>
      <c r="DY66" s="25" t="s">
        <v>17</v>
      </c>
      <c r="DZ66" s="27" t="e">
        <f>SUM(EA66:EC66)-ED66</f>
        <v>#NUM!</v>
      </c>
      <c r="EA66" s="27" t="e">
        <f>IF($AX66&lt;=TRUNC($DZ$18),EA65*(1+EA$19),0)</f>
        <v>#NUM!</v>
      </c>
      <c r="EB66" s="27" t="e">
        <f>IF($AX66&lt;=TRUNC($DZ$18),EB65*(1+EB$19),0)</f>
        <v>#NUM!</v>
      </c>
      <c r="EC66" s="27" t="e">
        <f>IF($AX66&lt;=TRUNC($DZ$18),EC65*(1+EC$19),0)</f>
        <v>#NUM!</v>
      </c>
      <c r="ED66" s="27" t="e">
        <f>IF($AX66&lt;=TRUNC($DZ$18),ED65*(1+ED$19),0)</f>
        <v>#NUM!</v>
      </c>
      <c r="EE66" s="25" t="s">
        <v>17</v>
      </c>
      <c r="EF66" s="27">
        <f>SUM(EG66:EI66)-EJ66</f>
        <v>0</v>
      </c>
      <c r="EG66" s="27">
        <f>IF($AX66&lt;=TRUNC($EF$18),EG65*(1+EG$19),0)</f>
        <v>0</v>
      </c>
      <c r="EH66" s="27">
        <f>IF($AX66&lt;=TRUNC($EF$18),EH65*(1+EH$19),0)</f>
        <v>0</v>
      </c>
      <c r="EI66" s="27">
        <f>IF($AX66&lt;=TRUNC($EF$18),EI65*(1+EI$19),0)</f>
        <v>0</v>
      </c>
      <c r="EJ66" s="27">
        <f>IF($AX66&lt;=TRUNC($EF$18),EJ65*(1+EJ$19),0)</f>
        <v>0</v>
      </c>
      <c r="EK66" s="25" t="s">
        <v>17</v>
      </c>
      <c r="EL66" s="27" t="e">
        <f>SUM(EM66:EO66)-EP66</f>
        <v>#NUM!</v>
      </c>
      <c r="EM66" s="27" t="e">
        <f>IF($AX66&lt;=TRUNC($EL$18),EM65*(1+EM$19),0)</f>
        <v>#NUM!</v>
      </c>
      <c r="EN66" s="27" t="e">
        <f>IF($AX66&lt;=TRUNC($EL$18),EN65*(1+EN$19),0)</f>
        <v>#NUM!</v>
      </c>
      <c r="EO66" s="27" t="e">
        <f>IF($AX66&lt;=TRUNC($EL$18),EO65*(1+EO$19),0)</f>
        <v>#NUM!</v>
      </c>
      <c r="EP66" s="27" t="e">
        <f>IF($AX66&lt;=TRUNC($EL$18),EP65*(1+EP$19),0)</f>
        <v>#NUM!</v>
      </c>
      <c r="EQ66" s="25" t="s">
        <v>17</v>
      </c>
      <c r="ER66" s="27"/>
      <c r="ES66" s="27"/>
      <c r="ET66" s="27"/>
      <c r="EU66" s="27"/>
      <c r="EV66" s="27"/>
      <c r="EW66" s="25" t="s">
        <v>17</v>
      </c>
      <c r="EX66" s="27" t="e">
        <f>SUM(EY66:FA66)-FB66</f>
        <v>#NUM!</v>
      </c>
      <c r="EY66" s="27" t="e">
        <f>IF($AX66&lt;=TRUNC($EX$18),EY65*(1+EY$19),0)</f>
        <v>#NUM!</v>
      </c>
      <c r="EZ66" s="27" t="e">
        <f>IF($AX66&lt;=TRUNC($EX$18),EZ65*(1+EZ$19),0)</f>
        <v>#NUM!</v>
      </c>
      <c r="FA66" s="27" t="e">
        <f>IF($AX66&lt;=TRUNC($EX$18),FA65*(1+FA$19),0)</f>
        <v>#NUM!</v>
      </c>
      <c r="FB66" s="27" t="e">
        <f>IF($AX66&lt;=TRUNC($EX$18),FB65*(1+FB$19),0)</f>
        <v>#NUM!</v>
      </c>
      <c r="FC66" s="25" t="s">
        <v>17</v>
      </c>
      <c r="FD66" s="27" t="e">
        <f>SUM(FE66:FG66)-FH66</f>
        <v>#NUM!</v>
      </c>
      <c r="FE66" s="27" t="e">
        <f>IF($AX66&lt;=TRUNC($FD$18),FE65*(1+FE$19),0)</f>
        <v>#NUM!</v>
      </c>
      <c r="FF66" s="27" t="e">
        <f>IF($AX66&lt;=TRUNC($FD$18),FF65*(1+FF$19),0)</f>
        <v>#NUM!</v>
      </c>
      <c r="FG66" s="27" t="e">
        <f>IF($AX66&lt;=TRUNC($FD$18),FG65*(1+FG$19),0)</f>
        <v>#NUM!</v>
      </c>
      <c r="FH66" s="27" t="e">
        <f>IF($AX66&lt;=TRUNC($FD$18),FH65*(1+FH$19),0)</f>
        <v>#NUM!</v>
      </c>
      <c r="FI66" s="25" t="s">
        <v>17</v>
      </c>
      <c r="FJ66" s="27" t="e">
        <f>SUM(FK66:FM66)-FN66</f>
        <v>#NUM!</v>
      </c>
      <c r="FK66" s="27" t="e">
        <f>IF($AX66&lt;=TRUNC($FJ$18),FK65*(1+FK$19),0)</f>
        <v>#NUM!</v>
      </c>
      <c r="FL66" s="27" t="e">
        <f>IF($AX66&lt;=TRUNC($FJ$18),FL65*(1+FL$19),0)</f>
        <v>#NUM!</v>
      </c>
      <c r="FM66" s="27" t="e">
        <f>IF($AX66&lt;=TRUNC($FJ$18),FM65*(1+FM$19),0)</f>
        <v>#NUM!</v>
      </c>
      <c r="FN66" s="27" t="e">
        <f>IF($AX66&lt;=TRUNC($FJ$18),FN65*(1+FN$19),0)</f>
        <v>#NUM!</v>
      </c>
      <c r="FO66" s="25" t="s">
        <v>17</v>
      </c>
      <c r="FP66" s="27" t="e">
        <f>SUM(FQ66:FS66)-FT66</f>
        <v>#NUM!</v>
      </c>
      <c r="FQ66" s="27" t="e">
        <f>IF($AX66&lt;=TRUNC($FP$18),FQ65*(1+FQ$19),0)</f>
        <v>#NUM!</v>
      </c>
      <c r="FR66" s="27" t="e">
        <f>IF($AX66&lt;=TRUNC($FP$18),FR65*(1+FR$19),0)</f>
        <v>#NUM!</v>
      </c>
      <c r="FS66" s="27" t="e">
        <f>IF($AX66&lt;=TRUNC($FP$18),FS65*(1+FS$19),0)</f>
        <v>#NUM!</v>
      </c>
      <c r="FT66" s="27" t="e">
        <f>IF($AX66&lt;=TRUNC($FP$18),FT65*(1+FT$19),0)</f>
        <v>#NUM!</v>
      </c>
      <c r="FU66" s="25" t="s">
        <v>17</v>
      </c>
      <c r="FV66" s="27" t="e">
        <f>SUM(FW66:FY66)-FZ66</f>
        <v>#NUM!</v>
      </c>
      <c r="FW66" s="27" t="e">
        <f>IF($AX66&lt;=TRUNC($FV$18),FW65*(1+FW$19),0)</f>
        <v>#NUM!</v>
      </c>
      <c r="FX66" s="27" t="e">
        <f>IF($AX66&lt;=TRUNC($FV$18),FX65*(1+FX$19),0)</f>
        <v>#NUM!</v>
      </c>
      <c r="FY66" s="27" t="e">
        <f>IF($AX66&lt;=TRUNC($FV$18),FY65*(1+FY$19),0)</f>
        <v>#NUM!</v>
      </c>
      <c r="FZ66" s="27" t="e">
        <f>IF($AX66&lt;=TRUNC($FV$18),FZ65*(1+FZ$19),0)</f>
        <v>#NUM!</v>
      </c>
      <c r="GA66" s="25" t="s">
        <v>17</v>
      </c>
      <c r="GB66" s="27" t="e">
        <f>SUM(GC66:GE66)-GF66</f>
        <v>#NUM!</v>
      </c>
      <c r="GC66" s="27" t="e">
        <f>IF($AX66&lt;=TRUNC($GB$18),GC65*(1+GC$19),0)</f>
        <v>#NUM!</v>
      </c>
      <c r="GD66" s="27" t="e">
        <f>IF($AX66&lt;=TRUNC($GB$18),GD65*(1+GD$19),0)</f>
        <v>#NUM!</v>
      </c>
      <c r="GE66" s="27" t="e">
        <f>IF($AX66&lt;=TRUNC($GB$18),GE65*(1+GE$19),0)</f>
        <v>#NUM!</v>
      </c>
      <c r="GF66" s="27" t="e">
        <f>IF($AX66&lt;=TRUNC($GB$18),GF65*(1+GF$19),0)</f>
        <v>#NUM!</v>
      </c>
      <c r="GG66" s="25" t="s">
        <v>17</v>
      </c>
      <c r="GH66" s="27" t="e">
        <f>SUM(GI66:GK66)-GL66</f>
        <v>#NUM!</v>
      </c>
      <c r="GI66" s="27" t="e">
        <f>IF($AX66&lt;=TRUNC($GH$18),GI65*(1+GI$19),0)</f>
        <v>#NUM!</v>
      </c>
      <c r="GJ66" s="27" t="e">
        <f>IF($AX66&lt;=TRUNC($GH$18),GJ65*(1+GJ$19),0)</f>
        <v>#NUM!</v>
      </c>
      <c r="GK66" s="27" t="e">
        <f>IF($AX66&lt;=TRUNC($GH$18),GK65*(1+GK$19),0)</f>
        <v>#NUM!</v>
      </c>
      <c r="GL66" s="27" t="e">
        <f>IF($AX66&lt;=TRUNC($GH$18),GL65*(1+GL$19),0)</f>
        <v>#NUM!</v>
      </c>
      <c r="GM66" s="25" t="s">
        <v>17</v>
      </c>
      <c r="GN66" s="27"/>
      <c r="GO66" s="27"/>
      <c r="GP66" s="27"/>
      <c r="GQ66" s="27"/>
      <c r="GR66" s="27"/>
      <c r="GS66" s="25"/>
      <c r="GT66" s="27" t="e">
        <f>SUM(GU66:GW66)-GX66</f>
        <v>#NUM!</v>
      </c>
      <c r="GU66" s="27" t="e">
        <f>IF($AX66&lt;=TRUNC($GT$18),GU65*(1+GU$19),0)</f>
        <v>#NUM!</v>
      </c>
      <c r="GV66" s="27" t="e">
        <f>IF($AX66&lt;=TRUNC($GT$18),GV65*(1+GV$19),0)</f>
        <v>#NUM!</v>
      </c>
      <c r="GW66" s="27" t="e">
        <f>IF($AX66&lt;=TRUNC($GT$18),GW65*(1+GW$19),0)</f>
        <v>#NUM!</v>
      </c>
      <c r="GX66" s="27" t="e">
        <f>IF($AX66&lt;=TRUNC($GT$18),GX65*(1+GX$19),0)</f>
        <v>#NUM!</v>
      </c>
      <c r="GY66" s="27" t="e">
        <f>AZ66+BF66+BL66+BR66+BX66+CD66+CJ66+CP66+CV66+DB66+DH66+DN66+DT66+DZ66+EF66+EL66+ER66+EX66+FD66+FJ66+FP66+FV66+GB66+GH66+GN66+GT66</f>
        <v>#NUM!</v>
      </c>
      <c r="GZ66" s="10"/>
      <c r="HB66" s="1"/>
    </row>
    <row r="67" spans="1:210" ht="9.75" customHeight="1">
      <c r="A67" s="1" t="s">
        <v>8</v>
      </c>
      <c r="B67" s="26">
        <f>B66+1</f>
        <v>2047</v>
      </c>
      <c r="C67" s="22" t="s">
        <v>19</v>
      </c>
      <c r="D67" s="66">
        <v>0.054</v>
      </c>
      <c r="E67" s="67">
        <f t="shared" si="132"/>
        <v>9.062197651826533</v>
      </c>
      <c r="F67" s="67">
        <f t="shared" si="133"/>
        <v>8.832551317569717</v>
      </c>
      <c r="G67" s="22" t="s">
        <v>19</v>
      </c>
      <c r="H67" s="66">
        <v>0.021</v>
      </c>
      <c r="I67" s="67">
        <f t="shared" si="134"/>
        <v>2.2657289396383677</v>
      </c>
      <c r="J67" s="67">
        <f t="shared" si="135"/>
        <v>2.232245260727456</v>
      </c>
      <c r="K67" s="22" t="s">
        <v>19</v>
      </c>
      <c r="L67" s="66">
        <v>0.035</v>
      </c>
      <c r="M67" s="67">
        <f t="shared" si="136"/>
        <v>3.918797859615714</v>
      </c>
      <c r="N67" s="67">
        <f t="shared" si="137"/>
        <v>3.8608845907544005</v>
      </c>
      <c r="O67" s="22" t="s">
        <v>19</v>
      </c>
      <c r="P67" s="66">
        <v>0.01</v>
      </c>
      <c r="Q67" s="67">
        <f t="shared" si="138"/>
        <v>1.7780577252614447</v>
      </c>
      <c r="R67" s="67">
        <f t="shared" si="139"/>
        <v>1.6774129483598543</v>
      </c>
      <c r="T67" s="22" t="s">
        <v>135</v>
      </c>
      <c r="U67" s="41">
        <f>$U$14</f>
        <v>2003</v>
      </c>
      <c r="V67" s="28">
        <v>2044</v>
      </c>
      <c r="W67" s="21"/>
      <c r="X67" s="22" t="s">
        <v>86</v>
      </c>
      <c r="Y67" s="78">
        <v>0</v>
      </c>
      <c r="Z67" s="35">
        <f>$E$24</f>
        <v>1.026</v>
      </c>
      <c r="AA67" s="27">
        <f>Y67*Z67</f>
        <v>0</v>
      </c>
      <c r="AB67" s="22" t="s">
        <v>17</v>
      </c>
      <c r="AC67" s="26">
        <f>V67+1</f>
        <v>2045</v>
      </c>
      <c r="AD67" s="36">
        <v>0.3</v>
      </c>
      <c r="AE67" s="35">
        <f>F65</f>
        <v>7.950692327385433</v>
      </c>
      <c r="AF67" s="27">
        <f>AA67*AD67*AE67</f>
        <v>0</v>
      </c>
      <c r="AG67" s="22" t="s">
        <v>19</v>
      </c>
      <c r="AH67" s="26">
        <f>AC67+1</f>
        <v>2046</v>
      </c>
      <c r="AI67" s="37">
        <f>1-AD67</f>
        <v>0.7</v>
      </c>
      <c r="AJ67" s="35">
        <f>AE67</f>
        <v>7.950692327385433</v>
      </c>
      <c r="AK67" s="27">
        <f>AA67*AI67*AJ67</f>
        <v>0</v>
      </c>
      <c r="AL67" s="22" t="s">
        <v>17</v>
      </c>
      <c r="AM67" s="27">
        <f>AF67+AK67</f>
        <v>0</v>
      </c>
      <c r="AN67" s="22" t="s">
        <v>17</v>
      </c>
      <c r="AT67" s="3" t="s">
        <v>118</v>
      </c>
      <c r="AU67" s="8" t="e">
        <f>MAXA(AU16:AU46)</f>
        <v>#NUM!</v>
      </c>
      <c r="AV67" s="8" t="e">
        <f>MAXA(AV16:AV46)</f>
        <v>#NUM!</v>
      </c>
      <c r="AX67" s="21"/>
      <c r="AY67" s="23" t="s">
        <v>9</v>
      </c>
      <c r="AZ67" s="23" t="s">
        <v>9</v>
      </c>
      <c r="BA67" s="23" t="s">
        <v>9</v>
      </c>
      <c r="BB67" s="23" t="s">
        <v>9</v>
      </c>
      <c r="BC67" s="23" t="s">
        <v>9</v>
      </c>
      <c r="BD67" s="23" t="s">
        <v>9</v>
      </c>
      <c r="BE67" s="25" t="s">
        <v>17</v>
      </c>
      <c r="BF67" s="23" t="s">
        <v>9</v>
      </c>
      <c r="BG67" s="23" t="s">
        <v>9</v>
      </c>
      <c r="BH67" s="23" t="s">
        <v>9</v>
      </c>
      <c r="BI67" s="23" t="s">
        <v>9</v>
      </c>
      <c r="BJ67" s="23" t="s">
        <v>9</v>
      </c>
      <c r="BK67" s="25" t="s">
        <v>17</v>
      </c>
      <c r="BL67" s="23" t="s">
        <v>9</v>
      </c>
      <c r="BM67" s="23" t="s">
        <v>9</v>
      </c>
      <c r="BN67" s="23" t="s">
        <v>9</v>
      </c>
      <c r="BO67" s="23" t="s">
        <v>9</v>
      </c>
      <c r="BP67" s="23" t="s">
        <v>9</v>
      </c>
      <c r="BQ67" s="25" t="s">
        <v>17</v>
      </c>
      <c r="BR67" s="23" t="s">
        <v>9</v>
      </c>
      <c r="BS67" s="23" t="s">
        <v>9</v>
      </c>
      <c r="BT67" s="23" t="s">
        <v>9</v>
      </c>
      <c r="BU67" s="23" t="s">
        <v>9</v>
      </c>
      <c r="BV67" s="23" t="s">
        <v>9</v>
      </c>
      <c r="BW67" s="25" t="s">
        <v>17</v>
      </c>
      <c r="BX67" s="23" t="s">
        <v>9</v>
      </c>
      <c r="BY67" s="23" t="s">
        <v>9</v>
      </c>
      <c r="BZ67" s="23" t="s">
        <v>9</v>
      </c>
      <c r="CA67" s="23" t="s">
        <v>9</v>
      </c>
      <c r="CB67" s="23" t="s">
        <v>9</v>
      </c>
      <c r="CC67" s="25" t="s">
        <v>17</v>
      </c>
      <c r="CD67" s="23" t="s">
        <v>9</v>
      </c>
      <c r="CE67" s="23" t="s">
        <v>9</v>
      </c>
      <c r="CF67" s="23" t="s">
        <v>9</v>
      </c>
      <c r="CG67" s="23" t="s">
        <v>9</v>
      </c>
      <c r="CH67" s="23" t="s">
        <v>9</v>
      </c>
      <c r="CI67" s="25" t="s">
        <v>17</v>
      </c>
      <c r="CJ67" s="23" t="s">
        <v>9</v>
      </c>
      <c r="CK67" s="23" t="s">
        <v>9</v>
      </c>
      <c r="CL67" s="23" t="s">
        <v>9</v>
      </c>
      <c r="CM67" s="23" t="s">
        <v>9</v>
      </c>
      <c r="CN67" s="23" t="s">
        <v>9</v>
      </c>
      <c r="CO67" s="25" t="s">
        <v>17</v>
      </c>
      <c r="CP67" s="23" t="s">
        <v>9</v>
      </c>
      <c r="CQ67" s="23" t="s">
        <v>9</v>
      </c>
      <c r="CR67" s="23" t="s">
        <v>9</v>
      </c>
      <c r="CS67" s="23" t="s">
        <v>9</v>
      </c>
      <c r="CT67" s="23" t="s">
        <v>9</v>
      </c>
      <c r="CU67" s="25" t="s">
        <v>17</v>
      </c>
      <c r="CV67" s="23" t="s">
        <v>9</v>
      </c>
      <c r="CW67" s="23" t="s">
        <v>9</v>
      </c>
      <c r="CX67" s="23" t="s">
        <v>9</v>
      </c>
      <c r="CY67" s="23" t="s">
        <v>9</v>
      </c>
      <c r="CZ67" s="23" t="s">
        <v>9</v>
      </c>
      <c r="DA67" s="25" t="s">
        <v>17</v>
      </c>
      <c r="DB67" s="23" t="s">
        <v>9</v>
      </c>
      <c r="DC67" s="23" t="s">
        <v>9</v>
      </c>
      <c r="DD67" s="23" t="s">
        <v>9</v>
      </c>
      <c r="DE67" s="23" t="s">
        <v>9</v>
      </c>
      <c r="DF67" s="23" t="s">
        <v>9</v>
      </c>
      <c r="DG67" s="25" t="s">
        <v>17</v>
      </c>
      <c r="DH67" s="23" t="s">
        <v>9</v>
      </c>
      <c r="DI67" s="23" t="s">
        <v>9</v>
      </c>
      <c r="DJ67" s="23" t="s">
        <v>9</v>
      </c>
      <c r="DK67" s="23" t="s">
        <v>9</v>
      </c>
      <c r="DL67" s="23" t="s">
        <v>9</v>
      </c>
      <c r="DM67" s="25" t="s">
        <v>17</v>
      </c>
      <c r="DN67" s="23" t="s">
        <v>9</v>
      </c>
      <c r="DO67" s="23" t="s">
        <v>9</v>
      </c>
      <c r="DP67" s="23" t="s">
        <v>9</v>
      </c>
      <c r="DQ67" s="23" t="s">
        <v>9</v>
      </c>
      <c r="DR67" s="23" t="s">
        <v>9</v>
      </c>
      <c r="DS67" s="25" t="s">
        <v>17</v>
      </c>
      <c r="DT67" s="23" t="s">
        <v>9</v>
      </c>
      <c r="DU67" s="23" t="s">
        <v>9</v>
      </c>
      <c r="DV67" s="23" t="s">
        <v>9</v>
      </c>
      <c r="DW67" s="23" t="s">
        <v>9</v>
      </c>
      <c r="DX67" s="23" t="s">
        <v>9</v>
      </c>
      <c r="DY67" s="25" t="s">
        <v>17</v>
      </c>
      <c r="DZ67" s="23" t="s">
        <v>9</v>
      </c>
      <c r="EA67" s="23" t="s">
        <v>9</v>
      </c>
      <c r="EB67" s="23" t="s">
        <v>9</v>
      </c>
      <c r="EC67" s="23" t="s">
        <v>9</v>
      </c>
      <c r="ED67" s="23" t="s">
        <v>9</v>
      </c>
      <c r="EE67" s="25" t="s">
        <v>17</v>
      </c>
      <c r="EF67" s="23" t="s">
        <v>9</v>
      </c>
      <c r="EG67" s="23" t="s">
        <v>9</v>
      </c>
      <c r="EH67" s="23" t="s">
        <v>9</v>
      </c>
      <c r="EI67" s="23" t="s">
        <v>9</v>
      </c>
      <c r="EJ67" s="23" t="s">
        <v>9</v>
      </c>
      <c r="EK67" s="25" t="s">
        <v>17</v>
      </c>
      <c r="EL67" s="23" t="s">
        <v>9</v>
      </c>
      <c r="EM67" s="23" t="s">
        <v>9</v>
      </c>
      <c r="EN67" s="23" t="s">
        <v>9</v>
      </c>
      <c r="EO67" s="23" t="s">
        <v>9</v>
      </c>
      <c r="EP67" s="23" t="s">
        <v>9</v>
      </c>
      <c r="EQ67" s="25" t="s">
        <v>17</v>
      </c>
      <c r="ER67" s="23" t="s">
        <v>9</v>
      </c>
      <c r="ES67" s="23" t="s">
        <v>9</v>
      </c>
      <c r="ET67" s="23" t="s">
        <v>9</v>
      </c>
      <c r="EU67" s="23" t="s">
        <v>9</v>
      </c>
      <c r="EV67" s="23" t="s">
        <v>9</v>
      </c>
      <c r="EW67" s="25" t="s">
        <v>17</v>
      </c>
      <c r="EX67" s="23" t="s">
        <v>9</v>
      </c>
      <c r="EY67" s="23" t="s">
        <v>9</v>
      </c>
      <c r="EZ67" s="23" t="s">
        <v>9</v>
      </c>
      <c r="FA67" s="23" t="s">
        <v>9</v>
      </c>
      <c r="FB67" s="23" t="s">
        <v>9</v>
      </c>
      <c r="FC67" s="25" t="s">
        <v>17</v>
      </c>
      <c r="FD67" s="23" t="s">
        <v>9</v>
      </c>
      <c r="FE67" s="23" t="s">
        <v>9</v>
      </c>
      <c r="FF67" s="23" t="s">
        <v>9</v>
      </c>
      <c r="FG67" s="23" t="s">
        <v>9</v>
      </c>
      <c r="FH67" s="23" t="s">
        <v>9</v>
      </c>
      <c r="FI67" s="25" t="s">
        <v>17</v>
      </c>
      <c r="FJ67" s="23" t="s">
        <v>9</v>
      </c>
      <c r="FK67" s="23" t="s">
        <v>9</v>
      </c>
      <c r="FL67" s="23" t="s">
        <v>9</v>
      </c>
      <c r="FM67" s="23" t="s">
        <v>9</v>
      </c>
      <c r="FN67" s="23" t="s">
        <v>9</v>
      </c>
      <c r="FO67" s="25" t="s">
        <v>17</v>
      </c>
      <c r="FP67" s="23" t="s">
        <v>9</v>
      </c>
      <c r="FQ67" s="23" t="s">
        <v>9</v>
      </c>
      <c r="FR67" s="23" t="s">
        <v>9</v>
      </c>
      <c r="FS67" s="23" t="s">
        <v>9</v>
      </c>
      <c r="FT67" s="23" t="s">
        <v>9</v>
      </c>
      <c r="FU67" s="25" t="s">
        <v>17</v>
      </c>
      <c r="FV67" s="23" t="s">
        <v>9</v>
      </c>
      <c r="FW67" s="23" t="s">
        <v>9</v>
      </c>
      <c r="FX67" s="23" t="s">
        <v>9</v>
      </c>
      <c r="FY67" s="23" t="s">
        <v>9</v>
      </c>
      <c r="FZ67" s="23" t="s">
        <v>9</v>
      </c>
      <c r="GA67" s="25" t="s">
        <v>17</v>
      </c>
      <c r="GB67" s="23" t="s">
        <v>9</v>
      </c>
      <c r="GC67" s="23" t="s">
        <v>9</v>
      </c>
      <c r="GD67" s="23" t="s">
        <v>9</v>
      </c>
      <c r="GE67" s="23" t="s">
        <v>9</v>
      </c>
      <c r="GF67" s="23" t="s">
        <v>9</v>
      </c>
      <c r="GG67" s="25" t="s">
        <v>17</v>
      </c>
      <c r="GH67" s="23" t="s">
        <v>9</v>
      </c>
      <c r="GI67" s="23" t="s">
        <v>9</v>
      </c>
      <c r="GJ67" s="23" t="s">
        <v>9</v>
      </c>
      <c r="GK67" s="23" t="s">
        <v>9</v>
      </c>
      <c r="GL67" s="23" t="s">
        <v>9</v>
      </c>
      <c r="GM67" s="25" t="s">
        <v>17</v>
      </c>
      <c r="GN67" s="23" t="s">
        <v>9</v>
      </c>
      <c r="GO67" s="23" t="s">
        <v>9</v>
      </c>
      <c r="GP67" s="23" t="s">
        <v>9</v>
      </c>
      <c r="GQ67" s="23" t="s">
        <v>9</v>
      </c>
      <c r="GR67" s="23" t="s">
        <v>9</v>
      </c>
      <c r="GS67" s="25" t="s">
        <v>17</v>
      </c>
      <c r="GT67" s="23" t="s">
        <v>9</v>
      </c>
      <c r="GU67" s="23" t="s">
        <v>9</v>
      </c>
      <c r="GV67" s="23" t="s">
        <v>9</v>
      </c>
      <c r="GW67" s="23" t="s">
        <v>9</v>
      </c>
      <c r="GX67" s="23" t="s">
        <v>9</v>
      </c>
      <c r="GY67" s="23" t="s">
        <v>9</v>
      </c>
      <c r="GZ67" s="10"/>
      <c r="HB67" s="1" t="s">
        <v>8</v>
      </c>
    </row>
    <row r="68" spans="1:210" ht="9.75" customHeight="1">
      <c r="A68" s="1" t="s">
        <v>8</v>
      </c>
      <c r="B68" s="26">
        <f>B67+1</f>
        <v>2048</v>
      </c>
      <c r="C68" s="22" t="s">
        <v>19</v>
      </c>
      <c r="D68" s="66">
        <v>0.054</v>
      </c>
      <c r="E68" s="67">
        <f t="shared" si="132"/>
        <v>9.551556325025167</v>
      </c>
      <c r="F68" s="67">
        <f t="shared" si="133"/>
        <v>9.309509088718482</v>
      </c>
      <c r="G68" s="22" t="s">
        <v>19</v>
      </c>
      <c r="H68" s="66">
        <v>0.021</v>
      </c>
      <c r="I68" s="67">
        <f t="shared" si="134"/>
        <v>2.313309247370773</v>
      </c>
      <c r="J68" s="67">
        <f t="shared" si="135"/>
        <v>2.2791224112027324</v>
      </c>
      <c r="K68" s="22" t="s">
        <v>19</v>
      </c>
      <c r="L68" s="66">
        <v>0.035</v>
      </c>
      <c r="M68" s="67">
        <f t="shared" si="136"/>
        <v>4.055955784702263</v>
      </c>
      <c r="N68" s="67">
        <f t="shared" si="137"/>
        <v>3.996015551430804</v>
      </c>
      <c r="O68" s="22" t="s">
        <v>19</v>
      </c>
      <c r="P68" s="66">
        <v>0.01</v>
      </c>
      <c r="Q68" s="67">
        <f t="shared" si="138"/>
        <v>1.7958383025140592</v>
      </c>
      <c r="R68" s="67">
        <f t="shared" si="139"/>
        <v>1.694187077843453</v>
      </c>
      <c r="T68" s="21"/>
      <c r="U68" s="42"/>
      <c r="V68" s="21"/>
      <c r="W68" s="21"/>
      <c r="X68" s="22" t="s">
        <v>97</v>
      </c>
      <c r="Y68" s="78">
        <v>0</v>
      </c>
      <c r="Z68" s="35">
        <f>$I$24</f>
        <v>1.015</v>
      </c>
      <c r="AA68" s="27">
        <f>Y68*Z68</f>
        <v>0</v>
      </c>
      <c r="AB68" s="22" t="s">
        <v>17</v>
      </c>
      <c r="AC68" s="21"/>
      <c r="AD68" s="36">
        <v>0.3</v>
      </c>
      <c r="AE68" s="35">
        <f>J65</f>
        <v>2.141363646218305</v>
      </c>
      <c r="AF68" s="27">
        <f>AA68*AD68*AE68</f>
        <v>0</v>
      </c>
      <c r="AG68" s="22" t="s">
        <v>19</v>
      </c>
      <c r="AH68" s="21"/>
      <c r="AI68" s="37">
        <f>1-AD68</f>
        <v>0.7</v>
      </c>
      <c r="AJ68" s="35">
        <f>AE68</f>
        <v>2.141363646218305</v>
      </c>
      <c r="AK68" s="27">
        <f>AA68*AI68*AJ68</f>
        <v>0</v>
      </c>
      <c r="AL68" s="22" t="s">
        <v>17</v>
      </c>
      <c r="AM68" s="27">
        <f>AF68+AK68</f>
        <v>0</v>
      </c>
      <c r="AN68" s="22" t="s">
        <v>17</v>
      </c>
      <c r="AT68" s="3" t="s">
        <v>119</v>
      </c>
      <c r="AU68" s="8" t="e">
        <f>MINA(AU16:AU46)</f>
        <v>#NUM!</v>
      </c>
      <c r="AV68" s="8" t="e">
        <f>MINA(AV16:AV46)</f>
        <v>#NUM!</v>
      </c>
      <c r="AX68" s="21"/>
      <c r="AY68" s="22"/>
      <c r="AZ68" s="27">
        <f>SUM(AZ14:AZ15)</f>
        <v>0</v>
      </c>
      <c r="BA68" s="27">
        <f aca="true" t="shared" si="140" ref="BA68:DL68">SUM(BA14:BA15)</f>
        <v>0</v>
      </c>
      <c r="BB68" s="27">
        <f t="shared" si="140"/>
        <v>0</v>
      </c>
      <c r="BC68" s="27">
        <f t="shared" si="140"/>
        <v>0</v>
      </c>
      <c r="BD68" s="27">
        <f t="shared" si="140"/>
        <v>0</v>
      </c>
      <c r="BE68" s="27">
        <f t="shared" si="140"/>
        <v>0</v>
      </c>
      <c r="BF68" s="27">
        <f t="shared" si="140"/>
        <v>0</v>
      </c>
      <c r="BG68" s="27">
        <f t="shared" si="140"/>
        <v>0</v>
      </c>
      <c r="BH68" s="27">
        <f t="shared" si="140"/>
        <v>0</v>
      </c>
      <c r="BI68" s="27">
        <f t="shared" si="140"/>
        <v>0</v>
      </c>
      <c r="BJ68" s="27">
        <f t="shared" si="140"/>
        <v>0</v>
      </c>
      <c r="BK68" s="27">
        <f t="shared" si="140"/>
        <v>0</v>
      </c>
      <c r="BL68" s="27">
        <f t="shared" si="140"/>
        <v>0</v>
      </c>
      <c r="BM68" s="27">
        <f t="shared" si="140"/>
        <v>0</v>
      </c>
      <c r="BN68" s="27">
        <f t="shared" si="140"/>
        <v>0</v>
      </c>
      <c r="BO68" s="27">
        <f t="shared" si="140"/>
        <v>0</v>
      </c>
      <c r="BP68" s="27">
        <f t="shared" si="140"/>
        <v>0</v>
      </c>
      <c r="BQ68" s="27">
        <f t="shared" si="140"/>
        <v>0</v>
      </c>
      <c r="BR68" s="27">
        <f t="shared" si="140"/>
        <v>0</v>
      </c>
      <c r="BS68" s="27">
        <f t="shared" si="140"/>
        <v>0</v>
      </c>
      <c r="BT68" s="27">
        <f t="shared" si="140"/>
        <v>0</v>
      </c>
      <c r="BU68" s="27">
        <f t="shared" si="140"/>
        <v>0</v>
      </c>
      <c r="BV68" s="27">
        <f t="shared" si="140"/>
        <v>0</v>
      </c>
      <c r="BW68" s="27">
        <f t="shared" si="140"/>
        <v>0</v>
      </c>
      <c r="BX68" s="27">
        <f t="shared" si="140"/>
        <v>0</v>
      </c>
      <c r="BY68" s="27">
        <f t="shared" si="140"/>
        <v>0</v>
      </c>
      <c r="BZ68" s="27">
        <f t="shared" si="140"/>
        <v>0</v>
      </c>
      <c r="CA68" s="27">
        <f t="shared" si="140"/>
        <v>0</v>
      </c>
      <c r="CB68" s="27">
        <f t="shared" si="140"/>
        <v>0</v>
      </c>
      <c r="CC68" s="27">
        <f t="shared" si="140"/>
        <v>0</v>
      </c>
      <c r="CD68" s="27">
        <f t="shared" si="140"/>
        <v>0</v>
      </c>
      <c r="CE68" s="27">
        <f t="shared" si="140"/>
        <v>0</v>
      </c>
      <c r="CF68" s="27">
        <f t="shared" si="140"/>
        <v>0</v>
      </c>
      <c r="CG68" s="27">
        <f t="shared" si="140"/>
        <v>0</v>
      </c>
      <c r="CH68" s="27">
        <f t="shared" si="140"/>
        <v>0</v>
      </c>
      <c r="CI68" s="27">
        <f t="shared" si="140"/>
        <v>0</v>
      </c>
      <c r="CJ68" s="27">
        <f t="shared" si="140"/>
        <v>766612.9110370538</v>
      </c>
      <c r="CK68" s="27">
        <f t="shared" si="140"/>
        <v>439199.4668295643</v>
      </c>
      <c r="CL68" s="27">
        <f t="shared" si="140"/>
        <v>343828.0684306212</v>
      </c>
      <c r="CM68" s="27">
        <f t="shared" si="140"/>
        <v>1469.6099403548471</v>
      </c>
      <c r="CN68" s="27">
        <f t="shared" si="140"/>
        <v>17884.23416348663</v>
      </c>
      <c r="CO68" s="27">
        <f t="shared" si="140"/>
        <v>0</v>
      </c>
      <c r="CP68" s="27">
        <f t="shared" si="140"/>
        <v>0</v>
      </c>
      <c r="CQ68" s="27">
        <f t="shared" si="140"/>
        <v>0</v>
      </c>
      <c r="CR68" s="27">
        <f t="shared" si="140"/>
        <v>0</v>
      </c>
      <c r="CS68" s="27">
        <f t="shared" si="140"/>
        <v>0</v>
      </c>
      <c r="CT68" s="27">
        <f t="shared" si="140"/>
        <v>0</v>
      </c>
      <c r="CU68" s="27">
        <f t="shared" si="140"/>
        <v>0</v>
      </c>
      <c r="CV68" s="27">
        <f t="shared" si="140"/>
        <v>0</v>
      </c>
      <c r="CW68" s="27">
        <f t="shared" si="140"/>
        <v>0</v>
      </c>
      <c r="CX68" s="27">
        <f t="shared" si="140"/>
        <v>0</v>
      </c>
      <c r="CY68" s="27">
        <f t="shared" si="140"/>
        <v>0</v>
      </c>
      <c r="CZ68" s="27">
        <f t="shared" si="140"/>
        <v>0</v>
      </c>
      <c r="DA68" s="27">
        <f t="shared" si="140"/>
        <v>0</v>
      </c>
      <c r="DB68" s="27">
        <f t="shared" si="140"/>
        <v>0</v>
      </c>
      <c r="DC68" s="27">
        <f t="shared" si="140"/>
        <v>0</v>
      </c>
      <c r="DD68" s="27">
        <f t="shared" si="140"/>
        <v>0</v>
      </c>
      <c r="DE68" s="27">
        <f t="shared" si="140"/>
        <v>0</v>
      </c>
      <c r="DF68" s="27">
        <f t="shared" si="140"/>
        <v>0</v>
      </c>
      <c r="DG68" s="27">
        <f t="shared" si="140"/>
        <v>0</v>
      </c>
      <c r="DH68" s="27">
        <f t="shared" si="140"/>
        <v>0</v>
      </c>
      <c r="DI68" s="27">
        <f t="shared" si="140"/>
        <v>0</v>
      </c>
      <c r="DJ68" s="27">
        <f t="shared" si="140"/>
        <v>0</v>
      </c>
      <c r="DK68" s="27">
        <f t="shared" si="140"/>
        <v>0</v>
      </c>
      <c r="DL68" s="27">
        <f t="shared" si="140"/>
        <v>0</v>
      </c>
      <c r="DM68" s="27">
        <f aca="true" t="shared" si="141" ref="DM68:FX68">SUM(DM14:DM15)</f>
        <v>0</v>
      </c>
      <c r="DN68" s="27">
        <f t="shared" si="141"/>
        <v>0</v>
      </c>
      <c r="DO68" s="27">
        <f t="shared" si="141"/>
        <v>0</v>
      </c>
      <c r="DP68" s="27">
        <f t="shared" si="141"/>
        <v>0</v>
      </c>
      <c r="DQ68" s="27">
        <f t="shared" si="141"/>
        <v>0</v>
      </c>
      <c r="DR68" s="27">
        <f t="shared" si="141"/>
        <v>0</v>
      </c>
      <c r="DS68" s="27">
        <f t="shared" si="141"/>
        <v>0</v>
      </c>
      <c r="DT68" s="27">
        <f t="shared" si="141"/>
        <v>0</v>
      </c>
      <c r="DU68" s="27">
        <f t="shared" si="141"/>
        <v>0</v>
      </c>
      <c r="DV68" s="27">
        <f t="shared" si="141"/>
        <v>0</v>
      </c>
      <c r="DW68" s="27">
        <f t="shared" si="141"/>
        <v>0</v>
      </c>
      <c r="DX68" s="27">
        <f t="shared" si="141"/>
        <v>0</v>
      </c>
      <c r="DY68" s="27">
        <f t="shared" si="141"/>
        <v>0</v>
      </c>
      <c r="DZ68" s="27">
        <f t="shared" si="141"/>
        <v>0</v>
      </c>
      <c r="EA68" s="27">
        <f t="shared" si="141"/>
        <v>0</v>
      </c>
      <c r="EB68" s="27">
        <f t="shared" si="141"/>
        <v>0</v>
      </c>
      <c r="EC68" s="27">
        <f t="shared" si="141"/>
        <v>0</v>
      </c>
      <c r="ED68" s="27">
        <f t="shared" si="141"/>
        <v>0</v>
      </c>
      <c r="EE68" s="27">
        <f t="shared" si="141"/>
        <v>0</v>
      </c>
      <c r="EF68" s="27">
        <f t="shared" si="141"/>
        <v>0</v>
      </c>
      <c r="EG68" s="27">
        <f t="shared" si="141"/>
        <v>0</v>
      </c>
      <c r="EH68" s="27">
        <f t="shared" si="141"/>
        <v>0</v>
      </c>
      <c r="EI68" s="27">
        <f t="shared" si="141"/>
        <v>0</v>
      </c>
      <c r="EJ68" s="27">
        <f t="shared" si="141"/>
        <v>0</v>
      </c>
      <c r="EK68" s="27">
        <f t="shared" si="141"/>
        <v>0</v>
      </c>
      <c r="EL68" s="27">
        <f t="shared" si="141"/>
        <v>0</v>
      </c>
      <c r="EM68" s="27">
        <f t="shared" si="141"/>
        <v>0</v>
      </c>
      <c r="EN68" s="27">
        <f t="shared" si="141"/>
        <v>0</v>
      </c>
      <c r="EO68" s="27">
        <f t="shared" si="141"/>
        <v>0</v>
      </c>
      <c r="EP68" s="27">
        <f t="shared" si="141"/>
        <v>0</v>
      </c>
      <c r="EQ68" s="27">
        <f t="shared" si="141"/>
        <v>0</v>
      </c>
      <c r="ER68" s="27">
        <f t="shared" si="141"/>
        <v>0</v>
      </c>
      <c r="ES68" s="27">
        <f t="shared" si="141"/>
        <v>0</v>
      </c>
      <c r="ET68" s="27">
        <f t="shared" si="141"/>
        <v>0</v>
      </c>
      <c r="EU68" s="27">
        <f t="shared" si="141"/>
        <v>0</v>
      </c>
      <c r="EV68" s="27">
        <f t="shared" si="141"/>
        <v>0</v>
      </c>
      <c r="EW68" s="27">
        <f t="shared" si="141"/>
        <v>0</v>
      </c>
      <c r="EX68" s="27">
        <f t="shared" si="141"/>
        <v>0</v>
      </c>
      <c r="EY68" s="27">
        <f t="shared" si="141"/>
        <v>0</v>
      </c>
      <c r="EZ68" s="27">
        <f t="shared" si="141"/>
        <v>0</v>
      </c>
      <c r="FA68" s="27">
        <f t="shared" si="141"/>
        <v>0</v>
      </c>
      <c r="FB68" s="27">
        <f t="shared" si="141"/>
        <v>0</v>
      </c>
      <c r="FC68" s="27">
        <f t="shared" si="141"/>
        <v>0</v>
      </c>
      <c r="FD68" s="27">
        <f t="shared" si="141"/>
        <v>0</v>
      </c>
      <c r="FE68" s="27">
        <f t="shared" si="141"/>
        <v>0</v>
      </c>
      <c r="FF68" s="27">
        <f t="shared" si="141"/>
        <v>0</v>
      </c>
      <c r="FG68" s="27">
        <f t="shared" si="141"/>
        <v>0</v>
      </c>
      <c r="FH68" s="27">
        <f t="shared" si="141"/>
        <v>0</v>
      </c>
      <c r="FI68" s="27">
        <f t="shared" si="141"/>
        <v>0</v>
      </c>
      <c r="FJ68" s="27">
        <f t="shared" si="141"/>
        <v>0</v>
      </c>
      <c r="FK68" s="27">
        <f t="shared" si="141"/>
        <v>0</v>
      </c>
      <c r="FL68" s="27">
        <f t="shared" si="141"/>
        <v>0</v>
      </c>
      <c r="FM68" s="27">
        <f t="shared" si="141"/>
        <v>0</v>
      </c>
      <c r="FN68" s="27">
        <f t="shared" si="141"/>
        <v>0</v>
      </c>
      <c r="FO68" s="27">
        <f t="shared" si="141"/>
        <v>0</v>
      </c>
      <c r="FP68" s="27">
        <f t="shared" si="141"/>
        <v>0</v>
      </c>
      <c r="FQ68" s="27">
        <f t="shared" si="141"/>
        <v>0</v>
      </c>
      <c r="FR68" s="27">
        <f t="shared" si="141"/>
        <v>0</v>
      </c>
      <c r="FS68" s="27">
        <f t="shared" si="141"/>
        <v>0</v>
      </c>
      <c r="FT68" s="27">
        <f t="shared" si="141"/>
        <v>0</v>
      </c>
      <c r="FU68" s="27">
        <f t="shared" si="141"/>
        <v>0</v>
      </c>
      <c r="FV68" s="27">
        <f t="shared" si="141"/>
        <v>0</v>
      </c>
      <c r="FW68" s="27">
        <f t="shared" si="141"/>
        <v>0</v>
      </c>
      <c r="FX68" s="27">
        <f t="shared" si="141"/>
        <v>0</v>
      </c>
      <c r="FY68" s="27">
        <f aca="true" t="shared" si="142" ref="FY68:GY68">SUM(FY14:FY15)</f>
        <v>0</v>
      </c>
      <c r="FZ68" s="27">
        <f t="shared" si="142"/>
        <v>0</v>
      </c>
      <c r="GA68" s="27">
        <f t="shared" si="142"/>
        <v>0</v>
      </c>
      <c r="GB68" s="27">
        <f t="shared" si="142"/>
        <v>0</v>
      </c>
      <c r="GC68" s="27">
        <f t="shared" si="142"/>
        <v>0</v>
      </c>
      <c r="GD68" s="27">
        <f t="shared" si="142"/>
        <v>0</v>
      </c>
      <c r="GE68" s="27">
        <f t="shared" si="142"/>
        <v>0</v>
      </c>
      <c r="GF68" s="27">
        <f t="shared" si="142"/>
        <v>0</v>
      </c>
      <c r="GG68" s="27">
        <f t="shared" si="142"/>
        <v>0</v>
      </c>
      <c r="GH68" s="27">
        <f t="shared" si="142"/>
        <v>0</v>
      </c>
      <c r="GI68" s="27">
        <f t="shared" si="142"/>
        <v>0</v>
      </c>
      <c r="GJ68" s="27">
        <f t="shared" si="142"/>
        <v>0</v>
      </c>
      <c r="GK68" s="27">
        <f t="shared" si="142"/>
        <v>0</v>
      </c>
      <c r="GL68" s="27">
        <f t="shared" si="142"/>
        <v>0</v>
      </c>
      <c r="GM68" s="27">
        <f t="shared" si="142"/>
        <v>0</v>
      </c>
      <c r="GN68" s="27">
        <f t="shared" si="142"/>
        <v>0</v>
      </c>
      <c r="GO68" s="27">
        <f t="shared" si="142"/>
        <v>0</v>
      </c>
      <c r="GP68" s="27">
        <f t="shared" si="142"/>
        <v>0</v>
      </c>
      <c r="GQ68" s="27">
        <f t="shared" si="142"/>
        <v>0</v>
      </c>
      <c r="GR68" s="27">
        <f t="shared" si="142"/>
        <v>0</v>
      </c>
      <c r="GS68" s="27">
        <f t="shared" si="142"/>
        <v>0</v>
      </c>
      <c r="GT68" s="27">
        <f t="shared" si="142"/>
        <v>0</v>
      </c>
      <c r="GU68" s="27">
        <f t="shared" si="142"/>
        <v>0</v>
      </c>
      <c r="GV68" s="27">
        <f t="shared" si="142"/>
        <v>0</v>
      </c>
      <c r="GW68" s="27">
        <f t="shared" si="142"/>
        <v>0</v>
      </c>
      <c r="GX68" s="27">
        <f t="shared" si="142"/>
        <v>0</v>
      </c>
      <c r="GY68" s="27">
        <f t="shared" si="142"/>
        <v>766612.9110370538</v>
      </c>
      <c r="HB68" s="1" t="s">
        <v>8</v>
      </c>
    </row>
    <row r="69" spans="1:210" ht="9.75" customHeight="1">
      <c r="A69" s="1" t="s">
        <v>8</v>
      </c>
      <c r="B69" s="26">
        <f>B68+1</f>
        <v>2049</v>
      </c>
      <c r="C69" s="22" t="s">
        <v>19</v>
      </c>
      <c r="D69" s="66">
        <v>0.054</v>
      </c>
      <c r="E69" s="67">
        <f t="shared" si="132"/>
        <v>10.067340366576527</v>
      </c>
      <c r="F69" s="67">
        <f t="shared" si="133"/>
        <v>9.81222257950928</v>
      </c>
      <c r="G69" s="22" t="s">
        <v>19</v>
      </c>
      <c r="H69" s="66">
        <v>0.021</v>
      </c>
      <c r="I69" s="67">
        <f t="shared" si="134"/>
        <v>2.361888741565559</v>
      </c>
      <c r="J69" s="67">
        <f t="shared" si="135"/>
        <v>2.3269839818379894</v>
      </c>
      <c r="K69" s="22" t="s">
        <v>19</v>
      </c>
      <c r="L69" s="66">
        <v>0.035</v>
      </c>
      <c r="M69" s="67">
        <f t="shared" si="136"/>
        <v>4.197914237166842</v>
      </c>
      <c r="N69" s="67">
        <f t="shared" si="137"/>
        <v>4.1358760957308816</v>
      </c>
      <c r="O69" s="22" t="s">
        <v>19</v>
      </c>
      <c r="P69" s="66">
        <v>0.01</v>
      </c>
      <c r="Q69" s="67">
        <f t="shared" si="138"/>
        <v>1.8137966855391998</v>
      </c>
      <c r="R69" s="67">
        <f t="shared" si="139"/>
        <v>1.7111289486218875</v>
      </c>
      <c r="T69" s="21"/>
      <c r="U69" s="42"/>
      <c r="V69" s="21"/>
      <c r="W69" s="21"/>
      <c r="X69" s="22" t="s">
        <v>106</v>
      </c>
      <c r="Y69" s="78">
        <v>0</v>
      </c>
      <c r="Z69" s="35">
        <f>$M$24</f>
        <v>1.015</v>
      </c>
      <c r="AA69" s="27">
        <f>Y69*Z69</f>
        <v>0</v>
      </c>
      <c r="AB69" s="22" t="s">
        <v>17</v>
      </c>
      <c r="AC69" s="21"/>
      <c r="AD69" s="36">
        <v>0.3</v>
      </c>
      <c r="AE69" s="35">
        <f>N65</f>
        <v>3.604177078348994</v>
      </c>
      <c r="AF69" s="27">
        <f>AA69*AD69*AE69</f>
        <v>0</v>
      </c>
      <c r="AG69" s="22" t="s">
        <v>19</v>
      </c>
      <c r="AH69" s="21"/>
      <c r="AI69" s="37">
        <f>1-AD69</f>
        <v>0.7</v>
      </c>
      <c r="AJ69" s="35">
        <f>AE69</f>
        <v>3.604177078348994</v>
      </c>
      <c r="AK69" s="27">
        <f>AA69*AI69*AJ69</f>
        <v>0</v>
      </c>
      <c r="AL69" s="22" t="s">
        <v>17</v>
      </c>
      <c r="AM69" s="27">
        <f>AF69+AK69</f>
        <v>0</v>
      </c>
      <c r="AN69" s="22" t="s">
        <v>17</v>
      </c>
      <c r="AQ69" s="5" t="s">
        <v>9</v>
      </c>
      <c r="AR69" s="5" t="s">
        <v>9</v>
      </c>
      <c r="AS69" s="5" t="s">
        <v>9</v>
      </c>
      <c r="AT69" s="5" t="s">
        <v>9</v>
      </c>
      <c r="AU69" s="5" t="s">
        <v>9</v>
      </c>
      <c r="AV69" s="5" t="s">
        <v>9</v>
      </c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HB69" s="1" t="s">
        <v>8</v>
      </c>
    </row>
    <row r="70" spans="1:208" ht="9.75" customHeight="1">
      <c r="A70" s="1" t="s">
        <v>8</v>
      </c>
      <c r="B70" s="26">
        <f>B69+1</f>
        <v>2050</v>
      </c>
      <c r="C70" s="22" t="s">
        <v>19</v>
      </c>
      <c r="D70" s="66">
        <v>0.054</v>
      </c>
      <c r="E70" s="67">
        <f t="shared" si="132"/>
        <v>10.61097674637166</v>
      </c>
      <c r="F70" s="67">
        <f t="shared" si="133"/>
        <v>10.342082598802781</v>
      </c>
      <c r="G70" s="22" t="s">
        <v>19</v>
      </c>
      <c r="H70" s="66">
        <v>0.021</v>
      </c>
      <c r="I70" s="67">
        <f t="shared" si="134"/>
        <v>2.4114884051384355</v>
      </c>
      <c r="J70" s="67">
        <f t="shared" si="135"/>
        <v>2.375850645456587</v>
      </c>
      <c r="K70" s="22" t="s">
        <v>19</v>
      </c>
      <c r="L70" s="66">
        <v>0.035</v>
      </c>
      <c r="M70" s="67">
        <f t="shared" si="136"/>
        <v>4.344841235467681</v>
      </c>
      <c r="N70" s="67">
        <f t="shared" si="137"/>
        <v>4.280631759081462</v>
      </c>
      <c r="O70" s="22" t="s">
        <v>19</v>
      </c>
      <c r="P70" s="66">
        <v>0.01</v>
      </c>
      <c r="Q70" s="67">
        <f t="shared" si="138"/>
        <v>1.8319346523945919</v>
      </c>
      <c r="R70" s="67">
        <f t="shared" si="139"/>
        <v>1.7282402381081063</v>
      </c>
      <c r="T70" s="21"/>
      <c r="U70" s="42"/>
      <c r="V70" s="21"/>
      <c r="W70" s="21"/>
      <c r="X70" s="22" t="s">
        <v>108</v>
      </c>
      <c r="Y70" s="78">
        <v>0</v>
      </c>
      <c r="Z70" s="35">
        <f>$Q$24</f>
        <v>1.06</v>
      </c>
      <c r="AA70" s="27">
        <f>Y70*Z70</f>
        <v>0</v>
      </c>
      <c r="AB70" s="22" t="s">
        <v>17</v>
      </c>
      <c r="AC70" s="21"/>
      <c r="AD70" s="36">
        <v>0.3</v>
      </c>
      <c r="AE70" s="35">
        <f>R65</f>
        <v>1.6443612865011805</v>
      </c>
      <c r="AF70" s="27">
        <f>AA70*AD70*AE70</f>
        <v>0</v>
      </c>
      <c r="AG70" s="22" t="s">
        <v>19</v>
      </c>
      <c r="AH70" s="21"/>
      <c r="AI70" s="37">
        <f>1-AD70</f>
        <v>0.7</v>
      </c>
      <c r="AJ70" s="35">
        <f>AE70</f>
        <v>1.6443612865011805</v>
      </c>
      <c r="AK70" s="27">
        <f>AA70*AI70*AJ70</f>
        <v>0</v>
      </c>
      <c r="AL70" s="22" t="s">
        <v>17</v>
      </c>
      <c r="AM70" s="27">
        <f>AF70+AK70</f>
        <v>0</v>
      </c>
      <c r="AN70" s="22" t="s">
        <v>17</v>
      </c>
      <c r="AX70" s="21"/>
      <c r="AY70" s="21"/>
      <c r="AZ70" s="21" t="e">
        <f>SUM(AZ26:AZ29)/4</f>
        <v>#NUM!</v>
      </c>
      <c r="BA70" s="21"/>
      <c r="BB70" s="21"/>
      <c r="BC70" s="21"/>
      <c r="BD70" s="21"/>
      <c r="BE70" s="21"/>
      <c r="BF70" s="21" t="e">
        <f>SUM(BF26:BF29)/4</f>
        <v>#NUM!</v>
      </c>
      <c r="BG70" s="21"/>
      <c r="BH70" s="21"/>
      <c r="BI70" s="21"/>
      <c r="BJ70" s="21"/>
      <c r="BK70" s="21"/>
      <c r="BL70" s="21" t="e">
        <f>SUM(BL26:BL29)/4</f>
        <v>#NUM!</v>
      </c>
      <c r="BM70" s="21"/>
      <c r="BN70" s="21"/>
      <c r="BO70" s="21"/>
      <c r="BP70" s="21"/>
      <c r="BQ70" s="21"/>
      <c r="BR70" s="21" t="e">
        <f>SUM(BR26:BR29)/4</f>
        <v>#NUM!</v>
      </c>
      <c r="BS70" s="21"/>
      <c r="BT70" s="21"/>
      <c r="BU70" s="21"/>
      <c r="BV70" s="21"/>
      <c r="BW70" s="21"/>
      <c r="BX70" s="21" t="e">
        <f>SUM(BX26:BX29)/4</f>
        <v>#NUM!</v>
      </c>
      <c r="BY70" s="21"/>
      <c r="BZ70" s="21"/>
      <c r="CA70" s="21"/>
      <c r="CB70" s="21"/>
      <c r="CC70" s="21"/>
      <c r="CD70" s="21" t="e">
        <f>SUM(CD26:CD29)/4</f>
        <v>#NUM!</v>
      </c>
      <c r="CE70" s="21"/>
      <c r="CF70" s="21"/>
      <c r="CG70" s="21"/>
      <c r="CH70" s="21"/>
      <c r="CI70" s="21"/>
      <c r="CJ70" s="21">
        <f>SUM(CJ26:CJ29)/4</f>
        <v>8485.759386902675</v>
      </c>
      <c r="CK70" s="21"/>
      <c r="CL70" s="21"/>
      <c r="CM70" s="21"/>
      <c r="CN70" s="21"/>
      <c r="CO70" s="21"/>
      <c r="CP70" s="21" t="e">
        <f>SUM(CP26:CP29)/4</f>
        <v>#NUM!</v>
      </c>
      <c r="CQ70" s="21"/>
      <c r="CR70" s="21"/>
      <c r="CS70" s="21"/>
      <c r="CT70" s="21"/>
      <c r="CU70" s="21"/>
      <c r="CV70" s="21" t="e">
        <f>SUM(CV26:CV29)/4</f>
        <v>#NUM!</v>
      </c>
      <c r="CW70" s="21"/>
      <c r="CX70" s="21"/>
      <c r="CY70" s="21"/>
      <c r="CZ70" s="21"/>
      <c r="DA70" s="21"/>
      <c r="DB70" s="21" t="e">
        <f>SUM(DB26:DB29)/4</f>
        <v>#NUM!</v>
      </c>
      <c r="DC70" s="21"/>
      <c r="DD70" s="21"/>
      <c r="DE70" s="21"/>
      <c r="DF70" s="21"/>
      <c r="DG70" s="21"/>
      <c r="DH70" s="21" t="e">
        <f>SUM(DH26:DH29)/4</f>
        <v>#NUM!</v>
      </c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 t="e">
        <f>SUM(DZ26:DZ29)/4</f>
        <v>#NUM!</v>
      </c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 t="e">
        <f>SUM(EL26:EL29)/4</f>
        <v>#NUM!</v>
      </c>
      <c r="EM70" s="21"/>
      <c r="EN70" s="21"/>
      <c r="EO70" s="21"/>
      <c r="EP70" s="21"/>
      <c r="EQ70" s="21"/>
      <c r="ER70" s="21" t="e">
        <f>SUM(ER26:ER29)/4</f>
        <v>#NUM!</v>
      </c>
      <c r="ES70" s="21"/>
      <c r="ET70" s="21"/>
      <c r="EU70" s="21"/>
      <c r="EV70" s="21"/>
      <c r="EW70" s="21"/>
      <c r="EX70" s="21" t="e">
        <f>SUM(EX26:EX29)/4</f>
        <v>#NUM!</v>
      </c>
      <c r="EY70" s="21"/>
      <c r="EZ70" s="21"/>
      <c r="FA70" s="21"/>
      <c r="FB70" s="21"/>
      <c r="FC70" s="21"/>
      <c r="FD70" s="21" t="e">
        <f>SUM(FD26:FD29)/4</f>
        <v>#NUM!</v>
      </c>
      <c r="FE70" s="21"/>
      <c r="FF70" s="21"/>
      <c r="FG70" s="21"/>
      <c r="FH70" s="21"/>
      <c r="FI70" s="21"/>
      <c r="FJ70" s="21" t="e">
        <f>SUM(FJ26:FJ29)/4</f>
        <v>#NUM!</v>
      </c>
      <c r="FK70" s="21"/>
      <c r="FL70" s="21"/>
      <c r="FM70" s="21"/>
      <c r="FN70" s="21"/>
      <c r="FO70" s="21"/>
      <c r="FP70" s="21" t="e">
        <f>SUM(FP26:FP29)/4</f>
        <v>#NUM!</v>
      </c>
      <c r="FQ70" s="21"/>
      <c r="FR70" s="21"/>
      <c r="FS70" s="21"/>
      <c r="FT70" s="21"/>
      <c r="FU70" s="21"/>
      <c r="FV70" s="21" t="e">
        <f>SUM(FV26:FV29)/4</f>
        <v>#NUM!</v>
      </c>
      <c r="FW70" s="21"/>
      <c r="FX70" s="21"/>
      <c r="FY70" s="21"/>
      <c r="FZ70" s="21"/>
      <c r="GA70" s="21"/>
      <c r="GB70" s="21" t="e">
        <f>SUM(GB26:GB29)/4</f>
        <v>#NUM!</v>
      </c>
      <c r="GC70" s="21"/>
      <c r="GD70" s="21"/>
      <c r="GE70" s="21"/>
      <c r="GF70" s="21"/>
      <c r="GG70" s="21"/>
      <c r="GH70" s="21" t="e">
        <f>SUM(GH26:GH29)/4</f>
        <v>#NUM!</v>
      </c>
      <c r="GI70" s="21"/>
      <c r="GJ70" s="21"/>
      <c r="GK70" s="21"/>
      <c r="GL70" s="21"/>
      <c r="GM70" s="21"/>
      <c r="GN70" s="21">
        <f>SUM(GN26:GN29)/4</f>
        <v>0</v>
      </c>
      <c r="GO70" s="21"/>
      <c r="GP70" s="21"/>
      <c r="GQ70" s="21"/>
      <c r="GR70" s="21"/>
      <c r="GS70" s="21"/>
      <c r="GT70" s="21">
        <f>SUM(GT26:GT29)/4</f>
        <v>0</v>
      </c>
      <c r="GU70" s="21"/>
      <c r="GV70" s="21"/>
      <c r="GW70" s="21"/>
      <c r="GX70" s="21"/>
      <c r="GY70" s="21"/>
      <c r="GZ70" t="e">
        <f>SUM(AZ70:GY70)</f>
        <v>#NUM!</v>
      </c>
    </row>
    <row r="71" spans="1:207" ht="9.75" customHeight="1">
      <c r="A71" s="1" t="s">
        <v>8</v>
      </c>
      <c r="B71" s="26">
        <f t="shared" si="106"/>
        <v>2051</v>
      </c>
      <c r="C71" s="22" t="s">
        <v>19</v>
      </c>
      <c r="D71" s="66">
        <v>0.054</v>
      </c>
      <c r="E71" s="67">
        <f t="shared" si="132"/>
        <v>11.18396949067573</v>
      </c>
      <c r="F71" s="67">
        <f t="shared" si="133"/>
        <v>10.900555059138131</v>
      </c>
      <c r="G71" s="22" t="s">
        <v>19</v>
      </c>
      <c r="H71" s="66">
        <v>0.021</v>
      </c>
      <c r="I71" s="67">
        <f t="shared" si="134"/>
        <v>2.4621296616463426</v>
      </c>
      <c r="J71" s="67">
        <f t="shared" si="135"/>
        <v>2.425743509011175</v>
      </c>
      <c r="K71" s="22" t="s">
        <v>19</v>
      </c>
      <c r="L71" s="66">
        <v>0.035</v>
      </c>
      <c r="M71" s="67">
        <f t="shared" si="136"/>
        <v>4.496910678709049</v>
      </c>
      <c r="N71" s="67">
        <f t="shared" si="137"/>
        <v>4.430453870649313</v>
      </c>
      <c r="O71" s="22" t="s">
        <v>19</v>
      </c>
      <c r="P71" s="66">
        <v>0.01</v>
      </c>
      <c r="Q71" s="67">
        <f t="shared" si="138"/>
        <v>1.8502539989185378</v>
      </c>
      <c r="R71" s="67">
        <f t="shared" si="139"/>
        <v>1.7455226404891875</v>
      </c>
      <c r="T71" s="21"/>
      <c r="U71" s="42"/>
      <c r="V71" s="21"/>
      <c r="W71" s="21"/>
      <c r="X71" s="38" t="s">
        <v>110</v>
      </c>
      <c r="Y71" s="77" t="s">
        <v>124</v>
      </c>
      <c r="Z71" s="39" t="s">
        <v>110</v>
      </c>
      <c r="AA71" s="24" t="s">
        <v>111</v>
      </c>
      <c r="AB71" s="22" t="s">
        <v>17</v>
      </c>
      <c r="AC71" s="21"/>
      <c r="AD71" s="21"/>
      <c r="AE71" s="21"/>
      <c r="AF71" s="24" t="s">
        <v>111</v>
      </c>
      <c r="AG71" s="22" t="s">
        <v>19</v>
      </c>
      <c r="AH71" s="21"/>
      <c r="AI71" s="21"/>
      <c r="AJ71" s="21"/>
      <c r="AK71" s="24" t="s">
        <v>111</v>
      </c>
      <c r="AL71" s="22" t="s">
        <v>17</v>
      </c>
      <c r="AM71" s="24" t="s">
        <v>111</v>
      </c>
      <c r="AN71" s="22" t="s">
        <v>17</v>
      </c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</row>
    <row r="72" spans="2:207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T72" s="21"/>
      <c r="U72" s="42"/>
      <c r="V72" s="21"/>
      <c r="W72" s="21"/>
      <c r="X72" s="38" t="s">
        <v>110</v>
      </c>
      <c r="Y72" s="79">
        <f>SUM(Y67:Y69)-Y70</f>
        <v>0</v>
      </c>
      <c r="Z72" s="39" t="s">
        <v>110</v>
      </c>
      <c r="AA72" s="27">
        <f>AA67+AA68+AA69-AA70</f>
        <v>0</v>
      </c>
      <c r="AB72" s="22" t="s">
        <v>17</v>
      </c>
      <c r="AC72" s="21"/>
      <c r="AD72" s="30" t="e">
        <f>RATE(AC67-U67,,-(AA72*AD70),AF72)</f>
        <v>#NUM!</v>
      </c>
      <c r="AE72" s="21"/>
      <c r="AF72" s="27">
        <f>AF67+AF68+AF69-AF70</f>
        <v>0</v>
      </c>
      <c r="AG72" s="22" t="s">
        <v>19</v>
      </c>
      <c r="AH72" s="21"/>
      <c r="AI72" s="40" t="e">
        <f>RATE(AH67-U67,,-(AA72*AI70),AK72)</f>
        <v>#NUM!</v>
      </c>
      <c r="AJ72" s="21"/>
      <c r="AK72" s="27">
        <f>AK67+AK68+AK69-AK70</f>
        <v>0</v>
      </c>
      <c r="AL72" s="22" t="s">
        <v>17</v>
      </c>
      <c r="AM72" s="27">
        <f>AM67+AM68+AM69-AM70</f>
        <v>0</v>
      </c>
      <c r="AN72" s="22" t="s">
        <v>17</v>
      </c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</row>
    <row r="73" spans="2:207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T73" s="22" t="s">
        <v>9</v>
      </c>
      <c r="U73" s="43" t="s">
        <v>9</v>
      </c>
      <c r="V73" s="23" t="s">
        <v>9</v>
      </c>
      <c r="W73" s="23" t="s">
        <v>9</v>
      </c>
      <c r="X73" s="23" t="s">
        <v>9</v>
      </c>
      <c r="Y73" s="77"/>
      <c r="Z73" s="44" t="s">
        <v>9</v>
      </c>
      <c r="AA73" s="23" t="s">
        <v>9</v>
      </c>
      <c r="AB73" s="22" t="s">
        <v>17</v>
      </c>
      <c r="AC73" s="23" t="s">
        <v>9</v>
      </c>
      <c r="AD73" s="23" t="s">
        <v>9</v>
      </c>
      <c r="AE73" s="23" t="s">
        <v>9</v>
      </c>
      <c r="AF73" s="23" t="s">
        <v>9</v>
      </c>
      <c r="AG73" s="22" t="s">
        <v>120</v>
      </c>
      <c r="AH73" s="23" t="s">
        <v>9</v>
      </c>
      <c r="AI73" s="23" t="s">
        <v>9</v>
      </c>
      <c r="AJ73" s="23" t="s">
        <v>9</v>
      </c>
      <c r="AK73" s="23" t="s">
        <v>9</v>
      </c>
      <c r="AL73" s="22" t="s">
        <v>17</v>
      </c>
      <c r="AM73" s="23" t="s">
        <v>9</v>
      </c>
      <c r="AN73" s="22" t="s">
        <v>17</v>
      </c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</row>
    <row r="74" spans="2:207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T74" s="22" t="s">
        <v>8</v>
      </c>
      <c r="U74" s="42"/>
      <c r="V74" s="21"/>
      <c r="W74" s="21"/>
      <c r="X74" s="38" t="s">
        <v>110</v>
      </c>
      <c r="Y74" s="78"/>
      <c r="Z74" s="39" t="s">
        <v>110</v>
      </c>
      <c r="AA74" s="38" t="s">
        <v>110</v>
      </c>
      <c r="AB74" s="22" t="s">
        <v>17</v>
      </c>
      <c r="AC74" s="21"/>
      <c r="AD74" s="21"/>
      <c r="AE74" s="21"/>
      <c r="AF74" s="21"/>
      <c r="AG74" s="22" t="s">
        <v>19</v>
      </c>
      <c r="AH74" s="21"/>
      <c r="AI74" s="21"/>
      <c r="AJ74" s="21"/>
      <c r="AK74" s="21"/>
      <c r="AL74" s="22" t="s">
        <v>17</v>
      </c>
      <c r="AM74" s="22" t="s">
        <v>8</v>
      </c>
      <c r="AN74" s="22" t="s">
        <v>17</v>
      </c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</row>
    <row r="75" spans="2:207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T75" s="22" t="s">
        <v>136</v>
      </c>
      <c r="U75" s="41">
        <f>$U$14</f>
        <v>2003</v>
      </c>
      <c r="V75" s="28">
        <v>2010</v>
      </c>
      <c r="W75" s="21"/>
      <c r="X75" s="22" t="s">
        <v>86</v>
      </c>
      <c r="Y75" s="78">
        <v>0</v>
      </c>
      <c r="Z75" s="35">
        <f>$E$24</f>
        <v>1.026</v>
      </c>
      <c r="AA75" s="27">
        <f>Y75*Z75</f>
        <v>0</v>
      </c>
      <c r="AB75" s="22" t="s">
        <v>17</v>
      </c>
      <c r="AC75" s="26">
        <f>V75+1</f>
        <v>2011</v>
      </c>
      <c r="AD75" s="36">
        <v>0.3</v>
      </c>
      <c r="AE75" s="35">
        <f>F30</f>
        <v>1.2886056899520235</v>
      </c>
      <c r="AF75" s="27">
        <f>AA75*AD75*AE75</f>
        <v>0</v>
      </c>
      <c r="AG75" s="22" t="s">
        <v>19</v>
      </c>
      <c r="AH75" s="26">
        <f>AC75+1</f>
        <v>2012</v>
      </c>
      <c r="AI75" s="37">
        <f>1-AD75</f>
        <v>0.7</v>
      </c>
      <c r="AJ75" s="35">
        <f>AE75</f>
        <v>1.2886056899520235</v>
      </c>
      <c r="AK75" s="27">
        <f>AA75*AI75*AJ75</f>
        <v>0</v>
      </c>
      <c r="AL75" s="22" t="s">
        <v>17</v>
      </c>
      <c r="AM75" s="27">
        <f>AF75+AK75</f>
        <v>0</v>
      </c>
      <c r="AN75" s="22" t="s">
        <v>17</v>
      </c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</row>
    <row r="76" spans="2:207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T76" s="21"/>
      <c r="U76" s="42"/>
      <c r="V76" s="21"/>
      <c r="W76" s="21"/>
      <c r="X76" s="22" t="s">
        <v>97</v>
      </c>
      <c r="Y76" s="78">
        <v>0</v>
      </c>
      <c r="Z76" s="35">
        <f>$I$24</f>
        <v>1.015</v>
      </c>
      <c r="AA76" s="27">
        <f>Y76*Z76</f>
        <v>0</v>
      </c>
      <c r="AB76" s="22" t="s">
        <v>17</v>
      </c>
      <c r="AC76" s="21"/>
      <c r="AD76" s="36">
        <v>0.3</v>
      </c>
      <c r="AE76" s="35">
        <f>J30</f>
        <v>1.058283005298143</v>
      </c>
      <c r="AF76" s="27">
        <f>AA76*AD76*AE76</f>
        <v>0</v>
      </c>
      <c r="AG76" s="22" t="s">
        <v>19</v>
      </c>
      <c r="AH76" s="21"/>
      <c r="AI76" s="37">
        <f>1-AD76</f>
        <v>0.7</v>
      </c>
      <c r="AJ76" s="35">
        <f>AE76</f>
        <v>1.058283005298143</v>
      </c>
      <c r="AK76" s="27">
        <f>AA76*AI76*AJ76</f>
        <v>0</v>
      </c>
      <c r="AL76" s="22" t="s">
        <v>17</v>
      </c>
      <c r="AM76" s="27">
        <f>AF76+AK76</f>
        <v>0</v>
      </c>
      <c r="AN76" s="22" t="s">
        <v>17</v>
      </c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</row>
    <row r="77" spans="2:207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T77" s="21"/>
      <c r="U77" s="42"/>
      <c r="V77" s="21"/>
      <c r="W77" s="21"/>
      <c r="X77" s="22" t="s">
        <v>106</v>
      </c>
      <c r="Y77" s="78">
        <v>0</v>
      </c>
      <c r="Z77" s="35">
        <f>$M$24</f>
        <v>1.015</v>
      </c>
      <c r="AA77" s="27">
        <f>Y77*Z77</f>
        <v>0</v>
      </c>
      <c r="AB77" s="22" t="s">
        <v>17</v>
      </c>
      <c r="AC77" s="21"/>
      <c r="AD77" s="36">
        <v>0.3</v>
      </c>
      <c r="AE77" s="35">
        <f>N30</f>
        <v>1.1250128724569282</v>
      </c>
      <c r="AF77" s="27">
        <f>AA77*AD77*AE77</f>
        <v>0</v>
      </c>
      <c r="AG77" s="22" t="s">
        <v>19</v>
      </c>
      <c r="AH77" s="21"/>
      <c r="AI77" s="37">
        <f>1-AD77</f>
        <v>0.7</v>
      </c>
      <c r="AJ77" s="35">
        <f>AE77</f>
        <v>1.1250128724569282</v>
      </c>
      <c r="AK77" s="27">
        <f>AA77*AI77*AJ77</f>
        <v>0</v>
      </c>
      <c r="AL77" s="22" t="s">
        <v>17</v>
      </c>
      <c r="AM77" s="27">
        <f>AF77+AK77</f>
        <v>0</v>
      </c>
      <c r="AN77" s="22" t="s">
        <v>17</v>
      </c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</row>
    <row r="78" spans="2:207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T78" s="21"/>
      <c r="U78" s="42"/>
      <c r="V78" s="21"/>
      <c r="W78" s="21"/>
      <c r="X78" s="22" t="s">
        <v>108</v>
      </c>
      <c r="Y78" s="78">
        <v>0</v>
      </c>
      <c r="Z78" s="35">
        <f>$Q$24</f>
        <v>1.06</v>
      </c>
      <c r="AA78" s="27">
        <f>Y78*Z78</f>
        <v>0</v>
      </c>
      <c r="AB78" s="22" t="s">
        <v>17</v>
      </c>
      <c r="AC78" s="21"/>
      <c r="AD78" s="36">
        <v>0.3</v>
      </c>
      <c r="AE78" s="35">
        <f>R30</f>
        <v>1.1180860849673426</v>
      </c>
      <c r="AF78" s="27">
        <f>AA78*AD78*AE78</f>
        <v>0</v>
      </c>
      <c r="AG78" s="22" t="s">
        <v>19</v>
      </c>
      <c r="AH78" s="21"/>
      <c r="AI78" s="37">
        <f>1-AD78</f>
        <v>0.7</v>
      </c>
      <c r="AJ78" s="35">
        <f>AE78</f>
        <v>1.1180860849673426</v>
      </c>
      <c r="AK78" s="27">
        <f>AA78*AI78*AJ78</f>
        <v>0</v>
      </c>
      <c r="AL78" s="22" t="s">
        <v>17</v>
      </c>
      <c r="AM78" s="27">
        <f>AF78+AK78</f>
        <v>0</v>
      </c>
      <c r="AN78" s="22" t="s">
        <v>17</v>
      </c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</row>
    <row r="79" spans="2:207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T79" s="21"/>
      <c r="U79" s="42"/>
      <c r="V79" s="21"/>
      <c r="W79" s="21"/>
      <c r="X79" s="38" t="s">
        <v>110</v>
      </c>
      <c r="Y79" s="77" t="s">
        <v>124</v>
      </c>
      <c r="Z79" s="39" t="s">
        <v>110</v>
      </c>
      <c r="AA79" s="24" t="s">
        <v>111</v>
      </c>
      <c r="AB79" s="22" t="s">
        <v>17</v>
      </c>
      <c r="AC79" s="21"/>
      <c r="AD79" s="21"/>
      <c r="AE79" s="21"/>
      <c r="AF79" s="24" t="s">
        <v>111</v>
      </c>
      <c r="AG79" s="22" t="s">
        <v>19</v>
      </c>
      <c r="AH79" s="21"/>
      <c r="AI79" s="21"/>
      <c r="AJ79" s="21"/>
      <c r="AK79" s="24" t="s">
        <v>111</v>
      </c>
      <c r="AL79" s="22" t="s">
        <v>17</v>
      </c>
      <c r="AM79" s="24" t="s">
        <v>111</v>
      </c>
      <c r="AN79" s="22" t="s">
        <v>17</v>
      </c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</row>
    <row r="80" spans="2:207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T80" s="21"/>
      <c r="U80" s="42"/>
      <c r="V80" s="21"/>
      <c r="W80" s="21"/>
      <c r="X80" s="38" t="s">
        <v>110</v>
      </c>
      <c r="Y80" s="79">
        <f>SUM(Y75:Y77)-Y78</f>
        <v>0</v>
      </c>
      <c r="Z80" s="39" t="s">
        <v>110</v>
      </c>
      <c r="AA80" s="27">
        <f>AA75+AA76+AA77-AA78</f>
        <v>0</v>
      </c>
      <c r="AB80" s="22" t="s">
        <v>17</v>
      </c>
      <c r="AC80" s="21"/>
      <c r="AD80" s="40" t="e">
        <f>RATE(AC75-U75,,-(AA80*AD78),AF80)</f>
        <v>#NUM!</v>
      </c>
      <c r="AE80" s="21"/>
      <c r="AF80" s="27">
        <f>AF75+AF76+AF77-AF78</f>
        <v>0</v>
      </c>
      <c r="AG80" s="22" t="s">
        <v>19</v>
      </c>
      <c r="AH80" s="21"/>
      <c r="AI80" s="40" t="e">
        <f>RATE(AH75-U75,,-(AA80*AI78),AK80)</f>
        <v>#NUM!</v>
      </c>
      <c r="AJ80" s="21"/>
      <c r="AK80" s="27">
        <f>AK75+AK76+AK77-AK78</f>
        <v>0</v>
      </c>
      <c r="AL80" s="22" t="s">
        <v>17</v>
      </c>
      <c r="AM80" s="27">
        <f>AM75+AM76+AM77-AM78</f>
        <v>0</v>
      </c>
      <c r="AN80" s="22" t="s">
        <v>17</v>
      </c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</row>
    <row r="81" spans="2:207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T81" s="21"/>
      <c r="U81" s="42"/>
      <c r="V81" s="21"/>
      <c r="W81" s="21"/>
      <c r="X81" s="38" t="s">
        <v>110</v>
      </c>
      <c r="Y81" s="78"/>
      <c r="Z81" s="39" t="s">
        <v>110</v>
      </c>
      <c r="AA81" s="38" t="s">
        <v>110</v>
      </c>
      <c r="AB81" s="22" t="s">
        <v>17</v>
      </c>
      <c r="AC81" s="21"/>
      <c r="AD81" s="21"/>
      <c r="AE81" s="21"/>
      <c r="AF81" s="21"/>
      <c r="AG81" s="22" t="s">
        <v>19</v>
      </c>
      <c r="AH81" s="26"/>
      <c r="AI81" s="21"/>
      <c r="AJ81" s="21"/>
      <c r="AK81" s="21"/>
      <c r="AL81" s="22" t="s">
        <v>17</v>
      </c>
      <c r="AM81" s="22" t="s">
        <v>8</v>
      </c>
      <c r="AN81" s="22" t="s">
        <v>17</v>
      </c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</row>
    <row r="82" spans="2:207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T82" s="22" t="s">
        <v>137</v>
      </c>
      <c r="U82" s="41">
        <f>$U$14</f>
        <v>2003</v>
      </c>
      <c r="V82" s="28">
        <v>2013</v>
      </c>
      <c r="W82" s="21"/>
      <c r="X82" s="22" t="s">
        <v>86</v>
      </c>
      <c r="Y82" s="78">
        <v>0</v>
      </c>
      <c r="Z82" s="35">
        <f>$E$24</f>
        <v>1.026</v>
      </c>
      <c r="AA82" s="27">
        <f>Y82*Z82</f>
        <v>0</v>
      </c>
      <c r="AB82" s="22" t="s">
        <v>17</v>
      </c>
      <c r="AC82" s="26">
        <f>V82+1</f>
        <v>2014</v>
      </c>
      <c r="AD82" s="36">
        <v>0.3</v>
      </c>
      <c r="AE82" s="35">
        <f>F34</f>
        <v>1.5381497353924911</v>
      </c>
      <c r="AF82" s="27">
        <f>AA82*AD82*AE82</f>
        <v>0</v>
      </c>
      <c r="AG82" s="22" t="s">
        <v>19</v>
      </c>
      <c r="AH82" s="26">
        <f>AC82+1</f>
        <v>2015</v>
      </c>
      <c r="AI82" s="37">
        <f>1-AD82</f>
        <v>0.7</v>
      </c>
      <c r="AJ82" s="35">
        <f>AE82</f>
        <v>1.5381497353924911</v>
      </c>
      <c r="AK82" s="27">
        <f>AA82*AI82*AJ82</f>
        <v>0</v>
      </c>
      <c r="AL82" s="22" t="s">
        <v>17</v>
      </c>
      <c r="AM82" s="27">
        <f>AF82+AK82</f>
        <v>0</v>
      </c>
      <c r="AN82" s="22" t="s">
        <v>17</v>
      </c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</row>
    <row r="83" spans="2:207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T83" s="22" t="s">
        <v>8</v>
      </c>
      <c r="U83" s="42"/>
      <c r="V83" s="21"/>
      <c r="W83" s="21"/>
      <c r="X83" s="22" t="s">
        <v>97</v>
      </c>
      <c r="Y83" s="78">
        <v>0</v>
      </c>
      <c r="Z83" s="35">
        <f>$I$24</f>
        <v>1.015</v>
      </c>
      <c r="AA83" s="27">
        <f>Y83*Z83</f>
        <v>0</v>
      </c>
      <c r="AB83" s="22" t="s">
        <v>17</v>
      </c>
      <c r="AC83" s="21"/>
      <c r="AD83" s="36">
        <v>0.3</v>
      </c>
      <c r="AE83" s="35">
        <f>J34</f>
        <v>1.1387933139045754</v>
      </c>
      <c r="AF83" s="27">
        <f>AA83*AD83*AE83</f>
        <v>0</v>
      </c>
      <c r="AG83" s="22" t="s">
        <v>19</v>
      </c>
      <c r="AH83" s="21"/>
      <c r="AI83" s="37">
        <f>1-AD83</f>
        <v>0.7</v>
      </c>
      <c r="AJ83" s="35">
        <f>AE83</f>
        <v>1.1387933139045754</v>
      </c>
      <c r="AK83" s="27">
        <f>AA83*AI83*AJ83</f>
        <v>0</v>
      </c>
      <c r="AL83" s="22" t="s">
        <v>17</v>
      </c>
      <c r="AM83" s="27">
        <f>AF83+AK83</f>
        <v>0</v>
      </c>
      <c r="AN83" s="22" t="s">
        <v>17</v>
      </c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</row>
    <row r="84" spans="2:207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T84" s="21"/>
      <c r="U84" s="42"/>
      <c r="V84" s="21"/>
      <c r="W84" s="21"/>
      <c r="X84" s="22" t="s">
        <v>106</v>
      </c>
      <c r="Y84" s="78">
        <v>0</v>
      </c>
      <c r="Z84" s="35">
        <f>$M$24</f>
        <v>1.015</v>
      </c>
      <c r="AA84" s="27">
        <f>Y84*Z84</f>
        <v>0</v>
      </c>
      <c r="AB84" s="22" t="s">
        <v>17</v>
      </c>
      <c r="AC84" s="21"/>
      <c r="AD84" s="36">
        <v>0.3</v>
      </c>
      <c r="AE84" s="35">
        <f>N34</f>
        <v>1.2527404896723453</v>
      </c>
      <c r="AF84" s="27">
        <f>AA84*AD84*AE84</f>
        <v>0</v>
      </c>
      <c r="AG84" s="22" t="s">
        <v>19</v>
      </c>
      <c r="AH84" s="21"/>
      <c r="AI84" s="37">
        <f>1-AD84</f>
        <v>0.7</v>
      </c>
      <c r="AJ84" s="35">
        <f>AE84</f>
        <v>1.2527404896723453</v>
      </c>
      <c r="AK84" s="27">
        <f>AA84*AI84*AJ84</f>
        <v>0</v>
      </c>
      <c r="AL84" s="22" t="s">
        <v>17</v>
      </c>
      <c r="AM84" s="27">
        <f>AF84+AK84</f>
        <v>0</v>
      </c>
      <c r="AN84" s="22" t="s">
        <v>17</v>
      </c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</row>
    <row r="85" spans="2:207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T85" s="21"/>
      <c r="U85" s="42"/>
      <c r="V85" s="21"/>
      <c r="W85" s="21"/>
      <c r="X85" s="22" t="s">
        <v>108</v>
      </c>
      <c r="Y85" s="78">
        <v>0</v>
      </c>
      <c r="Z85" s="35">
        <f>$Q$24</f>
        <v>1.06</v>
      </c>
      <c r="AA85" s="27">
        <f>Y85*Z85</f>
        <v>0</v>
      </c>
      <c r="AB85" s="22" t="s">
        <v>17</v>
      </c>
      <c r="AC85" s="21"/>
      <c r="AD85" s="36">
        <v>0.3</v>
      </c>
      <c r="AE85" s="35">
        <f>R34</f>
        <v>1.1890295173264147</v>
      </c>
      <c r="AF85" s="27">
        <f>AA85*AD85*AE85</f>
        <v>0</v>
      </c>
      <c r="AG85" s="22" t="s">
        <v>19</v>
      </c>
      <c r="AH85" s="21"/>
      <c r="AI85" s="37">
        <f>1-AD85</f>
        <v>0.7</v>
      </c>
      <c r="AJ85" s="35">
        <f>AE85</f>
        <v>1.1890295173264147</v>
      </c>
      <c r="AK85" s="27">
        <f>AA85*AI85*AJ85</f>
        <v>0</v>
      </c>
      <c r="AL85" s="22" t="s">
        <v>17</v>
      </c>
      <c r="AM85" s="27">
        <f>AF85+AK85</f>
        <v>0</v>
      </c>
      <c r="AN85" s="22" t="s">
        <v>17</v>
      </c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</row>
    <row r="86" spans="2:207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T86" s="21"/>
      <c r="U86" s="42"/>
      <c r="V86" s="21"/>
      <c r="W86" s="21"/>
      <c r="X86" s="38" t="s">
        <v>110</v>
      </c>
      <c r="Y86" s="77" t="s">
        <v>124</v>
      </c>
      <c r="Z86" s="39" t="s">
        <v>110</v>
      </c>
      <c r="AA86" s="24" t="s">
        <v>111</v>
      </c>
      <c r="AB86" s="22" t="s">
        <v>17</v>
      </c>
      <c r="AC86" s="21"/>
      <c r="AD86" s="46"/>
      <c r="AE86" s="21"/>
      <c r="AF86" s="24" t="s">
        <v>111</v>
      </c>
      <c r="AG86" s="22" t="s">
        <v>19</v>
      </c>
      <c r="AH86" s="21"/>
      <c r="AI86" s="21"/>
      <c r="AJ86" s="21"/>
      <c r="AK86" s="24" t="s">
        <v>111</v>
      </c>
      <c r="AL86" s="22" t="s">
        <v>17</v>
      </c>
      <c r="AM86" s="24" t="s">
        <v>111</v>
      </c>
      <c r="AN86" s="22" t="s">
        <v>17</v>
      </c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</row>
    <row r="87" spans="2:207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T87" s="21"/>
      <c r="U87" s="42"/>
      <c r="V87" s="21"/>
      <c r="W87" s="21"/>
      <c r="X87" s="38" t="s">
        <v>110</v>
      </c>
      <c r="Y87" s="79">
        <f>SUM(Y82:Y84)-Y85</f>
        <v>0</v>
      </c>
      <c r="Z87" s="39" t="s">
        <v>110</v>
      </c>
      <c r="AA87" s="27">
        <f>AA82+AA83+AA84-AA85</f>
        <v>0</v>
      </c>
      <c r="AB87" s="22" t="s">
        <v>17</v>
      </c>
      <c r="AC87" s="21"/>
      <c r="AD87" s="40" t="e">
        <f>RATE(AC82-U82,,-(AA87*AD85),AF87)</f>
        <v>#NUM!</v>
      </c>
      <c r="AE87" s="21"/>
      <c r="AF87" s="27">
        <f>AF82+AF83+AF84-AF85</f>
        <v>0</v>
      </c>
      <c r="AG87" s="22" t="s">
        <v>19</v>
      </c>
      <c r="AH87" s="21"/>
      <c r="AI87" s="40" t="e">
        <f>RATE(AH82-U82,,-(AA87*AI85),AK87)</f>
        <v>#NUM!</v>
      </c>
      <c r="AJ87" s="21"/>
      <c r="AK87" s="27">
        <f>AK82+AK83+AK84-AK85</f>
        <v>0</v>
      </c>
      <c r="AL87" s="22" t="s">
        <v>17</v>
      </c>
      <c r="AM87" s="27">
        <f>AM82+AM83+AM84-AM85</f>
        <v>0</v>
      </c>
      <c r="AN87" s="22" t="s">
        <v>17</v>
      </c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</row>
    <row r="88" spans="2:207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T88" s="21"/>
      <c r="U88" s="42"/>
      <c r="V88" s="21"/>
      <c r="W88" s="21"/>
      <c r="X88" s="38" t="s">
        <v>110</v>
      </c>
      <c r="Y88" s="78"/>
      <c r="Z88" s="39" t="s">
        <v>110</v>
      </c>
      <c r="AA88" s="38" t="s">
        <v>110</v>
      </c>
      <c r="AB88" s="22" t="s">
        <v>17</v>
      </c>
      <c r="AC88" s="21"/>
      <c r="AD88" s="21"/>
      <c r="AE88" s="21"/>
      <c r="AF88" s="21"/>
      <c r="AG88" s="22" t="s">
        <v>19</v>
      </c>
      <c r="AH88" s="26"/>
      <c r="AI88" s="21"/>
      <c r="AJ88" s="21"/>
      <c r="AK88" s="21"/>
      <c r="AL88" s="22" t="s">
        <v>17</v>
      </c>
      <c r="AM88" s="22" t="s">
        <v>8</v>
      </c>
      <c r="AN88" s="22" t="s">
        <v>17</v>
      </c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</row>
    <row r="89" spans="2:207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T89" s="22" t="s">
        <v>138</v>
      </c>
      <c r="U89" s="41">
        <f>$U$14</f>
        <v>2003</v>
      </c>
      <c r="V89" s="28">
        <v>2043</v>
      </c>
      <c r="W89" s="21"/>
      <c r="X89" s="22" t="s">
        <v>86</v>
      </c>
      <c r="Y89" s="78">
        <v>0</v>
      </c>
      <c r="Z89" s="35">
        <f>$E$24</f>
        <v>1.026</v>
      </c>
      <c r="AA89" s="27">
        <f>Y89*Z89</f>
        <v>0</v>
      </c>
      <c r="AB89" s="22" t="s">
        <v>17</v>
      </c>
      <c r="AC89" s="26">
        <f>V89+1</f>
        <v>2044</v>
      </c>
      <c r="AD89" s="36">
        <v>0.3</v>
      </c>
      <c r="AE89" s="35">
        <f>F64</f>
        <v>7.543351354255629</v>
      </c>
      <c r="AF89" s="27">
        <f>AA89*AD89*AE89</f>
        <v>0</v>
      </c>
      <c r="AG89" s="22" t="s">
        <v>19</v>
      </c>
      <c r="AH89" s="26">
        <f>AC89+1</f>
        <v>2045</v>
      </c>
      <c r="AI89" s="37">
        <f>1-AD89</f>
        <v>0.7</v>
      </c>
      <c r="AJ89" s="35">
        <f>AE89</f>
        <v>7.543351354255629</v>
      </c>
      <c r="AK89" s="27">
        <f>AA89*AI89*AJ89</f>
        <v>0</v>
      </c>
      <c r="AL89" s="22" t="s">
        <v>17</v>
      </c>
      <c r="AM89" s="27">
        <f>AF89+AK89</f>
        <v>0</v>
      </c>
      <c r="AN89" s="22" t="s">
        <v>17</v>
      </c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</row>
    <row r="90" spans="2:40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T90" s="21"/>
      <c r="U90" s="42"/>
      <c r="V90" s="21"/>
      <c r="W90" s="21"/>
      <c r="X90" s="22" t="s">
        <v>97</v>
      </c>
      <c r="Y90" s="78">
        <v>0</v>
      </c>
      <c r="Z90" s="35">
        <f>$I$24</f>
        <v>1.015</v>
      </c>
      <c r="AA90" s="27">
        <f>Y90*Z90</f>
        <v>0</v>
      </c>
      <c r="AB90" s="22" t="s">
        <v>17</v>
      </c>
      <c r="AC90" s="21"/>
      <c r="AD90" s="36">
        <v>0.3</v>
      </c>
      <c r="AE90" s="35">
        <f>J64</f>
        <v>2.0973199277358523</v>
      </c>
      <c r="AF90" s="27">
        <f>AA90*AD90*AE90</f>
        <v>0</v>
      </c>
      <c r="AG90" s="22" t="s">
        <v>19</v>
      </c>
      <c r="AH90" s="21"/>
      <c r="AI90" s="37">
        <f>1-AD90</f>
        <v>0.7</v>
      </c>
      <c r="AJ90" s="35">
        <f>AE90</f>
        <v>2.0973199277358523</v>
      </c>
      <c r="AK90" s="27">
        <f>AA90*AI90*AJ90</f>
        <v>0</v>
      </c>
      <c r="AL90" s="22" t="s">
        <v>17</v>
      </c>
      <c r="AM90" s="27">
        <f>AF90+AK90</f>
        <v>0</v>
      </c>
      <c r="AN90" s="22" t="s">
        <v>17</v>
      </c>
    </row>
    <row r="91" spans="2:40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T91" s="21"/>
      <c r="U91" s="42"/>
      <c r="V91" s="21"/>
      <c r="W91" s="21"/>
      <c r="X91" s="22" t="s">
        <v>106</v>
      </c>
      <c r="Y91" s="78">
        <v>0</v>
      </c>
      <c r="Z91" s="35">
        <f>$M$24</f>
        <v>1.015</v>
      </c>
      <c r="AA91" s="27">
        <f>Y91*Z91</f>
        <v>0</v>
      </c>
      <c r="AB91" s="22" t="s">
        <v>17</v>
      </c>
      <c r="AC91" s="21"/>
      <c r="AD91" s="36">
        <v>0.3</v>
      </c>
      <c r="AE91" s="35">
        <f>N64</f>
        <v>3.4822966940569993</v>
      </c>
      <c r="AF91" s="27">
        <f>AA91*AD91*AE91</f>
        <v>0</v>
      </c>
      <c r="AG91" s="22" t="s">
        <v>19</v>
      </c>
      <c r="AH91" s="21"/>
      <c r="AI91" s="37">
        <f>1-AD91</f>
        <v>0.7</v>
      </c>
      <c r="AJ91" s="35">
        <f>AE91</f>
        <v>3.4822966940569993</v>
      </c>
      <c r="AK91" s="27">
        <f>AA91*AI91*AJ91</f>
        <v>0</v>
      </c>
      <c r="AL91" s="22" t="s">
        <v>17</v>
      </c>
      <c r="AM91" s="27">
        <f>AF91+AK91</f>
        <v>0</v>
      </c>
      <c r="AN91" s="22" t="s">
        <v>17</v>
      </c>
    </row>
    <row r="92" spans="2:40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T92" s="21"/>
      <c r="U92" s="42"/>
      <c r="V92" s="21"/>
      <c r="W92" s="21"/>
      <c r="X92" s="22" t="s">
        <v>108</v>
      </c>
      <c r="Y92" s="78">
        <v>0</v>
      </c>
      <c r="Z92" s="35">
        <f>$Q$24</f>
        <v>1.06</v>
      </c>
      <c r="AA92" s="27">
        <f>Y92*Z92</f>
        <v>0</v>
      </c>
      <c r="AB92" s="22" t="s">
        <v>17</v>
      </c>
      <c r="AC92" s="21"/>
      <c r="AD92" s="36">
        <v>0.3</v>
      </c>
      <c r="AE92" s="35">
        <f>R64</f>
        <v>1.628080481684337</v>
      </c>
      <c r="AF92" s="27">
        <f>AA92*AD92*AE92</f>
        <v>0</v>
      </c>
      <c r="AG92" s="22" t="s">
        <v>19</v>
      </c>
      <c r="AH92" s="21"/>
      <c r="AI92" s="37">
        <f>1-AD92</f>
        <v>0.7</v>
      </c>
      <c r="AJ92" s="35">
        <f>AE92</f>
        <v>1.628080481684337</v>
      </c>
      <c r="AK92" s="27">
        <f>AA92*AI92*AJ92</f>
        <v>0</v>
      </c>
      <c r="AL92" s="22" t="s">
        <v>17</v>
      </c>
      <c r="AM92" s="27">
        <f>AF92+AK92</f>
        <v>0</v>
      </c>
      <c r="AN92" s="22" t="s">
        <v>17</v>
      </c>
    </row>
    <row r="93" spans="2:52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T93" s="21"/>
      <c r="U93" s="42"/>
      <c r="V93" s="21"/>
      <c r="W93" s="21"/>
      <c r="X93" s="38" t="s">
        <v>110</v>
      </c>
      <c r="Y93" s="77" t="s">
        <v>124</v>
      </c>
      <c r="Z93" s="39" t="s">
        <v>110</v>
      </c>
      <c r="AA93" s="24" t="s">
        <v>111</v>
      </c>
      <c r="AB93" s="22" t="s">
        <v>17</v>
      </c>
      <c r="AC93" s="21"/>
      <c r="AD93" s="21"/>
      <c r="AE93" s="21"/>
      <c r="AF93" s="24" t="s">
        <v>111</v>
      </c>
      <c r="AG93" s="22" t="s">
        <v>19</v>
      </c>
      <c r="AH93" s="21"/>
      <c r="AI93" s="21"/>
      <c r="AJ93" s="21"/>
      <c r="AK93" s="24" t="s">
        <v>111</v>
      </c>
      <c r="AL93" s="22" t="s">
        <v>17</v>
      </c>
      <c r="AM93" s="24" t="s">
        <v>111</v>
      </c>
      <c r="AN93" s="22" t="s">
        <v>17</v>
      </c>
      <c r="AZ93" s="1"/>
    </row>
    <row r="94" spans="2:54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T94" s="21"/>
      <c r="U94" s="42"/>
      <c r="V94" s="21"/>
      <c r="W94" s="21"/>
      <c r="X94" s="38" t="s">
        <v>110</v>
      </c>
      <c r="Y94" s="79">
        <f>SUM(Y89:Y91)-Y92</f>
        <v>0</v>
      </c>
      <c r="Z94" s="47" t="s">
        <v>110</v>
      </c>
      <c r="AA94" s="27">
        <f>AA89+AA90+AA91-AA92</f>
        <v>0</v>
      </c>
      <c r="AB94" s="22" t="s">
        <v>17</v>
      </c>
      <c r="AC94" s="21"/>
      <c r="AD94" s="40" t="e">
        <f>RATE(AC89-U89,,-(AA94*AD92),AF94)</f>
        <v>#NUM!</v>
      </c>
      <c r="AE94" s="21"/>
      <c r="AF94" s="27">
        <f>AF89+AF90+AF91-AF92</f>
        <v>0</v>
      </c>
      <c r="AG94" s="22" t="s">
        <v>19</v>
      </c>
      <c r="AH94" s="21"/>
      <c r="AI94" s="40" t="e">
        <f>RATE(AH89-U89,,-(AA94*AI92),AK94)</f>
        <v>#NUM!</v>
      </c>
      <c r="AJ94" s="21"/>
      <c r="AK94" s="27">
        <f>AK89+AK90+AK91-AK92</f>
        <v>0</v>
      </c>
      <c r="AL94" s="22" t="s">
        <v>17</v>
      </c>
      <c r="AM94" s="27">
        <f>AM89+AM90+AM91-AM92</f>
        <v>0</v>
      </c>
      <c r="AN94" s="22" t="s">
        <v>17</v>
      </c>
      <c r="AZ94" s="1"/>
      <c r="BB94" s="8"/>
    </row>
    <row r="95" spans="2:55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T95" s="22" t="s">
        <v>9</v>
      </c>
      <c r="U95" s="43" t="s">
        <v>9</v>
      </c>
      <c r="V95" s="23" t="s">
        <v>9</v>
      </c>
      <c r="W95" s="23" t="s">
        <v>9</v>
      </c>
      <c r="X95" s="23" t="s">
        <v>9</v>
      </c>
      <c r="Y95" s="78"/>
      <c r="Z95" s="44" t="s">
        <v>9</v>
      </c>
      <c r="AA95" s="23" t="s">
        <v>9</v>
      </c>
      <c r="AB95" s="22" t="s">
        <v>17</v>
      </c>
      <c r="AC95" s="23" t="s">
        <v>9</v>
      </c>
      <c r="AD95" s="23" t="s">
        <v>9</v>
      </c>
      <c r="AE95" s="23" t="s">
        <v>9</v>
      </c>
      <c r="AF95" s="23" t="s">
        <v>9</v>
      </c>
      <c r="AG95" s="22" t="s">
        <v>120</v>
      </c>
      <c r="AH95" s="23" t="s">
        <v>9</v>
      </c>
      <c r="AI95" s="23" t="s">
        <v>9</v>
      </c>
      <c r="AJ95" s="23" t="s">
        <v>9</v>
      </c>
      <c r="AK95" s="23" t="s">
        <v>9</v>
      </c>
      <c r="AL95" s="22" t="s">
        <v>17</v>
      </c>
      <c r="AM95" s="23" t="s">
        <v>9</v>
      </c>
      <c r="AN95" s="22" t="s">
        <v>17</v>
      </c>
      <c r="AZ95" s="1"/>
      <c r="BB95" s="8"/>
      <c r="BC95" s="10"/>
    </row>
    <row r="96" spans="2:58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T96" s="22" t="s">
        <v>8</v>
      </c>
      <c r="U96" s="42"/>
      <c r="V96" s="21"/>
      <c r="W96" s="21"/>
      <c r="X96" s="38" t="s">
        <v>110</v>
      </c>
      <c r="Y96" s="78"/>
      <c r="Z96" s="39" t="s">
        <v>110</v>
      </c>
      <c r="AA96" s="38" t="s">
        <v>110</v>
      </c>
      <c r="AB96" s="22" t="s">
        <v>17</v>
      </c>
      <c r="AC96" s="21"/>
      <c r="AD96" s="21"/>
      <c r="AE96" s="21"/>
      <c r="AF96" s="21"/>
      <c r="AG96" s="22" t="s">
        <v>19</v>
      </c>
      <c r="AH96" s="21"/>
      <c r="AI96" s="21"/>
      <c r="AJ96" s="21"/>
      <c r="AK96" s="21"/>
      <c r="AL96" s="22" t="s">
        <v>17</v>
      </c>
      <c r="AM96" s="22" t="s">
        <v>8</v>
      </c>
      <c r="AN96" s="22" t="s">
        <v>17</v>
      </c>
      <c r="AZ96" s="1"/>
      <c r="BB96" s="10"/>
      <c r="BC96" s="10"/>
      <c r="BD96" s="10"/>
      <c r="BF96" s="10"/>
    </row>
    <row r="97" spans="2:55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T97" s="22" t="s">
        <v>151</v>
      </c>
      <c r="U97" s="41">
        <f>$U$14</f>
        <v>2003</v>
      </c>
      <c r="V97" s="28">
        <v>2003</v>
      </c>
      <c r="W97" s="21"/>
      <c r="X97" s="22" t="s">
        <v>86</v>
      </c>
      <c r="Y97" s="78">
        <v>0</v>
      </c>
      <c r="Z97" s="35">
        <f>$E$24</f>
        <v>1.026</v>
      </c>
      <c r="AA97" s="27">
        <f>Y97*Z97</f>
        <v>0</v>
      </c>
      <c r="AB97" s="22" t="s">
        <v>17</v>
      </c>
      <c r="AC97" s="26"/>
      <c r="AD97" s="36">
        <v>0.3</v>
      </c>
      <c r="AE97" s="35">
        <f>F$23</f>
        <v>1</v>
      </c>
      <c r="AF97" s="27">
        <f>AA97*AD97*AE97</f>
        <v>0</v>
      </c>
      <c r="AG97" s="22" t="s">
        <v>19</v>
      </c>
      <c r="AH97" s="26">
        <f>AC97+1</f>
        <v>1</v>
      </c>
      <c r="AI97" s="37">
        <f>1-AD97</f>
        <v>0.7</v>
      </c>
      <c r="AJ97" s="35">
        <f>AE97</f>
        <v>1</v>
      </c>
      <c r="AK97" s="27">
        <f>AA97*AI97*AJ97</f>
        <v>0</v>
      </c>
      <c r="AL97" s="22" t="s">
        <v>17</v>
      </c>
      <c r="AM97" s="27">
        <f>AF97+AK97</f>
        <v>0</v>
      </c>
      <c r="AN97" s="22" t="s">
        <v>17</v>
      </c>
      <c r="AZ97" s="1"/>
      <c r="BB97" s="10"/>
      <c r="BC97" s="10"/>
    </row>
    <row r="98" spans="2:59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T98" s="21"/>
      <c r="U98" s="42"/>
      <c r="V98" s="21"/>
      <c r="W98" s="21"/>
      <c r="X98" s="22" t="s">
        <v>97</v>
      </c>
      <c r="Y98" s="78">
        <v>0</v>
      </c>
      <c r="Z98" s="35">
        <f>$I$24</f>
        <v>1.015</v>
      </c>
      <c r="AA98" s="27">
        <f>Y98*Z98</f>
        <v>0</v>
      </c>
      <c r="AB98" s="22" t="s">
        <v>17</v>
      </c>
      <c r="AC98" s="21"/>
      <c r="AD98" s="36">
        <v>0.3</v>
      </c>
      <c r="AE98" s="35">
        <f>J$23</f>
        <v>1</v>
      </c>
      <c r="AF98" s="27">
        <f>AA98*AD98*AE98</f>
        <v>0</v>
      </c>
      <c r="AG98" s="22" t="s">
        <v>19</v>
      </c>
      <c r="AH98" s="21"/>
      <c r="AI98" s="37">
        <f>1-AD98</f>
        <v>0.7</v>
      </c>
      <c r="AJ98" s="35">
        <f>AE98</f>
        <v>1</v>
      </c>
      <c r="AK98" s="27">
        <f>AA98*AI98*AJ98</f>
        <v>0</v>
      </c>
      <c r="AL98" s="22" t="s">
        <v>17</v>
      </c>
      <c r="AM98" s="27">
        <f>AF98+AK98</f>
        <v>0</v>
      </c>
      <c r="AN98" s="22" t="s">
        <v>17</v>
      </c>
      <c r="BB98" s="10"/>
      <c r="BC98" s="10"/>
      <c r="BD98" s="10"/>
      <c r="BG98" s="8"/>
    </row>
    <row r="99" spans="2:52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T99" s="21"/>
      <c r="U99" s="42"/>
      <c r="V99" s="21"/>
      <c r="W99" s="21"/>
      <c r="X99" s="22" t="s">
        <v>106</v>
      </c>
      <c r="Y99" s="78">
        <v>0</v>
      </c>
      <c r="Z99" s="35">
        <f>$M$24</f>
        <v>1.015</v>
      </c>
      <c r="AA99" s="27">
        <f>Y99*Z99</f>
        <v>0</v>
      </c>
      <c r="AB99" s="22" t="s">
        <v>17</v>
      </c>
      <c r="AC99" s="21"/>
      <c r="AD99" s="36">
        <v>0.3</v>
      </c>
      <c r="AE99" s="35">
        <f>N$23</f>
        <v>1</v>
      </c>
      <c r="AF99" s="27">
        <f>AA99*AD99*AE99</f>
        <v>0</v>
      </c>
      <c r="AG99" s="22" t="s">
        <v>19</v>
      </c>
      <c r="AH99" s="21"/>
      <c r="AI99" s="37">
        <f>1-AD99</f>
        <v>0.7</v>
      </c>
      <c r="AJ99" s="35">
        <f>AE99</f>
        <v>1</v>
      </c>
      <c r="AK99" s="27">
        <f>AA99*AI99*AJ99</f>
        <v>0</v>
      </c>
      <c r="AL99" s="22" t="s">
        <v>17</v>
      </c>
      <c r="AM99" s="27">
        <f>AF99+AK99</f>
        <v>0</v>
      </c>
      <c r="AN99" s="22" t="s">
        <v>17</v>
      </c>
      <c r="AZ99" s="10"/>
    </row>
    <row r="100" spans="2:60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T100" s="21"/>
      <c r="U100" s="42"/>
      <c r="V100" s="21"/>
      <c r="W100" s="21"/>
      <c r="X100" s="22" t="s">
        <v>108</v>
      </c>
      <c r="Y100" s="78">
        <v>0</v>
      </c>
      <c r="Z100" s="35">
        <f>$Q$24</f>
        <v>1.06</v>
      </c>
      <c r="AA100" s="27">
        <f>Y100*Z100</f>
        <v>0</v>
      </c>
      <c r="AB100" s="22" t="s">
        <v>17</v>
      </c>
      <c r="AC100" s="21"/>
      <c r="AD100" s="36">
        <v>0.3</v>
      </c>
      <c r="AE100" s="35">
        <f>R$23</f>
        <v>1</v>
      </c>
      <c r="AF100" s="27">
        <f>AA100*AD100*AE100</f>
        <v>0</v>
      </c>
      <c r="AG100" s="22" t="s">
        <v>19</v>
      </c>
      <c r="AH100" s="21"/>
      <c r="AI100" s="37">
        <f>1-AD100</f>
        <v>0.7</v>
      </c>
      <c r="AJ100" s="35">
        <f>AE100</f>
        <v>1</v>
      </c>
      <c r="AK100" s="27">
        <f>AA100*AI100*AJ100</f>
        <v>0</v>
      </c>
      <c r="AL100" s="22" t="s">
        <v>17</v>
      </c>
      <c r="AM100" s="27">
        <f>AF100+AK100</f>
        <v>0</v>
      </c>
      <c r="AN100" s="22" t="s">
        <v>17</v>
      </c>
      <c r="AY100" s="10"/>
      <c r="AZ100" s="10"/>
      <c r="BB100" s="10"/>
      <c r="BC100" s="10"/>
      <c r="BD100" s="10"/>
      <c r="BF100" s="10"/>
      <c r="BG100" s="10"/>
      <c r="BH100" s="8"/>
    </row>
    <row r="101" spans="2:58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T101" s="21"/>
      <c r="U101" s="42"/>
      <c r="V101" s="21"/>
      <c r="W101" s="21"/>
      <c r="X101" s="38" t="s">
        <v>110</v>
      </c>
      <c r="Y101" s="77" t="s">
        <v>124</v>
      </c>
      <c r="Z101" s="39" t="s">
        <v>110</v>
      </c>
      <c r="AA101" s="24" t="s">
        <v>111</v>
      </c>
      <c r="AB101" s="22" t="s">
        <v>17</v>
      </c>
      <c r="AC101" s="21"/>
      <c r="AD101" s="21"/>
      <c r="AE101" s="21"/>
      <c r="AF101" s="24" t="s">
        <v>111</v>
      </c>
      <c r="AG101" s="22" t="s">
        <v>19</v>
      </c>
      <c r="AH101" s="21"/>
      <c r="AI101" s="21"/>
      <c r="AJ101" s="21"/>
      <c r="AK101" s="24" t="s">
        <v>111</v>
      </c>
      <c r="AL101" s="22" t="s">
        <v>17</v>
      </c>
      <c r="AM101" s="24" t="s">
        <v>111</v>
      </c>
      <c r="AN101" s="22" t="s">
        <v>17</v>
      </c>
      <c r="AY101" s="10"/>
      <c r="AZ101" s="10"/>
      <c r="BB101" s="10"/>
      <c r="BC101" s="10"/>
      <c r="BD101" s="10"/>
      <c r="BF101" s="10"/>
    </row>
    <row r="102" spans="2:58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T102" s="21"/>
      <c r="U102" s="42"/>
      <c r="V102" s="21"/>
      <c r="W102" s="21"/>
      <c r="X102" s="38" t="s">
        <v>110</v>
      </c>
      <c r="Y102" s="78">
        <f>SUM(Y97:Y99)-Y100</f>
        <v>0</v>
      </c>
      <c r="Z102" s="39" t="s">
        <v>110</v>
      </c>
      <c r="AA102" s="27">
        <f>AA97+AA98+AA99-AA100</f>
        <v>0</v>
      </c>
      <c r="AB102" s="22" t="s">
        <v>17</v>
      </c>
      <c r="AC102" s="21"/>
      <c r="AD102" s="40">
        <v>0</v>
      </c>
      <c r="AE102" s="21"/>
      <c r="AF102" s="27">
        <f>AF97+AF98+AF99-AF100</f>
        <v>0</v>
      </c>
      <c r="AG102" s="22" t="s">
        <v>19</v>
      </c>
      <c r="AH102" s="21"/>
      <c r="AI102" s="40" t="e">
        <f>RATE(AH97-U97,,-(AA102*AI100),AK102)</f>
        <v>#NUM!</v>
      </c>
      <c r="AJ102" s="21"/>
      <c r="AK102" s="27">
        <f>AK97+AK98+AK99-AK100</f>
        <v>0</v>
      </c>
      <c r="AL102" s="22" t="s">
        <v>17</v>
      </c>
      <c r="AM102" s="27">
        <f>AM97+AM98+AM99-AM100</f>
        <v>0</v>
      </c>
      <c r="AN102" s="22" t="s">
        <v>17</v>
      </c>
      <c r="AY102" s="10"/>
      <c r="AZ102" s="10"/>
      <c r="BB102" s="10"/>
      <c r="BC102" s="10"/>
      <c r="BD102" s="10"/>
      <c r="BF102" s="10"/>
    </row>
    <row r="103" spans="2:58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T103" s="21"/>
      <c r="U103" s="42"/>
      <c r="V103" s="21"/>
      <c r="W103" s="21"/>
      <c r="X103" s="38" t="s">
        <v>110</v>
      </c>
      <c r="Y103" s="78"/>
      <c r="Z103" s="39" t="s">
        <v>110</v>
      </c>
      <c r="AA103" s="38" t="s">
        <v>110</v>
      </c>
      <c r="AB103" s="22" t="s">
        <v>17</v>
      </c>
      <c r="AC103" s="21"/>
      <c r="AD103" s="21"/>
      <c r="AE103" s="21"/>
      <c r="AF103" s="21"/>
      <c r="AG103" s="22" t="s">
        <v>19</v>
      </c>
      <c r="AH103" s="26"/>
      <c r="AI103" s="21"/>
      <c r="AJ103" s="21"/>
      <c r="AK103" s="21"/>
      <c r="AL103" s="22" t="s">
        <v>17</v>
      </c>
      <c r="AM103" s="22" t="s">
        <v>8</v>
      </c>
      <c r="AN103" s="22" t="s">
        <v>17</v>
      </c>
      <c r="AY103" s="10"/>
      <c r="AZ103" s="10"/>
      <c r="BB103" s="10"/>
      <c r="BC103" s="10"/>
      <c r="BD103" s="10"/>
      <c r="BF103" s="10"/>
    </row>
    <row r="104" spans="2:58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T104" s="22"/>
      <c r="U104" s="41">
        <f>$U$14</f>
        <v>2003</v>
      </c>
      <c r="V104" s="28"/>
      <c r="W104" s="21"/>
      <c r="X104" s="22" t="s">
        <v>86</v>
      </c>
      <c r="Y104" s="78">
        <v>0</v>
      </c>
      <c r="Z104" s="35">
        <f>$E$24</f>
        <v>1.026</v>
      </c>
      <c r="AA104" s="27">
        <f>Y104*Z104</f>
        <v>0</v>
      </c>
      <c r="AB104" s="22" t="s">
        <v>17</v>
      </c>
      <c r="AC104" s="26"/>
      <c r="AD104" s="36">
        <v>0.3</v>
      </c>
      <c r="AE104" s="35">
        <f>F$23</f>
        <v>1</v>
      </c>
      <c r="AF104" s="27">
        <f>AA104*AD104*AE104</f>
        <v>0</v>
      </c>
      <c r="AG104" s="22" t="s">
        <v>19</v>
      </c>
      <c r="AH104" s="26">
        <f>AC104+1</f>
        <v>1</v>
      </c>
      <c r="AI104" s="37">
        <f>1-AD104</f>
        <v>0.7</v>
      </c>
      <c r="AJ104" s="35">
        <f>AE104</f>
        <v>1</v>
      </c>
      <c r="AK104" s="27">
        <f>AA104*AI104*AJ104</f>
        <v>0</v>
      </c>
      <c r="AL104" s="22" t="s">
        <v>17</v>
      </c>
      <c r="AM104" s="27">
        <f>AF104+AK104</f>
        <v>0</v>
      </c>
      <c r="AN104" s="22" t="s">
        <v>17</v>
      </c>
      <c r="AY104" s="10"/>
      <c r="AZ104" s="10"/>
      <c r="BB104" s="10"/>
      <c r="BC104" s="10"/>
      <c r="BD104" s="10"/>
      <c r="BF104" s="10"/>
    </row>
    <row r="105" spans="2:58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T105" s="21"/>
      <c r="U105" s="42"/>
      <c r="V105" s="21"/>
      <c r="W105" s="21"/>
      <c r="X105" s="22" t="s">
        <v>97</v>
      </c>
      <c r="Y105" s="78">
        <v>0</v>
      </c>
      <c r="Z105" s="35">
        <f>$I$24</f>
        <v>1.015</v>
      </c>
      <c r="AA105" s="27">
        <f>Y105*Z105</f>
        <v>0</v>
      </c>
      <c r="AB105" s="22" t="s">
        <v>17</v>
      </c>
      <c r="AC105" s="21"/>
      <c r="AD105" s="36">
        <v>0.3</v>
      </c>
      <c r="AE105" s="35">
        <f>J$23</f>
        <v>1</v>
      </c>
      <c r="AF105" s="27">
        <f>AA105*AD105*AE105</f>
        <v>0</v>
      </c>
      <c r="AG105" s="22" t="s">
        <v>19</v>
      </c>
      <c r="AH105" s="21"/>
      <c r="AI105" s="37">
        <f>1-AD105</f>
        <v>0.7</v>
      </c>
      <c r="AJ105" s="35">
        <f>AE105</f>
        <v>1</v>
      </c>
      <c r="AK105" s="27">
        <f>AA105*AI105*AJ105</f>
        <v>0</v>
      </c>
      <c r="AL105" s="22" t="s">
        <v>17</v>
      </c>
      <c r="AM105" s="27">
        <f>AF105+AK105</f>
        <v>0</v>
      </c>
      <c r="AN105" s="22" t="s">
        <v>17</v>
      </c>
      <c r="AY105" s="10"/>
      <c r="AZ105" s="10"/>
      <c r="BB105" s="10"/>
      <c r="BC105" s="10"/>
      <c r="BD105" s="10"/>
      <c r="BF105" s="10"/>
    </row>
    <row r="106" spans="2:58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T106" s="21"/>
      <c r="U106" s="42"/>
      <c r="V106" s="21"/>
      <c r="W106" s="21"/>
      <c r="X106" s="22" t="s">
        <v>106</v>
      </c>
      <c r="Y106" s="78">
        <v>0</v>
      </c>
      <c r="Z106" s="35">
        <f>$M$24</f>
        <v>1.015</v>
      </c>
      <c r="AA106" s="27">
        <f>Y106*Z106</f>
        <v>0</v>
      </c>
      <c r="AB106" s="22" t="s">
        <v>17</v>
      </c>
      <c r="AC106" s="21"/>
      <c r="AD106" s="36">
        <v>0.3</v>
      </c>
      <c r="AE106" s="35">
        <f>N$23</f>
        <v>1</v>
      </c>
      <c r="AF106" s="27">
        <f>AA106*AD106*AE106</f>
        <v>0</v>
      </c>
      <c r="AG106" s="22" t="s">
        <v>19</v>
      </c>
      <c r="AH106" s="21"/>
      <c r="AI106" s="37">
        <f>1-AD106</f>
        <v>0.7</v>
      </c>
      <c r="AJ106" s="35">
        <f>AE106</f>
        <v>1</v>
      </c>
      <c r="AK106" s="27">
        <f>AA106*AI106*AJ106</f>
        <v>0</v>
      </c>
      <c r="AL106" s="22" t="s">
        <v>17</v>
      </c>
      <c r="AM106" s="27">
        <f>AF106+AK106</f>
        <v>0</v>
      </c>
      <c r="AN106" s="22" t="s">
        <v>17</v>
      </c>
      <c r="AY106" s="10"/>
      <c r="AZ106" s="10"/>
      <c r="BB106" s="10"/>
      <c r="BC106" s="10"/>
      <c r="BD106" s="10"/>
      <c r="BF106" s="10"/>
    </row>
    <row r="107" spans="2:58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T107" s="21"/>
      <c r="U107" s="42"/>
      <c r="V107" s="21"/>
      <c r="W107" s="21"/>
      <c r="X107" s="22" t="s">
        <v>108</v>
      </c>
      <c r="Y107" s="78">
        <v>0</v>
      </c>
      <c r="Z107" s="35">
        <f>$Q$24</f>
        <v>1.06</v>
      </c>
      <c r="AA107" s="27">
        <f>Y107*Z107</f>
        <v>0</v>
      </c>
      <c r="AB107" s="22" t="s">
        <v>17</v>
      </c>
      <c r="AC107" s="21"/>
      <c r="AD107" s="36">
        <v>0.3</v>
      </c>
      <c r="AE107" s="35">
        <f>R$23</f>
        <v>1</v>
      </c>
      <c r="AF107" s="27">
        <f>AA107*AD107*AE107</f>
        <v>0</v>
      </c>
      <c r="AG107" s="22" t="s">
        <v>19</v>
      </c>
      <c r="AH107" s="21"/>
      <c r="AI107" s="37">
        <f>1-AD107</f>
        <v>0.7</v>
      </c>
      <c r="AJ107" s="35">
        <f>AE107</f>
        <v>1</v>
      </c>
      <c r="AK107" s="27">
        <f>AA107*AI107*AJ107</f>
        <v>0</v>
      </c>
      <c r="AL107" s="22" t="s">
        <v>17</v>
      </c>
      <c r="AM107" s="27">
        <f>AF107+AK107</f>
        <v>0</v>
      </c>
      <c r="AN107" s="22" t="s">
        <v>17</v>
      </c>
      <c r="AY107" s="10"/>
      <c r="AZ107" s="10"/>
      <c r="BB107" s="10"/>
      <c r="BC107" s="10"/>
      <c r="BD107" s="10"/>
      <c r="BF107" s="10"/>
    </row>
    <row r="108" spans="2:58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T108" s="21"/>
      <c r="U108" s="42"/>
      <c r="V108" s="21"/>
      <c r="W108" s="21"/>
      <c r="X108" s="38" t="s">
        <v>110</v>
      </c>
      <c r="Y108" s="77" t="s">
        <v>124</v>
      </c>
      <c r="Z108" s="39" t="s">
        <v>110</v>
      </c>
      <c r="AA108" s="24" t="s">
        <v>111</v>
      </c>
      <c r="AB108" s="22" t="s">
        <v>17</v>
      </c>
      <c r="AC108" s="21"/>
      <c r="AD108" s="21"/>
      <c r="AE108" s="21"/>
      <c r="AF108" s="24" t="s">
        <v>111</v>
      </c>
      <c r="AG108" s="22" t="s">
        <v>19</v>
      </c>
      <c r="AH108" s="21"/>
      <c r="AI108" s="21"/>
      <c r="AJ108" s="21"/>
      <c r="AK108" s="24" t="s">
        <v>111</v>
      </c>
      <c r="AL108" s="22" t="s">
        <v>17</v>
      </c>
      <c r="AM108" s="24" t="s">
        <v>111</v>
      </c>
      <c r="AN108" s="22" t="s">
        <v>17</v>
      </c>
      <c r="AY108" s="10"/>
      <c r="AZ108" s="10"/>
      <c r="BB108" s="10"/>
      <c r="BC108" s="10"/>
      <c r="BD108" s="10"/>
      <c r="BF108" s="10"/>
    </row>
    <row r="109" spans="2:58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T109" s="21"/>
      <c r="U109" s="42"/>
      <c r="V109" s="21"/>
      <c r="W109" s="21"/>
      <c r="X109" s="38" t="s">
        <v>110</v>
      </c>
      <c r="Y109" s="78">
        <f>SUM(Y104:Y106)-Y107</f>
        <v>0</v>
      </c>
      <c r="Z109" s="39" t="s">
        <v>110</v>
      </c>
      <c r="AA109" s="27">
        <f>AA104+AA105+AA106-AA107</f>
        <v>0</v>
      </c>
      <c r="AB109" s="22" t="s">
        <v>17</v>
      </c>
      <c r="AC109" s="21"/>
      <c r="AD109" s="40"/>
      <c r="AE109" s="21"/>
      <c r="AF109" s="27">
        <f>AF104+AF105+AF106-AF107</f>
        <v>0</v>
      </c>
      <c r="AG109" s="22" t="s">
        <v>19</v>
      </c>
      <c r="AH109" s="21"/>
      <c r="AI109" s="40" t="e">
        <f>RATE(AH104-U104,,-(AA109*AI107),AK109)</f>
        <v>#NUM!</v>
      </c>
      <c r="AJ109" s="21"/>
      <c r="AK109" s="27">
        <f>AK104+AK105+AK106-AK107</f>
        <v>0</v>
      </c>
      <c r="AL109" s="22" t="s">
        <v>17</v>
      </c>
      <c r="AM109" s="27">
        <f>AM104+AM105+AM106-AM107</f>
        <v>0</v>
      </c>
      <c r="AN109" s="22" t="s">
        <v>17</v>
      </c>
      <c r="AY109" s="10"/>
      <c r="AZ109" s="10"/>
      <c r="BB109" s="10"/>
      <c r="BC109" s="10"/>
      <c r="BD109" s="10"/>
      <c r="BF109" s="10"/>
    </row>
    <row r="110" spans="2:58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T110" s="22" t="s">
        <v>9</v>
      </c>
      <c r="U110" s="43" t="s">
        <v>9</v>
      </c>
      <c r="V110" s="23" t="s">
        <v>9</v>
      </c>
      <c r="W110" s="23" t="s">
        <v>9</v>
      </c>
      <c r="X110" s="23" t="s">
        <v>9</v>
      </c>
      <c r="Y110" s="78"/>
      <c r="Z110" s="44" t="s">
        <v>9</v>
      </c>
      <c r="AA110" s="23" t="s">
        <v>9</v>
      </c>
      <c r="AB110" s="22" t="s">
        <v>17</v>
      </c>
      <c r="AC110" s="23" t="s">
        <v>9</v>
      </c>
      <c r="AD110" s="23" t="s">
        <v>9</v>
      </c>
      <c r="AE110" s="23" t="s">
        <v>9</v>
      </c>
      <c r="AF110" s="23" t="s">
        <v>9</v>
      </c>
      <c r="AG110" s="22" t="s">
        <v>120</v>
      </c>
      <c r="AH110" s="23" t="s">
        <v>9</v>
      </c>
      <c r="AI110" s="23" t="s">
        <v>9</v>
      </c>
      <c r="AJ110" s="23" t="s">
        <v>9</v>
      </c>
      <c r="AK110" s="23" t="s">
        <v>9</v>
      </c>
      <c r="AL110" s="22" t="s">
        <v>17</v>
      </c>
      <c r="AM110" s="23" t="s">
        <v>9</v>
      </c>
      <c r="AN110" s="22" t="s">
        <v>17</v>
      </c>
      <c r="AY110" s="10"/>
      <c r="AZ110" s="10"/>
      <c r="BB110" s="10"/>
      <c r="BC110" s="10"/>
      <c r="BD110" s="10"/>
      <c r="BF110" s="10"/>
    </row>
    <row r="111" spans="2:58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T111" s="22" t="s">
        <v>139</v>
      </c>
      <c r="U111" s="41">
        <f>$U$14</f>
        <v>2003</v>
      </c>
      <c r="V111" s="28">
        <v>2044</v>
      </c>
      <c r="W111" s="21"/>
      <c r="X111" s="22" t="s">
        <v>86</v>
      </c>
      <c r="Y111" s="78">
        <v>0</v>
      </c>
      <c r="Z111" s="35">
        <f>$E$24</f>
        <v>1.026</v>
      </c>
      <c r="AA111" s="27">
        <f>Y111*Z111</f>
        <v>0</v>
      </c>
      <c r="AB111" s="22" t="s">
        <v>17</v>
      </c>
      <c r="AC111" s="26">
        <f>V111+1</f>
        <v>2045</v>
      </c>
      <c r="AD111" s="36">
        <v>0.3</v>
      </c>
      <c r="AE111" s="35">
        <f>F65</f>
        <v>7.950692327385433</v>
      </c>
      <c r="AF111" s="27">
        <f>AA111*AD111*AE111</f>
        <v>0</v>
      </c>
      <c r="AG111" s="22" t="s">
        <v>19</v>
      </c>
      <c r="AH111" s="26">
        <f>AC111+1</f>
        <v>2046</v>
      </c>
      <c r="AI111" s="37">
        <f>1-AD111</f>
        <v>0.7</v>
      </c>
      <c r="AJ111" s="35">
        <f>AE111</f>
        <v>7.950692327385433</v>
      </c>
      <c r="AK111" s="27">
        <f>AA111*AI111*AJ111</f>
        <v>0</v>
      </c>
      <c r="AL111" s="22" t="s">
        <v>17</v>
      </c>
      <c r="AM111" s="27">
        <f>AF111+AK111</f>
        <v>0</v>
      </c>
      <c r="AN111" s="22" t="s">
        <v>17</v>
      </c>
      <c r="AY111" s="10"/>
      <c r="AZ111" s="10"/>
      <c r="BB111" s="10"/>
      <c r="BC111" s="10"/>
      <c r="BD111" s="10"/>
      <c r="BF111" s="10"/>
    </row>
    <row r="112" spans="2:6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T112" s="21"/>
      <c r="U112" s="42"/>
      <c r="V112" s="21"/>
      <c r="W112" s="21"/>
      <c r="X112" s="22" t="s">
        <v>97</v>
      </c>
      <c r="Y112" s="78">
        <v>0</v>
      </c>
      <c r="Z112" s="35">
        <f>$I$24</f>
        <v>1.015</v>
      </c>
      <c r="AA112" s="27">
        <f>Y112*Z112</f>
        <v>0</v>
      </c>
      <c r="AB112" s="22" t="s">
        <v>17</v>
      </c>
      <c r="AC112" s="21"/>
      <c r="AD112" s="36">
        <v>0.3</v>
      </c>
      <c r="AE112" s="35">
        <f>J65</f>
        <v>2.141363646218305</v>
      </c>
      <c r="AF112" s="27">
        <f>AA112*AD112*AE112</f>
        <v>0</v>
      </c>
      <c r="AG112" s="22" t="s">
        <v>19</v>
      </c>
      <c r="AH112" s="21"/>
      <c r="AI112" s="37">
        <f>1-AD112</f>
        <v>0.7</v>
      </c>
      <c r="AJ112" s="35">
        <f>AE112</f>
        <v>2.141363646218305</v>
      </c>
      <c r="AK112" s="27">
        <f>AA112*AI112*AJ112</f>
        <v>0</v>
      </c>
      <c r="AL112" s="22" t="s">
        <v>17</v>
      </c>
      <c r="AM112" s="27">
        <f>AF112+AK112</f>
        <v>0</v>
      </c>
      <c r="AN112" s="22" t="s">
        <v>17</v>
      </c>
      <c r="AY112" s="10"/>
      <c r="AZ112" s="10"/>
      <c r="BB112" s="10"/>
      <c r="BC112" s="10"/>
      <c r="BD112" s="10"/>
      <c r="BF112" s="10"/>
      <c r="BG112" s="10"/>
      <c r="BH112" s="8"/>
      <c r="BI112" s="12"/>
    </row>
    <row r="113" spans="2:58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T113" s="21"/>
      <c r="U113" s="42"/>
      <c r="V113" s="21"/>
      <c r="W113" s="21"/>
      <c r="X113" s="22" t="s">
        <v>106</v>
      </c>
      <c r="Y113" s="78">
        <v>0</v>
      </c>
      <c r="Z113" s="35">
        <f>$M$24</f>
        <v>1.015</v>
      </c>
      <c r="AA113" s="27">
        <f>Y113*Z113</f>
        <v>0</v>
      </c>
      <c r="AB113" s="22" t="s">
        <v>17</v>
      </c>
      <c r="AC113" s="21"/>
      <c r="AD113" s="36">
        <v>0.3</v>
      </c>
      <c r="AE113" s="35">
        <f>N65</f>
        <v>3.604177078348994</v>
      </c>
      <c r="AF113" s="27">
        <f>AA113*AD113*AE113</f>
        <v>0</v>
      </c>
      <c r="AG113" s="22" t="s">
        <v>19</v>
      </c>
      <c r="AH113" s="21"/>
      <c r="AI113" s="37">
        <f>1-AD113</f>
        <v>0.7</v>
      </c>
      <c r="AJ113" s="35">
        <f>AE113</f>
        <v>3.604177078348994</v>
      </c>
      <c r="AK113" s="27">
        <f>AA113*AI113*AJ113</f>
        <v>0</v>
      </c>
      <c r="AL113" s="22" t="s">
        <v>17</v>
      </c>
      <c r="AM113" s="27">
        <f>AF113+AK113</f>
        <v>0</v>
      </c>
      <c r="AN113" s="22" t="s">
        <v>17</v>
      </c>
      <c r="AY113" s="10"/>
      <c r="AZ113" s="10"/>
      <c r="BB113" s="10"/>
      <c r="BC113" s="10"/>
      <c r="BD113" s="10"/>
      <c r="BF113" s="10"/>
    </row>
    <row r="114" spans="2:58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T114" s="21"/>
      <c r="U114" s="42"/>
      <c r="V114" s="21"/>
      <c r="W114" s="21"/>
      <c r="X114" s="22" t="s">
        <v>108</v>
      </c>
      <c r="Y114" s="78">
        <v>0</v>
      </c>
      <c r="Z114" s="35">
        <f>$Q$24</f>
        <v>1.06</v>
      </c>
      <c r="AA114" s="27">
        <f>Y114*Z114</f>
        <v>0</v>
      </c>
      <c r="AB114" s="22" t="s">
        <v>17</v>
      </c>
      <c r="AC114" s="21"/>
      <c r="AD114" s="36">
        <v>0.3</v>
      </c>
      <c r="AE114" s="35">
        <f>R65</f>
        <v>1.6443612865011805</v>
      </c>
      <c r="AF114" s="27">
        <f>AA114*AD114*AE114</f>
        <v>0</v>
      </c>
      <c r="AG114" s="22" t="s">
        <v>19</v>
      </c>
      <c r="AH114" s="21"/>
      <c r="AI114" s="37">
        <f>1-AD114</f>
        <v>0.7</v>
      </c>
      <c r="AJ114" s="35">
        <f>AE114</f>
        <v>1.6443612865011805</v>
      </c>
      <c r="AK114" s="27">
        <f>AA114*AI114*AJ114</f>
        <v>0</v>
      </c>
      <c r="AL114" s="22" t="s">
        <v>17</v>
      </c>
      <c r="AM114" s="27">
        <f>AF114+AK114</f>
        <v>0</v>
      </c>
      <c r="AN114" s="22" t="s">
        <v>17</v>
      </c>
      <c r="AY114" s="10"/>
      <c r="AZ114" s="10"/>
      <c r="BB114" s="10"/>
      <c r="BC114" s="10"/>
      <c r="BD114" s="10"/>
      <c r="BF114" s="10"/>
    </row>
    <row r="115" spans="2:58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T115" s="21"/>
      <c r="U115" s="42"/>
      <c r="V115" s="21"/>
      <c r="W115" s="21"/>
      <c r="X115" s="38" t="s">
        <v>110</v>
      </c>
      <c r="Y115" s="77" t="s">
        <v>124</v>
      </c>
      <c r="Z115" s="39" t="s">
        <v>110</v>
      </c>
      <c r="AA115" s="24" t="s">
        <v>111</v>
      </c>
      <c r="AB115" s="22" t="s">
        <v>17</v>
      </c>
      <c r="AC115" s="21"/>
      <c r="AD115" s="21"/>
      <c r="AE115" s="21"/>
      <c r="AF115" s="24" t="s">
        <v>111</v>
      </c>
      <c r="AG115" s="22" t="s">
        <v>19</v>
      </c>
      <c r="AH115" s="21"/>
      <c r="AI115" s="21"/>
      <c r="AJ115" s="21"/>
      <c r="AK115" s="24" t="s">
        <v>111</v>
      </c>
      <c r="AL115" s="22" t="s">
        <v>17</v>
      </c>
      <c r="AM115" s="24" t="s">
        <v>111</v>
      </c>
      <c r="AN115" s="22" t="s">
        <v>17</v>
      </c>
      <c r="AY115" s="10"/>
      <c r="AZ115" s="10"/>
      <c r="BB115" s="10"/>
      <c r="BC115" s="10"/>
      <c r="BD115" s="10"/>
      <c r="BF115" s="10"/>
    </row>
    <row r="116" spans="2:58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T116" s="21"/>
      <c r="U116" s="42"/>
      <c r="V116" s="21"/>
      <c r="W116" s="21"/>
      <c r="X116" s="38" t="s">
        <v>110</v>
      </c>
      <c r="Y116" s="79">
        <f>SUM(Y111:Y113)-Y114</f>
        <v>0</v>
      </c>
      <c r="Z116" s="39" t="s">
        <v>110</v>
      </c>
      <c r="AA116" s="27">
        <f>AA111+AA112+AA113-AA114</f>
        <v>0</v>
      </c>
      <c r="AB116" s="22" t="s">
        <v>17</v>
      </c>
      <c r="AC116" s="21"/>
      <c r="AD116" s="40" t="e">
        <f>RATE(AC111-U111,,-(AA116*AD114),AF116)</f>
        <v>#NUM!</v>
      </c>
      <c r="AE116" s="21"/>
      <c r="AF116" s="27">
        <f>AF111+AF112+AF113-AF114</f>
        <v>0</v>
      </c>
      <c r="AG116" s="22" t="s">
        <v>19</v>
      </c>
      <c r="AH116" s="21"/>
      <c r="AI116" s="40" t="e">
        <f>RATE(AH111-U111,,-(AA116*AI114),AK116)</f>
        <v>#NUM!</v>
      </c>
      <c r="AJ116" s="21"/>
      <c r="AK116" s="27">
        <f>AK111+AK112+AK113-AK114</f>
        <v>0</v>
      </c>
      <c r="AL116" s="22" t="s">
        <v>17</v>
      </c>
      <c r="AM116" s="27">
        <f>AM111+AM112+AM113-AM114</f>
        <v>0</v>
      </c>
      <c r="AN116" s="22" t="s">
        <v>17</v>
      </c>
      <c r="AY116" s="10"/>
      <c r="AZ116" s="10"/>
      <c r="BB116" s="10"/>
      <c r="BC116" s="10"/>
      <c r="BD116" s="10"/>
      <c r="BF116" s="10"/>
    </row>
    <row r="117" spans="2:58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T117" s="22" t="s">
        <v>8</v>
      </c>
      <c r="U117" s="45" t="s">
        <v>8</v>
      </c>
      <c r="V117" s="22" t="s">
        <v>8</v>
      </c>
      <c r="W117" s="21"/>
      <c r="X117" s="38" t="s">
        <v>110</v>
      </c>
      <c r="Y117" s="78"/>
      <c r="Z117" s="39" t="s">
        <v>110</v>
      </c>
      <c r="AA117" s="38" t="s">
        <v>110</v>
      </c>
      <c r="AB117" s="22" t="s">
        <v>17</v>
      </c>
      <c r="AC117" s="21"/>
      <c r="AD117" s="21"/>
      <c r="AE117" s="21"/>
      <c r="AF117" s="21"/>
      <c r="AG117" s="22" t="s">
        <v>19</v>
      </c>
      <c r="AH117" s="21"/>
      <c r="AI117" s="21"/>
      <c r="AJ117" s="21"/>
      <c r="AK117" s="21"/>
      <c r="AL117" s="22" t="s">
        <v>17</v>
      </c>
      <c r="AM117" s="22" t="s">
        <v>8</v>
      </c>
      <c r="AN117" s="22" t="s">
        <v>17</v>
      </c>
      <c r="AY117" s="10"/>
      <c r="AZ117" s="10"/>
      <c r="BB117" s="10"/>
      <c r="BC117" s="10"/>
      <c r="BD117" s="10"/>
      <c r="BF117" s="10"/>
    </row>
    <row r="118" spans="2:58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T118" s="22" t="s">
        <v>8</v>
      </c>
      <c r="U118" s="42"/>
      <c r="V118" s="21"/>
      <c r="W118" s="21"/>
      <c r="X118" s="38" t="s">
        <v>110</v>
      </c>
      <c r="Y118" s="78"/>
      <c r="Z118" s="39" t="s">
        <v>110</v>
      </c>
      <c r="AA118" s="38" t="s">
        <v>110</v>
      </c>
      <c r="AB118" s="22" t="s">
        <v>17</v>
      </c>
      <c r="AC118" s="21"/>
      <c r="AD118" s="21"/>
      <c r="AE118" s="21"/>
      <c r="AF118" s="21"/>
      <c r="AG118" s="22" t="s">
        <v>19</v>
      </c>
      <c r="AH118" s="21"/>
      <c r="AI118" s="21"/>
      <c r="AJ118" s="21"/>
      <c r="AK118" s="21"/>
      <c r="AL118" s="22" t="s">
        <v>17</v>
      </c>
      <c r="AM118" s="21"/>
      <c r="AN118" s="22" t="s">
        <v>17</v>
      </c>
      <c r="AY118" s="10"/>
      <c r="AZ118" s="10"/>
      <c r="BB118" s="10"/>
      <c r="BC118" s="10"/>
      <c r="BD118" s="10"/>
      <c r="BF118" s="10"/>
    </row>
    <row r="119" spans="2:58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T119" s="22"/>
      <c r="U119" s="41">
        <f>$U$14</f>
        <v>2003</v>
      </c>
      <c r="V119" s="28"/>
      <c r="W119" s="21"/>
      <c r="X119" s="22" t="s">
        <v>86</v>
      </c>
      <c r="Y119" s="78">
        <v>0</v>
      </c>
      <c r="Z119" s="35">
        <f>$E$24</f>
        <v>1.026</v>
      </c>
      <c r="AA119" s="27">
        <f>Y119*Z119</f>
        <v>0</v>
      </c>
      <c r="AB119" s="22" t="s">
        <v>17</v>
      </c>
      <c r="AC119" s="26"/>
      <c r="AD119" s="36">
        <v>0.3</v>
      </c>
      <c r="AE119" s="35">
        <f>F$53</f>
        <v>4.2297784197579915</v>
      </c>
      <c r="AF119" s="27">
        <f>AA119*AD119*AE119</f>
        <v>0</v>
      </c>
      <c r="AG119" s="22" t="s">
        <v>19</v>
      </c>
      <c r="AH119" s="26">
        <f>AC119+1</f>
        <v>1</v>
      </c>
      <c r="AI119" s="37">
        <f>1-AD119</f>
        <v>0.7</v>
      </c>
      <c r="AJ119" s="35">
        <f>AE119</f>
        <v>4.2297784197579915</v>
      </c>
      <c r="AK119" s="27">
        <f>AA119*AI119*AJ119</f>
        <v>0</v>
      </c>
      <c r="AL119" s="22" t="s">
        <v>17</v>
      </c>
      <c r="AM119" s="27">
        <f>AF119+AK119</f>
        <v>0</v>
      </c>
      <c r="AN119" s="22" t="s">
        <v>17</v>
      </c>
      <c r="AY119" s="10"/>
      <c r="AZ119" s="10"/>
      <c r="BB119" s="10"/>
      <c r="BC119" s="10"/>
      <c r="BD119" s="10"/>
      <c r="BF119" s="10"/>
    </row>
    <row r="120" spans="2:58" ht="9.75" customHeight="1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T120" s="21"/>
      <c r="U120" s="42"/>
      <c r="V120" s="21"/>
      <c r="W120" s="21"/>
      <c r="X120" s="22" t="s">
        <v>97</v>
      </c>
      <c r="Y120" s="78">
        <v>0</v>
      </c>
      <c r="Z120" s="35">
        <f>$I$24</f>
        <v>1.015</v>
      </c>
      <c r="AA120" s="27">
        <f>Y120*Z120</f>
        <v>0</v>
      </c>
      <c r="AB120" s="22" t="s">
        <v>17</v>
      </c>
      <c r="AC120" s="21"/>
      <c r="AD120" s="36">
        <v>0.3</v>
      </c>
      <c r="AE120" s="35">
        <f>J$53</f>
        <v>1.6687125046082036</v>
      </c>
      <c r="AF120" s="27">
        <f>AA120*AD120*AE120</f>
        <v>0</v>
      </c>
      <c r="AG120" s="22" t="s">
        <v>19</v>
      </c>
      <c r="AH120" s="21"/>
      <c r="AI120" s="37">
        <f>1-AD120</f>
        <v>0.7</v>
      </c>
      <c r="AJ120" s="35">
        <f>AE120</f>
        <v>1.6687125046082036</v>
      </c>
      <c r="AK120" s="27">
        <f>AA120*AI120*AJ120</f>
        <v>0</v>
      </c>
      <c r="AL120" s="22" t="s">
        <v>17</v>
      </c>
      <c r="AM120" s="27">
        <f>AF120+AK120</f>
        <v>0</v>
      </c>
      <c r="AN120" s="22" t="s">
        <v>17</v>
      </c>
      <c r="AY120" s="10"/>
      <c r="AZ120" s="10"/>
      <c r="BB120" s="10"/>
      <c r="BC120" s="10"/>
      <c r="BD120" s="10"/>
      <c r="BF120" s="10"/>
    </row>
    <row r="121" spans="2:58" ht="9.75" customHeigh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T121" s="21"/>
      <c r="U121" s="42"/>
      <c r="V121" s="21"/>
      <c r="W121" s="21"/>
      <c r="X121" s="22" t="s">
        <v>106</v>
      </c>
      <c r="Y121" s="78">
        <v>0</v>
      </c>
      <c r="Z121" s="35">
        <f>$M$24</f>
        <v>1.015</v>
      </c>
      <c r="AA121" s="27">
        <f>Y121*Z121</f>
        <v>0</v>
      </c>
      <c r="AB121" s="22" t="s">
        <v>17</v>
      </c>
      <c r="AC121" s="21"/>
      <c r="AD121" s="36">
        <v>0.3</v>
      </c>
      <c r="AE121" s="35">
        <f>N$53</f>
        <v>2.3851841945278736</v>
      </c>
      <c r="AF121" s="27">
        <f>AA121*AD121*AE121</f>
        <v>0</v>
      </c>
      <c r="AG121" s="22" t="s">
        <v>19</v>
      </c>
      <c r="AH121" s="21"/>
      <c r="AI121" s="37">
        <f>1-AD121</f>
        <v>0.7</v>
      </c>
      <c r="AJ121" s="35">
        <f>AE121</f>
        <v>2.3851841945278736</v>
      </c>
      <c r="AK121" s="27">
        <f>AA121*AI121*AJ121</f>
        <v>0</v>
      </c>
      <c r="AL121" s="22" t="s">
        <v>17</v>
      </c>
      <c r="AM121" s="27">
        <f>AF121+AK121</f>
        <v>0</v>
      </c>
      <c r="AN121" s="22" t="s">
        <v>17</v>
      </c>
      <c r="AY121" s="10"/>
      <c r="AZ121" s="10"/>
      <c r="BB121" s="10"/>
      <c r="BC121" s="10"/>
      <c r="BD121" s="10"/>
      <c r="BF121" s="10"/>
    </row>
    <row r="122" spans="2:58" ht="9.75" customHeight="1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T122" s="21"/>
      <c r="U122" s="42"/>
      <c r="V122" s="21"/>
      <c r="W122" s="21"/>
      <c r="X122" s="22" t="s">
        <v>108</v>
      </c>
      <c r="Y122" s="78">
        <v>0</v>
      </c>
      <c r="Z122" s="35">
        <f>$Q$24</f>
        <v>1.06</v>
      </c>
      <c r="AA122" s="27">
        <f>Y122*Z122</f>
        <v>0</v>
      </c>
      <c r="AB122" s="22" t="s">
        <v>17</v>
      </c>
      <c r="AC122" s="21"/>
      <c r="AD122" s="36">
        <v>0.3</v>
      </c>
      <c r="AE122" s="35">
        <f>R$53</f>
        <v>1.4592871497614839</v>
      </c>
      <c r="AF122" s="27">
        <f>AA122*AD122*AE122</f>
        <v>0</v>
      </c>
      <c r="AG122" s="22" t="s">
        <v>19</v>
      </c>
      <c r="AH122" s="21"/>
      <c r="AI122" s="37">
        <f>1-AD122</f>
        <v>0.7</v>
      </c>
      <c r="AJ122" s="35">
        <f>AE122</f>
        <v>1.4592871497614839</v>
      </c>
      <c r="AK122" s="27">
        <f>AA122*AI122*AJ122</f>
        <v>0</v>
      </c>
      <c r="AL122" s="22" t="s">
        <v>17</v>
      </c>
      <c r="AM122" s="27">
        <f>AF122+AK122</f>
        <v>0</v>
      </c>
      <c r="AN122" s="22" t="s">
        <v>17</v>
      </c>
      <c r="AY122" s="10"/>
      <c r="AZ122" s="10"/>
      <c r="BB122" s="10"/>
      <c r="BC122" s="10"/>
      <c r="BD122" s="10"/>
      <c r="BF122" s="10"/>
    </row>
    <row r="123" spans="2:58" ht="9.75" customHeight="1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T123" s="21"/>
      <c r="U123" s="42"/>
      <c r="V123" s="21"/>
      <c r="W123" s="21"/>
      <c r="X123" s="38" t="s">
        <v>110</v>
      </c>
      <c r="Y123" s="77" t="s">
        <v>124</v>
      </c>
      <c r="Z123" s="39" t="s">
        <v>110</v>
      </c>
      <c r="AA123" s="24" t="s">
        <v>111</v>
      </c>
      <c r="AB123" s="22" t="s">
        <v>17</v>
      </c>
      <c r="AC123" s="21"/>
      <c r="AD123" s="21"/>
      <c r="AE123" s="21"/>
      <c r="AF123" s="24" t="s">
        <v>111</v>
      </c>
      <c r="AG123" s="22" t="s">
        <v>19</v>
      </c>
      <c r="AH123" s="21"/>
      <c r="AI123" s="21"/>
      <c r="AJ123" s="21"/>
      <c r="AK123" s="24" t="s">
        <v>111</v>
      </c>
      <c r="AL123" s="22" t="s">
        <v>17</v>
      </c>
      <c r="AM123" s="24" t="s">
        <v>111</v>
      </c>
      <c r="AN123" s="22" t="s">
        <v>17</v>
      </c>
      <c r="AY123" s="10"/>
      <c r="AZ123" s="10"/>
      <c r="BB123" s="10"/>
      <c r="BC123" s="10"/>
      <c r="BD123" s="10"/>
      <c r="BF123" s="10"/>
    </row>
    <row r="124" spans="2:61" ht="9.75" customHeight="1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T124" s="21"/>
      <c r="U124" s="42"/>
      <c r="V124" s="21"/>
      <c r="W124" s="21"/>
      <c r="X124" s="38" t="s">
        <v>110</v>
      </c>
      <c r="Y124" s="79">
        <f>SUM(Y119:Y121)-Y122</f>
        <v>0</v>
      </c>
      <c r="Z124" s="39" t="s">
        <v>110</v>
      </c>
      <c r="AA124" s="27">
        <f>AA119+AA120+AA121-AA122</f>
        <v>0</v>
      </c>
      <c r="AB124" s="22" t="s">
        <v>17</v>
      </c>
      <c r="AC124" s="21"/>
      <c r="AD124" s="40" t="e">
        <f>RATE(AC119-U119,,-(AA124*AD122),AF124)</f>
        <v>#NUM!</v>
      </c>
      <c r="AE124" s="21"/>
      <c r="AF124" s="27">
        <f>AF119+AF120+AF121-AF122</f>
        <v>0</v>
      </c>
      <c r="AG124" s="22" t="s">
        <v>19</v>
      </c>
      <c r="AH124" s="21"/>
      <c r="AI124" s="40" t="e">
        <f>RATE(AH119-U119,,-(AA124*AI122),AK124)</f>
        <v>#NUM!</v>
      </c>
      <c r="AJ124" s="21"/>
      <c r="AK124" s="27">
        <f>AK119+AK120+AK121-AK122</f>
        <v>0</v>
      </c>
      <c r="AL124" s="22" t="s">
        <v>17</v>
      </c>
      <c r="AM124" s="27">
        <f>AM119+AM120+AM121-AM122</f>
        <v>0</v>
      </c>
      <c r="AN124" s="22" t="s">
        <v>17</v>
      </c>
      <c r="AY124" s="10"/>
      <c r="AZ124" s="10"/>
      <c r="BB124" s="10"/>
      <c r="BC124" s="10"/>
      <c r="BD124" s="10"/>
      <c r="BF124" s="10"/>
      <c r="BG124" s="10"/>
      <c r="BH124" s="8"/>
      <c r="BI124" s="12"/>
    </row>
    <row r="125" spans="2:58" ht="9.75" customHeight="1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T125" s="21"/>
      <c r="U125" s="42"/>
      <c r="V125" s="21"/>
      <c r="W125" s="21"/>
      <c r="X125" s="38" t="s">
        <v>110</v>
      </c>
      <c r="Y125" s="78"/>
      <c r="Z125" s="39" t="s">
        <v>110</v>
      </c>
      <c r="AA125" s="38" t="s">
        <v>110</v>
      </c>
      <c r="AB125" s="22" t="s">
        <v>17</v>
      </c>
      <c r="AC125" s="21"/>
      <c r="AD125" s="21"/>
      <c r="AE125" s="21"/>
      <c r="AF125" s="21"/>
      <c r="AG125" s="22" t="s">
        <v>19</v>
      </c>
      <c r="AH125" s="26"/>
      <c r="AI125" s="21"/>
      <c r="AJ125" s="21"/>
      <c r="AK125" s="21"/>
      <c r="AL125" s="22" t="s">
        <v>17</v>
      </c>
      <c r="AM125" s="21"/>
      <c r="AN125" s="22" t="s">
        <v>17</v>
      </c>
      <c r="AY125" s="10"/>
      <c r="AZ125" s="10"/>
      <c r="BB125" s="10"/>
      <c r="BC125" s="10"/>
      <c r="BD125" s="10"/>
      <c r="BF125" s="10"/>
    </row>
    <row r="126" spans="2:58" ht="9.75" customHeight="1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T126" s="22" t="s">
        <v>140</v>
      </c>
      <c r="U126" s="41">
        <f>$U$14</f>
        <v>2003</v>
      </c>
      <c r="V126" s="28">
        <v>2044</v>
      </c>
      <c r="W126" s="21"/>
      <c r="X126" s="22" t="s">
        <v>86</v>
      </c>
      <c r="Y126" s="78">
        <v>0</v>
      </c>
      <c r="Z126" s="35">
        <f>$E$24</f>
        <v>1.026</v>
      </c>
      <c r="AA126" s="27">
        <f>Y126*Z126</f>
        <v>0</v>
      </c>
      <c r="AB126" s="22" t="s">
        <v>17</v>
      </c>
      <c r="AC126" s="26">
        <f>V126+1</f>
        <v>2045</v>
      </c>
      <c r="AD126" s="36">
        <v>0.3</v>
      </c>
      <c r="AE126" s="35">
        <f>F65</f>
        <v>7.950692327385433</v>
      </c>
      <c r="AF126" s="27">
        <f>AA126*AD126*AE126</f>
        <v>0</v>
      </c>
      <c r="AG126" s="22" t="s">
        <v>19</v>
      </c>
      <c r="AH126" s="26">
        <f>AC126+1</f>
        <v>2046</v>
      </c>
      <c r="AI126" s="37">
        <f>1-AD126</f>
        <v>0.7</v>
      </c>
      <c r="AJ126" s="35">
        <f>AE126</f>
        <v>7.950692327385433</v>
      </c>
      <c r="AK126" s="27">
        <f>AA126*AI126*AJ126</f>
        <v>0</v>
      </c>
      <c r="AL126" s="22" t="s">
        <v>17</v>
      </c>
      <c r="AM126" s="27">
        <f>AF126+AK126</f>
        <v>0</v>
      </c>
      <c r="AN126" s="22" t="s">
        <v>17</v>
      </c>
      <c r="AY126" s="10"/>
      <c r="AZ126" s="10"/>
      <c r="BB126" s="10"/>
      <c r="BC126" s="10"/>
      <c r="BD126" s="10"/>
      <c r="BF126" s="10"/>
    </row>
    <row r="127" spans="2:58" ht="9.75" customHeight="1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T127" s="22" t="s">
        <v>8</v>
      </c>
      <c r="U127" s="42"/>
      <c r="V127" s="21"/>
      <c r="W127" s="21"/>
      <c r="X127" s="22" t="s">
        <v>97</v>
      </c>
      <c r="Y127" s="78">
        <v>0</v>
      </c>
      <c r="Z127" s="35">
        <f>$I$24</f>
        <v>1.015</v>
      </c>
      <c r="AA127" s="27">
        <f>Y127*Z127</f>
        <v>0</v>
      </c>
      <c r="AB127" s="22" t="s">
        <v>17</v>
      </c>
      <c r="AC127" s="21"/>
      <c r="AD127" s="36">
        <v>0.3</v>
      </c>
      <c r="AE127" s="35">
        <f>J65</f>
        <v>2.141363646218305</v>
      </c>
      <c r="AF127" s="27">
        <f>AA127*AD127*AE127</f>
        <v>0</v>
      </c>
      <c r="AG127" s="22" t="s">
        <v>19</v>
      </c>
      <c r="AH127" s="21"/>
      <c r="AI127" s="37">
        <f>1-AD127</f>
        <v>0.7</v>
      </c>
      <c r="AJ127" s="35">
        <f>AE127</f>
        <v>2.141363646218305</v>
      </c>
      <c r="AK127" s="27">
        <f>AA127*AI127*AJ127</f>
        <v>0</v>
      </c>
      <c r="AL127" s="22" t="s">
        <v>17</v>
      </c>
      <c r="AM127" s="27">
        <f>AF127+AK127</f>
        <v>0</v>
      </c>
      <c r="AN127" s="22" t="s">
        <v>17</v>
      </c>
      <c r="AY127" s="10"/>
      <c r="AZ127" s="10"/>
      <c r="BB127" s="10"/>
      <c r="BC127" s="10"/>
      <c r="BD127" s="10"/>
      <c r="BF127" s="10"/>
    </row>
    <row r="128" spans="2:58" ht="9.75" customHeight="1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T128" s="21"/>
      <c r="U128" s="42"/>
      <c r="V128" s="21"/>
      <c r="W128" s="21"/>
      <c r="X128" s="22" t="s">
        <v>106</v>
      </c>
      <c r="Y128" s="78">
        <v>0</v>
      </c>
      <c r="Z128" s="35">
        <f>$M$24</f>
        <v>1.015</v>
      </c>
      <c r="AA128" s="27">
        <f>Y128*Z128</f>
        <v>0</v>
      </c>
      <c r="AB128" s="22" t="s">
        <v>17</v>
      </c>
      <c r="AC128" s="21"/>
      <c r="AD128" s="36">
        <v>0.3</v>
      </c>
      <c r="AE128" s="35">
        <f>N65</f>
        <v>3.604177078348994</v>
      </c>
      <c r="AF128" s="27">
        <f>AA128*AD128*AE128</f>
        <v>0</v>
      </c>
      <c r="AG128" s="22" t="s">
        <v>19</v>
      </c>
      <c r="AH128" s="21"/>
      <c r="AI128" s="37">
        <f>1-AD128</f>
        <v>0.7</v>
      </c>
      <c r="AJ128" s="35">
        <f>AE128</f>
        <v>3.604177078348994</v>
      </c>
      <c r="AK128" s="27">
        <f>AA128*AI128*AJ128</f>
        <v>0</v>
      </c>
      <c r="AL128" s="22" t="s">
        <v>17</v>
      </c>
      <c r="AM128" s="27">
        <f>AF128+AK128</f>
        <v>0</v>
      </c>
      <c r="AN128" s="22" t="s">
        <v>17</v>
      </c>
      <c r="AY128" s="10"/>
      <c r="AZ128" s="10"/>
      <c r="BB128" s="10"/>
      <c r="BC128" s="10"/>
      <c r="BD128" s="10"/>
      <c r="BF128" s="10"/>
    </row>
    <row r="129" spans="2:58" ht="9.75" customHeight="1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T129" s="21"/>
      <c r="U129" s="42"/>
      <c r="V129" s="21"/>
      <c r="W129" s="21"/>
      <c r="X129" s="22" t="s">
        <v>108</v>
      </c>
      <c r="Y129" s="78">
        <v>0</v>
      </c>
      <c r="Z129" s="35">
        <f>$Q$24</f>
        <v>1.06</v>
      </c>
      <c r="AA129" s="27">
        <f>Y129*Z129</f>
        <v>0</v>
      </c>
      <c r="AB129" s="22" t="s">
        <v>17</v>
      </c>
      <c r="AC129" s="21"/>
      <c r="AD129" s="36">
        <v>0.3</v>
      </c>
      <c r="AE129" s="35">
        <f>R65</f>
        <v>1.6443612865011805</v>
      </c>
      <c r="AF129" s="27">
        <f>AA129*AD129*AE129</f>
        <v>0</v>
      </c>
      <c r="AG129" s="22" t="s">
        <v>19</v>
      </c>
      <c r="AH129" s="21"/>
      <c r="AI129" s="37">
        <f>1-AD129</f>
        <v>0.7</v>
      </c>
      <c r="AJ129" s="35">
        <f>AE129</f>
        <v>1.6443612865011805</v>
      </c>
      <c r="AK129" s="27">
        <f>AA129*AI129*AJ129</f>
        <v>0</v>
      </c>
      <c r="AL129" s="22" t="s">
        <v>17</v>
      </c>
      <c r="AM129" s="27">
        <f>AF129+AK129</f>
        <v>0</v>
      </c>
      <c r="AN129" s="22" t="s">
        <v>17</v>
      </c>
      <c r="AY129" s="10"/>
      <c r="AZ129" s="10"/>
      <c r="BB129" s="10"/>
      <c r="BC129" s="10"/>
      <c r="BD129" s="10"/>
      <c r="BF129" s="10"/>
    </row>
    <row r="130" spans="2:58" ht="9.75" customHeight="1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T130" s="21"/>
      <c r="U130" s="42"/>
      <c r="V130" s="21"/>
      <c r="W130" s="21"/>
      <c r="X130" s="38" t="s">
        <v>110</v>
      </c>
      <c r="Y130" s="77" t="s">
        <v>124</v>
      </c>
      <c r="Z130" s="39" t="s">
        <v>110</v>
      </c>
      <c r="AA130" s="24" t="s">
        <v>111</v>
      </c>
      <c r="AB130" s="22" t="s">
        <v>17</v>
      </c>
      <c r="AC130" s="21"/>
      <c r="AD130" s="21"/>
      <c r="AE130" s="21"/>
      <c r="AF130" s="24" t="s">
        <v>111</v>
      </c>
      <c r="AG130" s="22" t="s">
        <v>19</v>
      </c>
      <c r="AH130" s="21"/>
      <c r="AI130" s="21"/>
      <c r="AJ130" s="21"/>
      <c r="AK130" s="24" t="s">
        <v>111</v>
      </c>
      <c r="AL130" s="22" t="s">
        <v>17</v>
      </c>
      <c r="AM130" s="24" t="s">
        <v>111</v>
      </c>
      <c r="AN130" s="22" t="s">
        <v>17</v>
      </c>
      <c r="AY130" s="10"/>
      <c r="AZ130" s="10"/>
      <c r="BB130" s="10"/>
      <c r="BC130" s="10"/>
      <c r="BD130" s="10"/>
      <c r="BF130" s="10"/>
    </row>
    <row r="131" spans="2:58" ht="9.75" customHeight="1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T131" s="21"/>
      <c r="U131" s="42"/>
      <c r="V131" s="21"/>
      <c r="W131" s="21"/>
      <c r="X131" s="38" t="s">
        <v>110</v>
      </c>
      <c r="Y131" s="78">
        <f>SUM(Y126:Y128)-Y129</f>
        <v>0</v>
      </c>
      <c r="Z131" s="39" t="s">
        <v>110</v>
      </c>
      <c r="AA131" s="27">
        <f>AA126+AA127+AA128-AA129</f>
        <v>0</v>
      </c>
      <c r="AB131" s="22" t="s">
        <v>17</v>
      </c>
      <c r="AC131" s="21"/>
      <c r="AD131" s="40" t="e">
        <f>RATE(AC126-U126,,-(AA131*AD129),AF131)</f>
        <v>#NUM!</v>
      </c>
      <c r="AE131" s="21"/>
      <c r="AF131" s="27">
        <f>AF126+AF127+AF128-AF129</f>
        <v>0</v>
      </c>
      <c r="AG131" s="22" t="s">
        <v>19</v>
      </c>
      <c r="AH131" s="21"/>
      <c r="AI131" s="40" t="e">
        <f>RATE(AH126-U126,,-(AA131*AI129),AK131)</f>
        <v>#NUM!</v>
      </c>
      <c r="AJ131" s="21"/>
      <c r="AK131" s="27">
        <f>AK126+AK127+AK128-AK129</f>
        <v>0</v>
      </c>
      <c r="AL131" s="22" t="s">
        <v>17</v>
      </c>
      <c r="AM131" s="27">
        <f>AM126+AM127+AM128-AM129</f>
        <v>0</v>
      </c>
      <c r="AN131" s="22" t="s">
        <v>17</v>
      </c>
      <c r="AY131" s="10"/>
      <c r="AZ131" s="10"/>
      <c r="BB131" s="10"/>
      <c r="BC131" s="10"/>
      <c r="BD131" s="10"/>
      <c r="BF131" s="10"/>
    </row>
    <row r="132" spans="2:58" ht="9.75" customHeight="1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T132" s="22" t="s">
        <v>8</v>
      </c>
      <c r="U132" s="42"/>
      <c r="V132" s="21"/>
      <c r="W132" s="21"/>
      <c r="X132" s="38" t="s">
        <v>110</v>
      </c>
      <c r="Y132" s="78"/>
      <c r="Z132" s="39" t="s">
        <v>110</v>
      </c>
      <c r="AA132" s="38" t="s">
        <v>110</v>
      </c>
      <c r="AB132" s="22" t="s">
        <v>17</v>
      </c>
      <c r="AC132" s="21"/>
      <c r="AD132" s="21"/>
      <c r="AE132" s="21"/>
      <c r="AF132" s="21"/>
      <c r="AG132" s="22" t="s">
        <v>19</v>
      </c>
      <c r="AH132" s="21"/>
      <c r="AI132" s="21"/>
      <c r="AJ132" s="21"/>
      <c r="AK132" s="21"/>
      <c r="AL132" s="22" t="s">
        <v>17</v>
      </c>
      <c r="AM132" s="22" t="s">
        <v>8</v>
      </c>
      <c r="AN132" s="22" t="s">
        <v>17</v>
      </c>
      <c r="AY132" s="10"/>
      <c r="AZ132" s="10"/>
      <c r="BB132" s="10"/>
      <c r="BC132" s="10"/>
      <c r="BD132" s="10"/>
      <c r="BF132" s="10"/>
    </row>
    <row r="133" spans="2:58" ht="9.75" customHeight="1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T133" s="22" t="s">
        <v>8</v>
      </c>
      <c r="U133" s="42"/>
      <c r="V133" s="21"/>
      <c r="W133" s="21"/>
      <c r="X133" s="38" t="s">
        <v>110</v>
      </c>
      <c r="Y133" s="78"/>
      <c r="Z133" s="39" t="s">
        <v>110</v>
      </c>
      <c r="AA133" s="38" t="s">
        <v>110</v>
      </c>
      <c r="AB133" s="22" t="s">
        <v>17</v>
      </c>
      <c r="AC133" s="21"/>
      <c r="AD133" s="21"/>
      <c r="AE133" s="21"/>
      <c r="AF133" s="21"/>
      <c r="AG133" s="22" t="s">
        <v>19</v>
      </c>
      <c r="AH133" s="21"/>
      <c r="AI133" s="21"/>
      <c r="AJ133" s="21"/>
      <c r="AK133" s="21"/>
      <c r="AL133" s="22" t="s">
        <v>17</v>
      </c>
      <c r="AM133" s="21"/>
      <c r="AN133" s="22" t="s">
        <v>17</v>
      </c>
      <c r="AY133" s="10"/>
      <c r="AZ133" s="10"/>
      <c r="BB133" s="10"/>
      <c r="BC133" s="10"/>
      <c r="BD133" s="10"/>
      <c r="BF133" s="10"/>
    </row>
    <row r="134" spans="2:58" ht="9.75" customHeight="1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T134" s="22" t="s">
        <v>141</v>
      </c>
      <c r="U134" s="41">
        <f>$U$14</f>
        <v>2003</v>
      </c>
      <c r="V134" s="28">
        <v>2043</v>
      </c>
      <c r="W134" s="21"/>
      <c r="X134" s="22" t="s">
        <v>86</v>
      </c>
      <c r="Y134" s="78">
        <v>0</v>
      </c>
      <c r="Z134" s="35">
        <f>$E$24</f>
        <v>1.026</v>
      </c>
      <c r="AA134" s="27">
        <f>Y134*Z134</f>
        <v>0</v>
      </c>
      <c r="AB134" s="22" t="s">
        <v>17</v>
      </c>
      <c r="AC134" s="26">
        <f>V134+1</f>
        <v>2044</v>
      </c>
      <c r="AD134" s="36">
        <v>0.3</v>
      </c>
      <c r="AE134" s="35">
        <f>F63</f>
        <v>7.1568798427472755</v>
      </c>
      <c r="AF134" s="27">
        <f>AA134*AD134*AE134</f>
        <v>0</v>
      </c>
      <c r="AG134" s="22" t="s">
        <v>19</v>
      </c>
      <c r="AH134" s="26">
        <f>AC134+1</f>
        <v>2045</v>
      </c>
      <c r="AI134" s="37">
        <f>1-AD134</f>
        <v>0.7</v>
      </c>
      <c r="AJ134" s="35">
        <f>AE134</f>
        <v>7.1568798427472755</v>
      </c>
      <c r="AK134" s="27">
        <f>AA134*AI134*AJ134</f>
        <v>0</v>
      </c>
      <c r="AL134" s="22" t="s">
        <v>17</v>
      </c>
      <c r="AM134" s="27">
        <f>AF134+AK134</f>
        <v>0</v>
      </c>
      <c r="AN134" s="22" t="s">
        <v>17</v>
      </c>
      <c r="AY134" s="10"/>
      <c r="AZ134" s="10"/>
      <c r="BB134" s="10"/>
      <c r="BC134" s="10"/>
      <c r="BD134" s="10"/>
      <c r="BF134" s="10"/>
    </row>
    <row r="135" spans="2:58" ht="9.75" customHeight="1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T135" s="22" t="s">
        <v>8</v>
      </c>
      <c r="U135" s="42"/>
      <c r="V135" s="21"/>
      <c r="W135" s="21"/>
      <c r="X135" s="22" t="s">
        <v>97</v>
      </c>
      <c r="Y135" s="78">
        <v>0</v>
      </c>
      <c r="Z135" s="35">
        <f>$I$24</f>
        <v>1.015</v>
      </c>
      <c r="AA135" s="27">
        <f>Y135*Z135</f>
        <v>0</v>
      </c>
      <c r="AB135" s="22" t="s">
        <v>17</v>
      </c>
      <c r="AC135" s="21"/>
      <c r="AD135" s="36">
        <v>0.3</v>
      </c>
      <c r="AE135" s="35">
        <f>J63</f>
        <v>2.05418210356107</v>
      </c>
      <c r="AF135" s="27">
        <f>AA135*AD135*AE135</f>
        <v>0</v>
      </c>
      <c r="AG135" s="22" t="s">
        <v>19</v>
      </c>
      <c r="AH135" s="21"/>
      <c r="AI135" s="37">
        <f>1-AD135</f>
        <v>0.7</v>
      </c>
      <c r="AJ135" s="35">
        <f>AE135</f>
        <v>2.05418210356107</v>
      </c>
      <c r="AK135" s="27">
        <f>AA135*AI135*AJ135</f>
        <v>0</v>
      </c>
      <c r="AL135" s="22" t="s">
        <v>17</v>
      </c>
      <c r="AM135" s="27">
        <f>AF135+AK135</f>
        <v>0</v>
      </c>
      <c r="AN135" s="22" t="s">
        <v>17</v>
      </c>
      <c r="AY135" s="10"/>
      <c r="AZ135" s="10"/>
      <c r="BB135" s="10"/>
      <c r="BC135" s="10"/>
      <c r="BD135" s="10"/>
      <c r="BF135" s="10"/>
    </row>
    <row r="136" spans="2:61" ht="9.75" customHeight="1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T136" s="21"/>
      <c r="U136" s="42"/>
      <c r="V136" s="21"/>
      <c r="W136" s="21"/>
      <c r="X136" s="22" t="s">
        <v>106</v>
      </c>
      <c r="Y136" s="78">
        <v>0</v>
      </c>
      <c r="Z136" s="35">
        <f>$M$24</f>
        <v>1.015</v>
      </c>
      <c r="AA136" s="27">
        <f>Y136*Z136</f>
        <v>0</v>
      </c>
      <c r="AB136" s="22" t="s">
        <v>17</v>
      </c>
      <c r="AC136" s="21"/>
      <c r="AD136" s="36">
        <v>0.3</v>
      </c>
      <c r="AE136" s="35">
        <f>N63</f>
        <v>3.364537868654106</v>
      </c>
      <c r="AF136" s="27">
        <f>AA136*AD136*AE136</f>
        <v>0</v>
      </c>
      <c r="AG136" s="22" t="s">
        <v>19</v>
      </c>
      <c r="AH136" s="21"/>
      <c r="AI136" s="37">
        <f>1-AD136</f>
        <v>0.7</v>
      </c>
      <c r="AJ136" s="35">
        <f>AE136</f>
        <v>3.364537868654106</v>
      </c>
      <c r="AK136" s="27">
        <f>AA136*AI136*AJ136</f>
        <v>0</v>
      </c>
      <c r="AL136" s="22" t="s">
        <v>17</v>
      </c>
      <c r="AM136" s="27">
        <f>AF136+AK136</f>
        <v>0</v>
      </c>
      <c r="AN136" s="22" t="s">
        <v>17</v>
      </c>
      <c r="AY136" s="10"/>
      <c r="AZ136" s="10"/>
      <c r="BB136" s="10"/>
      <c r="BC136" s="10"/>
      <c r="BD136" s="10"/>
      <c r="BF136" s="10"/>
      <c r="BG136" s="10"/>
      <c r="BH136" s="8"/>
      <c r="BI136" s="12"/>
    </row>
    <row r="137" spans="2:58" ht="9.75" customHeight="1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T137" s="21"/>
      <c r="U137" s="42"/>
      <c r="V137" s="21"/>
      <c r="W137" s="21"/>
      <c r="X137" s="22" t="s">
        <v>108</v>
      </c>
      <c r="Y137" s="78">
        <v>0</v>
      </c>
      <c r="Z137" s="35">
        <f>$Q$24</f>
        <v>1.06</v>
      </c>
      <c r="AA137" s="27">
        <f>Y137*Z137</f>
        <v>0</v>
      </c>
      <c r="AB137" s="22" t="s">
        <v>17</v>
      </c>
      <c r="AC137" s="21"/>
      <c r="AD137" s="36">
        <v>0.3</v>
      </c>
      <c r="AE137" s="35">
        <f>R63</f>
        <v>1.6119608729547892</v>
      </c>
      <c r="AF137" s="27">
        <f>AA137*AD137*AE137</f>
        <v>0</v>
      </c>
      <c r="AG137" s="22" t="s">
        <v>19</v>
      </c>
      <c r="AH137" s="21"/>
      <c r="AI137" s="37">
        <f>1-AD137</f>
        <v>0.7</v>
      </c>
      <c r="AJ137" s="35">
        <f>AE137</f>
        <v>1.6119608729547892</v>
      </c>
      <c r="AK137" s="27">
        <f>AA137*AI137*AJ137</f>
        <v>0</v>
      </c>
      <c r="AL137" s="22" t="s">
        <v>17</v>
      </c>
      <c r="AM137" s="27">
        <f>AF137+AK137</f>
        <v>0</v>
      </c>
      <c r="AN137" s="22" t="s">
        <v>17</v>
      </c>
      <c r="AY137" s="10"/>
      <c r="AZ137" s="10"/>
      <c r="BB137" s="10"/>
      <c r="BC137" s="10"/>
      <c r="BD137" s="10"/>
      <c r="BF137" s="10"/>
    </row>
    <row r="138" spans="2:58" ht="9.75" customHeight="1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T138" s="21"/>
      <c r="U138" s="42"/>
      <c r="V138" s="21"/>
      <c r="W138" s="21"/>
      <c r="X138" s="38" t="s">
        <v>110</v>
      </c>
      <c r="Y138" s="77" t="s">
        <v>124</v>
      </c>
      <c r="Z138" s="39" t="s">
        <v>110</v>
      </c>
      <c r="AA138" s="24" t="s">
        <v>111</v>
      </c>
      <c r="AB138" s="22" t="s">
        <v>17</v>
      </c>
      <c r="AC138" s="21"/>
      <c r="AD138" s="21"/>
      <c r="AE138" s="21"/>
      <c r="AF138" s="24" t="s">
        <v>111</v>
      </c>
      <c r="AG138" s="22" t="s">
        <v>19</v>
      </c>
      <c r="AH138" s="21"/>
      <c r="AI138" s="21"/>
      <c r="AJ138" s="21"/>
      <c r="AK138" s="24" t="s">
        <v>111</v>
      </c>
      <c r="AL138" s="22" t="s">
        <v>17</v>
      </c>
      <c r="AM138" s="24" t="s">
        <v>111</v>
      </c>
      <c r="AN138" s="22" t="s">
        <v>17</v>
      </c>
      <c r="AY138" s="10"/>
      <c r="AZ138" s="10"/>
      <c r="BB138" s="10"/>
      <c r="BC138" s="10"/>
      <c r="BD138" s="10"/>
      <c r="BF138" s="10"/>
    </row>
    <row r="139" spans="2:58" ht="9.75" customHeight="1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T139" s="21"/>
      <c r="U139" s="42"/>
      <c r="V139" s="21"/>
      <c r="W139" s="21"/>
      <c r="X139" s="38" t="s">
        <v>110</v>
      </c>
      <c r="Y139" s="79">
        <f>SUM(Y134:Y136)-Y137</f>
        <v>0</v>
      </c>
      <c r="Z139" s="39" t="s">
        <v>110</v>
      </c>
      <c r="AA139" s="27">
        <f>AA134+AA135+AA136-AA137</f>
        <v>0</v>
      </c>
      <c r="AB139" s="22" t="s">
        <v>17</v>
      </c>
      <c r="AC139" s="21"/>
      <c r="AD139" s="40" t="e">
        <f>RATE(AC134-U134,,-(AA139*AD137),AF139)</f>
        <v>#NUM!</v>
      </c>
      <c r="AE139" s="21"/>
      <c r="AF139" s="27">
        <f>AF134+AF135+AF136-AF137</f>
        <v>0</v>
      </c>
      <c r="AG139" s="22" t="s">
        <v>19</v>
      </c>
      <c r="AH139" s="21"/>
      <c r="AI139" s="40" t="e">
        <f>RATE(AH134-U134,,-(AA139*AI137),AK139)</f>
        <v>#NUM!</v>
      </c>
      <c r="AJ139" s="21"/>
      <c r="AK139" s="27">
        <f>AK134+AK135+AK136-AK137</f>
        <v>0</v>
      </c>
      <c r="AL139" s="22" t="s">
        <v>17</v>
      </c>
      <c r="AM139" s="27">
        <f>AM134+AM135+AM136-AM137</f>
        <v>0</v>
      </c>
      <c r="AN139" s="22" t="s">
        <v>17</v>
      </c>
      <c r="AY139" s="10"/>
      <c r="AZ139" s="10"/>
      <c r="BB139" s="10"/>
      <c r="BC139" s="10"/>
      <c r="BD139" s="10"/>
      <c r="BF139" s="10"/>
    </row>
    <row r="140" spans="2:58" ht="9.75" customHeight="1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T140" s="22" t="s">
        <v>9</v>
      </c>
      <c r="U140" s="43" t="s">
        <v>9</v>
      </c>
      <c r="V140" s="23" t="s">
        <v>9</v>
      </c>
      <c r="W140" s="23" t="s">
        <v>9</v>
      </c>
      <c r="X140" s="23" t="s">
        <v>9</v>
      </c>
      <c r="Y140" s="78"/>
      <c r="Z140" s="44" t="s">
        <v>9</v>
      </c>
      <c r="AA140" s="23" t="s">
        <v>9</v>
      </c>
      <c r="AB140" s="22" t="s">
        <v>17</v>
      </c>
      <c r="AC140" s="23" t="s">
        <v>9</v>
      </c>
      <c r="AD140" s="23" t="s">
        <v>9</v>
      </c>
      <c r="AE140" s="23" t="s">
        <v>9</v>
      </c>
      <c r="AF140" s="23" t="s">
        <v>9</v>
      </c>
      <c r="AG140" s="22" t="s">
        <v>120</v>
      </c>
      <c r="AH140" s="23" t="s">
        <v>9</v>
      </c>
      <c r="AI140" s="23" t="s">
        <v>9</v>
      </c>
      <c r="AJ140" s="23" t="s">
        <v>9</v>
      </c>
      <c r="AK140" s="23" t="s">
        <v>9</v>
      </c>
      <c r="AL140" s="22" t="s">
        <v>17</v>
      </c>
      <c r="AM140" s="23" t="s">
        <v>9</v>
      </c>
      <c r="AN140" s="22" t="s">
        <v>17</v>
      </c>
      <c r="AY140" s="10"/>
      <c r="AZ140" s="10"/>
      <c r="BB140" s="10"/>
      <c r="BC140" s="10"/>
      <c r="BD140" s="10"/>
      <c r="BF140" s="10"/>
    </row>
    <row r="141" spans="2:58" ht="9.75" customHeight="1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T141" s="22" t="s">
        <v>8</v>
      </c>
      <c r="U141" s="42"/>
      <c r="V141" s="21"/>
      <c r="W141" s="21"/>
      <c r="X141" s="38" t="s">
        <v>110</v>
      </c>
      <c r="Y141" s="78"/>
      <c r="Z141" s="39" t="s">
        <v>110</v>
      </c>
      <c r="AA141" s="38" t="s">
        <v>110</v>
      </c>
      <c r="AB141" s="22" t="s">
        <v>17</v>
      </c>
      <c r="AC141" s="21"/>
      <c r="AD141" s="21"/>
      <c r="AE141" s="21"/>
      <c r="AF141" s="21"/>
      <c r="AG141" s="22" t="s">
        <v>19</v>
      </c>
      <c r="AH141" s="21"/>
      <c r="AI141" s="21"/>
      <c r="AJ141" s="21"/>
      <c r="AK141" s="21"/>
      <c r="AL141" s="22" t="s">
        <v>17</v>
      </c>
      <c r="AM141" s="21"/>
      <c r="AN141" s="22" t="s">
        <v>17</v>
      </c>
      <c r="AY141" s="10"/>
      <c r="AZ141" s="10"/>
      <c r="BB141" s="10"/>
      <c r="BC141" s="10"/>
      <c r="BD141" s="10"/>
      <c r="BF141" s="10"/>
    </row>
    <row r="142" spans="2:58" ht="9.75" customHeight="1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T142" s="22" t="s">
        <v>142</v>
      </c>
      <c r="U142" s="41">
        <f>$U$14</f>
        <v>2003</v>
      </c>
      <c r="V142" s="28">
        <v>2044</v>
      </c>
      <c r="W142" s="21"/>
      <c r="X142" s="22" t="s">
        <v>86</v>
      </c>
      <c r="Y142" s="78">
        <v>0</v>
      </c>
      <c r="Z142" s="35">
        <f>$E$24</f>
        <v>1.026</v>
      </c>
      <c r="AA142" s="27">
        <f>Y142*Z142</f>
        <v>0</v>
      </c>
      <c r="AB142" s="22" t="s">
        <v>17</v>
      </c>
      <c r="AC142" s="26">
        <f>V142+1</f>
        <v>2045</v>
      </c>
      <c r="AD142" s="36">
        <v>0.3</v>
      </c>
      <c r="AE142" s="35">
        <f>F65</f>
        <v>7.950692327385433</v>
      </c>
      <c r="AF142" s="27">
        <f>AA142*AD142*AE142</f>
        <v>0</v>
      </c>
      <c r="AG142" s="22" t="s">
        <v>19</v>
      </c>
      <c r="AH142" s="26">
        <f>AC142+1</f>
        <v>2046</v>
      </c>
      <c r="AI142" s="37">
        <f>1-AD142</f>
        <v>0.7</v>
      </c>
      <c r="AJ142" s="35">
        <f>AE142</f>
        <v>7.950692327385433</v>
      </c>
      <c r="AK142" s="27">
        <f>AA142*AI142*AJ142</f>
        <v>0</v>
      </c>
      <c r="AL142" s="22" t="s">
        <v>17</v>
      </c>
      <c r="AM142" s="27">
        <f>AF142+AK142</f>
        <v>0</v>
      </c>
      <c r="AN142" s="22" t="s">
        <v>17</v>
      </c>
      <c r="AY142" s="10"/>
      <c r="AZ142" s="10"/>
      <c r="BB142" s="10"/>
      <c r="BC142" s="10"/>
      <c r="BD142" s="10"/>
      <c r="BF142" s="10"/>
    </row>
    <row r="143" spans="2:58" ht="9.75" customHeight="1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T143" s="21"/>
      <c r="U143" s="42"/>
      <c r="V143" s="21"/>
      <c r="W143" s="21"/>
      <c r="X143" s="22" t="s">
        <v>97</v>
      </c>
      <c r="Y143" s="78">
        <v>0</v>
      </c>
      <c r="Z143" s="35">
        <f>$I$24</f>
        <v>1.015</v>
      </c>
      <c r="AA143" s="27">
        <f>Y143*Z143</f>
        <v>0</v>
      </c>
      <c r="AB143" s="22" t="s">
        <v>17</v>
      </c>
      <c r="AC143" s="21"/>
      <c r="AD143" s="36">
        <v>0.3</v>
      </c>
      <c r="AE143" s="35">
        <f>J65</f>
        <v>2.141363646218305</v>
      </c>
      <c r="AF143" s="27">
        <f>AA143*AD143*AE143</f>
        <v>0</v>
      </c>
      <c r="AG143" s="22" t="s">
        <v>19</v>
      </c>
      <c r="AH143" s="21"/>
      <c r="AI143" s="37">
        <f>1-AD143</f>
        <v>0.7</v>
      </c>
      <c r="AJ143" s="35">
        <f>AE143</f>
        <v>2.141363646218305</v>
      </c>
      <c r="AK143" s="27">
        <f>AA143*AI143*AJ143</f>
        <v>0</v>
      </c>
      <c r="AL143" s="22" t="s">
        <v>17</v>
      </c>
      <c r="AM143" s="27">
        <f>AF143+AK143</f>
        <v>0</v>
      </c>
      <c r="AN143" s="22" t="s">
        <v>17</v>
      </c>
      <c r="AY143" s="10"/>
      <c r="AZ143" s="10"/>
      <c r="BB143" s="10"/>
      <c r="BC143" s="10"/>
      <c r="BD143" s="10"/>
      <c r="BF143" s="10"/>
    </row>
    <row r="144" spans="2:58" ht="9.75" customHeight="1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T144" s="21"/>
      <c r="U144" s="42"/>
      <c r="V144" s="21"/>
      <c r="W144" s="21"/>
      <c r="X144" s="22" t="s">
        <v>106</v>
      </c>
      <c r="Y144" s="78">
        <v>0</v>
      </c>
      <c r="Z144" s="35">
        <f>$M$24</f>
        <v>1.015</v>
      </c>
      <c r="AA144" s="27">
        <f>Y144*Z144</f>
        <v>0</v>
      </c>
      <c r="AB144" s="22" t="s">
        <v>17</v>
      </c>
      <c r="AC144" s="21"/>
      <c r="AD144" s="36">
        <v>0.3</v>
      </c>
      <c r="AE144" s="35">
        <f>N65</f>
        <v>3.604177078348994</v>
      </c>
      <c r="AF144" s="27">
        <f>AA144*AD144*AE144</f>
        <v>0</v>
      </c>
      <c r="AG144" s="22" t="s">
        <v>19</v>
      </c>
      <c r="AH144" s="21"/>
      <c r="AI144" s="37">
        <f>1-AD144</f>
        <v>0.7</v>
      </c>
      <c r="AJ144" s="35">
        <f>AE144</f>
        <v>3.604177078348994</v>
      </c>
      <c r="AK144" s="27">
        <f>AA144*AI144*AJ144</f>
        <v>0</v>
      </c>
      <c r="AL144" s="22" t="s">
        <v>17</v>
      </c>
      <c r="AM144" s="27">
        <f>AF144+AK144</f>
        <v>0</v>
      </c>
      <c r="AN144" s="22" t="s">
        <v>17</v>
      </c>
      <c r="AY144" s="10"/>
      <c r="AZ144" s="10"/>
      <c r="BB144" s="10"/>
      <c r="BC144" s="10"/>
      <c r="BD144" s="10"/>
      <c r="BF144" s="10"/>
    </row>
    <row r="145" spans="2:58" ht="9.75" customHeight="1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T145" s="21"/>
      <c r="U145" s="42"/>
      <c r="V145" s="21"/>
      <c r="W145" s="21"/>
      <c r="X145" s="22" t="s">
        <v>108</v>
      </c>
      <c r="Y145" s="78">
        <v>0</v>
      </c>
      <c r="Z145" s="35">
        <f>$Q$24</f>
        <v>1.06</v>
      </c>
      <c r="AA145" s="27">
        <f>Y145*Z145</f>
        <v>0</v>
      </c>
      <c r="AB145" s="22" t="s">
        <v>17</v>
      </c>
      <c r="AC145" s="21"/>
      <c r="AD145" s="36">
        <v>0.3</v>
      </c>
      <c r="AE145" s="35">
        <f>R65</f>
        <v>1.6443612865011805</v>
      </c>
      <c r="AF145" s="27">
        <f>AA145*AD145*AE145</f>
        <v>0</v>
      </c>
      <c r="AG145" s="22" t="s">
        <v>19</v>
      </c>
      <c r="AH145" s="21"/>
      <c r="AI145" s="37">
        <f>1-AD145</f>
        <v>0.7</v>
      </c>
      <c r="AJ145" s="35">
        <f>AE145</f>
        <v>1.6443612865011805</v>
      </c>
      <c r="AK145" s="27">
        <f>AA145*AI145*AJ145</f>
        <v>0</v>
      </c>
      <c r="AL145" s="22" t="s">
        <v>17</v>
      </c>
      <c r="AM145" s="27">
        <f>AF145+AK145</f>
        <v>0</v>
      </c>
      <c r="AN145" s="22" t="s">
        <v>17</v>
      </c>
      <c r="AY145" s="10"/>
      <c r="AZ145" s="10"/>
      <c r="BB145" s="10"/>
      <c r="BC145" s="10"/>
      <c r="BD145" s="10"/>
      <c r="BF145" s="10"/>
    </row>
    <row r="146" spans="2:58" ht="9.75" customHeight="1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T146" s="21"/>
      <c r="U146" s="42"/>
      <c r="V146" s="21"/>
      <c r="W146" s="21"/>
      <c r="X146" s="38" t="s">
        <v>110</v>
      </c>
      <c r="Y146" s="77" t="s">
        <v>124</v>
      </c>
      <c r="Z146" s="39" t="s">
        <v>110</v>
      </c>
      <c r="AA146" s="24" t="s">
        <v>111</v>
      </c>
      <c r="AB146" s="22" t="s">
        <v>17</v>
      </c>
      <c r="AC146" s="21"/>
      <c r="AD146" s="21"/>
      <c r="AE146" s="21"/>
      <c r="AF146" s="24" t="s">
        <v>111</v>
      </c>
      <c r="AG146" s="22" t="s">
        <v>19</v>
      </c>
      <c r="AH146" s="21"/>
      <c r="AI146" s="21"/>
      <c r="AJ146" s="21"/>
      <c r="AK146" s="24" t="s">
        <v>111</v>
      </c>
      <c r="AL146" s="22" t="s">
        <v>17</v>
      </c>
      <c r="AM146" s="24" t="s">
        <v>111</v>
      </c>
      <c r="AN146" s="22" t="s">
        <v>17</v>
      </c>
      <c r="AY146" s="10"/>
      <c r="AZ146" s="10"/>
      <c r="BB146" s="10"/>
      <c r="BC146" s="10"/>
      <c r="BD146" s="10"/>
      <c r="BF146" s="10"/>
    </row>
    <row r="147" spans="2:58" ht="9.75" customHeight="1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T147" s="21"/>
      <c r="U147" s="42"/>
      <c r="V147" s="21"/>
      <c r="W147" s="21"/>
      <c r="X147" s="38" t="s">
        <v>110</v>
      </c>
      <c r="Y147" s="79">
        <f>SUM(Y142:Y144)-Y145</f>
        <v>0</v>
      </c>
      <c r="Z147" s="39" t="s">
        <v>110</v>
      </c>
      <c r="AA147" s="27">
        <f>AA142+AA143+AA144-AA145</f>
        <v>0</v>
      </c>
      <c r="AB147" s="22" t="s">
        <v>17</v>
      </c>
      <c r="AC147" s="21"/>
      <c r="AD147" s="40" t="e">
        <f>RATE(AC142-U142,,-(AA147*AD145),AF147)</f>
        <v>#NUM!</v>
      </c>
      <c r="AE147" s="21"/>
      <c r="AF147" s="27">
        <f>AF142+AF143+AF144-AF145</f>
        <v>0</v>
      </c>
      <c r="AG147" s="22" t="s">
        <v>19</v>
      </c>
      <c r="AH147" s="21"/>
      <c r="AI147" s="40" t="e">
        <f>RATE(AH142-U142,,-(AA147*AI145),AK147)</f>
        <v>#NUM!</v>
      </c>
      <c r="AJ147" s="21"/>
      <c r="AK147" s="27">
        <f>AK142+AK143+AK144-AK145</f>
        <v>0</v>
      </c>
      <c r="AL147" s="22" t="s">
        <v>17</v>
      </c>
      <c r="AM147" s="27">
        <f>AM142+AM143+AM144-AM145</f>
        <v>0</v>
      </c>
      <c r="AN147" s="22" t="s">
        <v>17</v>
      </c>
      <c r="AY147" s="10"/>
      <c r="AZ147" s="10"/>
      <c r="BB147" s="10"/>
      <c r="BC147" s="10"/>
      <c r="BD147" s="10"/>
      <c r="BF147" s="10"/>
    </row>
    <row r="148" spans="2:61" ht="9.75" customHeight="1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T148" s="21"/>
      <c r="U148" s="42"/>
      <c r="V148" s="21"/>
      <c r="W148" s="21"/>
      <c r="X148" s="38" t="s">
        <v>110</v>
      </c>
      <c r="Y148" s="78"/>
      <c r="Z148" s="39" t="s">
        <v>110</v>
      </c>
      <c r="AA148" s="38" t="s">
        <v>110</v>
      </c>
      <c r="AB148" s="22" t="s">
        <v>17</v>
      </c>
      <c r="AC148" s="21"/>
      <c r="AD148" s="21"/>
      <c r="AE148" s="21"/>
      <c r="AF148" s="21"/>
      <c r="AG148" s="22" t="s">
        <v>19</v>
      </c>
      <c r="AH148" s="26"/>
      <c r="AI148" s="21"/>
      <c r="AJ148" s="21"/>
      <c r="AK148" s="21"/>
      <c r="AL148" s="22" t="s">
        <v>17</v>
      </c>
      <c r="AM148" s="22" t="s">
        <v>8</v>
      </c>
      <c r="AN148" s="22" t="s">
        <v>17</v>
      </c>
      <c r="AY148" s="10"/>
      <c r="AZ148" s="10"/>
      <c r="BB148" s="10"/>
      <c r="BC148" s="10"/>
      <c r="BD148" s="10"/>
      <c r="BF148" s="10"/>
      <c r="BG148" s="10"/>
      <c r="BH148" s="8"/>
      <c r="BI148" s="12"/>
    </row>
    <row r="149" spans="2:58" ht="9.75" customHeight="1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T149" s="22" t="s">
        <v>143</v>
      </c>
      <c r="U149" s="41">
        <f>$U$14</f>
        <v>2003</v>
      </c>
      <c r="V149" s="28">
        <v>2036</v>
      </c>
      <c r="W149" s="21"/>
      <c r="X149" s="22" t="s">
        <v>86</v>
      </c>
      <c r="Y149" s="78">
        <v>0</v>
      </c>
      <c r="Z149" s="35">
        <f>$E$24</f>
        <v>1.026</v>
      </c>
      <c r="AA149" s="27">
        <f>Y149*Z149</f>
        <v>0</v>
      </c>
      <c r="AB149" s="22" t="s">
        <v>17</v>
      </c>
      <c r="AC149" s="26">
        <f>V149+1</f>
        <v>2037</v>
      </c>
      <c r="AD149" s="36">
        <v>0.3</v>
      </c>
      <c r="AE149" s="35">
        <f>F57</f>
        <v>5.22011487901693</v>
      </c>
      <c r="AF149" s="27">
        <f>AA149*AD149*AE149</f>
        <v>0</v>
      </c>
      <c r="AG149" s="22" t="s">
        <v>19</v>
      </c>
      <c r="AH149" s="26">
        <f>AC149+1</f>
        <v>2038</v>
      </c>
      <c r="AI149" s="37">
        <f>1-AD149</f>
        <v>0.7</v>
      </c>
      <c r="AJ149" s="35">
        <f>AE149</f>
        <v>5.22011487901693</v>
      </c>
      <c r="AK149" s="27">
        <f>AA149*AI149*AJ149</f>
        <v>0</v>
      </c>
      <c r="AL149" s="22" t="s">
        <v>17</v>
      </c>
      <c r="AM149" s="27">
        <f>AF149+AK149</f>
        <v>0</v>
      </c>
      <c r="AN149" s="22" t="s">
        <v>17</v>
      </c>
      <c r="AY149" s="10"/>
      <c r="AZ149" s="10"/>
      <c r="BB149" s="10"/>
      <c r="BC149" s="10"/>
      <c r="BD149" s="10"/>
      <c r="BF149" s="10"/>
    </row>
    <row r="150" spans="2:58" ht="9.75" customHeight="1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T150" s="22" t="s">
        <v>8</v>
      </c>
      <c r="U150" s="42"/>
      <c r="V150" s="21"/>
      <c r="W150" s="21"/>
      <c r="X150" s="22" t="s">
        <v>97</v>
      </c>
      <c r="Y150" s="78">
        <v>0</v>
      </c>
      <c r="Z150" s="35">
        <f>$I$24</f>
        <v>1.015</v>
      </c>
      <c r="AA150" s="27">
        <f>Y150*Z150</f>
        <v>0</v>
      </c>
      <c r="AB150" s="22" t="s">
        <v>17</v>
      </c>
      <c r="AC150" s="21"/>
      <c r="AD150" s="36">
        <v>0.3</v>
      </c>
      <c r="AE150" s="35">
        <f>J57</f>
        <v>1.8133619086013828</v>
      </c>
      <c r="AF150" s="27">
        <f>AA150*AD150*AE150</f>
        <v>0</v>
      </c>
      <c r="AG150" s="22" t="s">
        <v>19</v>
      </c>
      <c r="AH150" s="21"/>
      <c r="AI150" s="37">
        <f>1-AD150</f>
        <v>0.7</v>
      </c>
      <c r="AJ150" s="35">
        <f>AE150</f>
        <v>1.8133619086013828</v>
      </c>
      <c r="AK150" s="27">
        <f>AA150*AI150*AJ150</f>
        <v>0</v>
      </c>
      <c r="AL150" s="22" t="s">
        <v>17</v>
      </c>
      <c r="AM150" s="27">
        <f>AF150+AK150</f>
        <v>0</v>
      </c>
      <c r="AN150" s="22" t="s">
        <v>17</v>
      </c>
      <c r="AY150" s="10"/>
      <c r="AZ150" s="10"/>
      <c r="BB150" s="10"/>
      <c r="BC150" s="10"/>
      <c r="BD150" s="10"/>
      <c r="BF150" s="10"/>
    </row>
    <row r="151" spans="20:58" ht="9.75" customHeight="1">
      <c r="T151" s="21"/>
      <c r="U151" s="42"/>
      <c r="V151" s="21"/>
      <c r="W151" s="21"/>
      <c r="X151" s="22" t="s">
        <v>106</v>
      </c>
      <c r="Y151" s="78">
        <v>0</v>
      </c>
      <c r="Z151" s="35">
        <f>$M$24</f>
        <v>1.015</v>
      </c>
      <c r="AA151" s="27">
        <f>Y151*Z151</f>
        <v>0</v>
      </c>
      <c r="AB151" s="22" t="s">
        <v>17</v>
      </c>
      <c r="AC151" s="21"/>
      <c r="AD151" s="36">
        <v>0.3</v>
      </c>
      <c r="AE151" s="35">
        <f>N57</f>
        <v>2.737053723947948</v>
      </c>
      <c r="AF151" s="27">
        <f>AA151*AD151*AE151</f>
        <v>0</v>
      </c>
      <c r="AG151" s="22" t="s">
        <v>19</v>
      </c>
      <c r="AH151" s="21"/>
      <c r="AI151" s="37">
        <f>1-AD151</f>
        <v>0.7</v>
      </c>
      <c r="AJ151" s="35">
        <f>AE151</f>
        <v>2.737053723947948</v>
      </c>
      <c r="AK151" s="27">
        <f>AA151*AI151*AJ151</f>
        <v>0</v>
      </c>
      <c r="AL151" s="22" t="s">
        <v>17</v>
      </c>
      <c r="AM151" s="27">
        <f>AF151+AK151</f>
        <v>0</v>
      </c>
      <c r="AN151" s="22" t="s">
        <v>17</v>
      </c>
      <c r="AY151" s="10"/>
      <c r="AZ151" s="10"/>
      <c r="BB151" s="10"/>
      <c r="BC151" s="10"/>
      <c r="BD151" s="10"/>
      <c r="BF151" s="10"/>
    </row>
    <row r="152" spans="20:58" ht="9.75" customHeight="1">
      <c r="T152" s="21"/>
      <c r="U152" s="42"/>
      <c r="V152" s="21"/>
      <c r="W152" s="21"/>
      <c r="X152" s="22" t="s">
        <v>108</v>
      </c>
      <c r="Y152" s="78">
        <v>0</v>
      </c>
      <c r="Z152" s="35">
        <f>$Q$24</f>
        <v>1.06</v>
      </c>
      <c r="AA152" s="27">
        <f>Y152*Z152</f>
        <v>0</v>
      </c>
      <c r="AB152" s="22" t="s">
        <v>17</v>
      </c>
      <c r="AC152" s="21"/>
      <c r="AD152" s="36">
        <v>0.3</v>
      </c>
      <c r="AE152" s="35">
        <f>R57</f>
        <v>1.5185400597832708</v>
      </c>
      <c r="AF152" s="27">
        <f>AA152*AD152*AE152</f>
        <v>0</v>
      </c>
      <c r="AG152" s="22" t="s">
        <v>19</v>
      </c>
      <c r="AH152" s="21"/>
      <c r="AI152" s="37">
        <f>1-AD152</f>
        <v>0.7</v>
      </c>
      <c r="AJ152" s="35">
        <f>AE152</f>
        <v>1.5185400597832708</v>
      </c>
      <c r="AK152" s="27">
        <f>AA152*AI152*AJ152</f>
        <v>0</v>
      </c>
      <c r="AL152" s="22" t="s">
        <v>17</v>
      </c>
      <c r="AM152" s="27">
        <f>AF152+AK152</f>
        <v>0</v>
      </c>
      <c r="AN152" s="22" t="s">
        <v>17</v>
      </c>
      <c r="AY152" s="10"/>
      <c r="AZ152" s="10"/>
      <c r="BB152" s="10"/>
      <c r="BC152" s="10"/>
      <c r="BD152" s="10"/>
      <c r="BF152" s="10"/>
    </row>
    <row r="153" spans="20:58" ht="9.75" customHeight="1">
      <c r="T153" s="21"/>
      <c r="U153" s="42"/>
      <c r="V153" s="21"/>
      <c r="W153" s="21"/>
      <c r="X153" s="38" t="s">
        <v>110</v>
      </c>
      <c r="Y153" s="77" t="s">
        <v>124</v>
      </c>
      <c r="Z153" s="39" t="s">
        <v>110</v>
      </c>
      <c r="AA153" s="24" t="s">
        <v>111</v>
      </c>
      <c r="AB153" s="22" t="s">
        <v>17</v>
      </c>
      <c r="AC153" s="21"/>
      <c r="AD153" s="21"/>
      <c r="AE153" s="21"/>
      <c r="AF153" s="24" t="s">
        <v>111</v>
      </c>
      <c r="AG153" s="22" t="s">
        <v>19</v>
      </c>
      <c r="AH153" s="21"/>
      <c r="AI153" s="21"/>
      <c r="AJ153" s="21"/>
      <c r="AK153" s="24" t="s">
        <v>111</v>
      </c>
      <c r="AL153" s="22" t="s">
        <v>17</v>
      </c>
      <c r="AM153" s="24" t="s">
        <v>111</v>
      </c>
      <c r="AN153" s="22" t="s">
        <v>17</v>
      </c>
      <c r="AY153" s="10"/>
      <c r="AZ153" s="10"/>
      <c r="BB153" s="10"/>
      <c r="BC153" s="10"/>
      <c r="BD153" s="10"/>
      <c r="BF153" s="10"/>
    </row>
    <row r="154" spans="20:58" ht="9.75" customHeight="1">
      <c r="T154" s="21"/>
      <c r="U154" s="42"/>
      <c r="V154" s="21"/>
      <c r="W154" s="21"/>
      <c r="X154" s="38" t="s">
        <v>110</v>
      </c>
      <c r="Y154" s="79">
        <f>SUM(Y149:Y151)-Y152</f>
        <v>0</v>
      </c>
      <c r="Z154" s="39" t="s">
        <v>110</v>
      </c>
      <c r="AA154" s="27">
        <f>AA149+AA150+AA151-AA152</f>
        <v>0</v>
      </c>
      <c r="AB154" s="22" t="s">
        <v>17</v>
      </c>
      <c r="AC154" s="21"/>
      <c r="AD154" s="40" t="e">
        <f>RATE(AC149-U149,,-(AA154*AD152),AF154)</f>
        <v>#NUM!</v>
      </c>
      <c r="AE154" s="21"/>
      <c r="AF154" s="27">
        <f>AF149+AF150+AF151-AF152</f>
        <v>0</v>
      </c>
      <c r="AG154" s="22" t="s">
        <v>19</v>
      </c>
      <c r="AH154" s="21"/>
      <c r="AI154" s="40" t="e">
        <f>RATE(AH149-U149,,-(AA154*AI152),AK154)</f>
        <v>#NUM!</v>
      </c>
      <c r="AJ154" s="21"/>
      <c r="AK154" s="27">
        <f>AK149+AK150+AK151-AK152</f>
        <v>0</v>
      </c>
      <c r="AL154" s="22" t="s">
        <v>17</v>
      </c>
      <c r="AM154" s="27">
        <f>AM149+AM150+AM151-AM152</f>
        <v>0</v>
      </c>
      <c r="AN154" s="22" t="s">
        <v>17</v>
      </c>
      <c r="AY154" s="10"/>
      <c r="AZ154" s="10"/>
      <c r="BB154" s="10"/>
      <c r="BC154" s="10"/>
      <c r="BD154" s="10"/>
      <c r="BF154" s="10"/>
    </row>
    <row r="155" spans="20:58" ht="9.75" customHeight="1">
      <c r="T155" s="21"/>
      <c r="U155" s="42"/>
      <c r="V155" s="21"/>
      <c r="W155" s="21"/>
      <c r="X155" s="38" t="s">
        <v>110</v>
      </c>
      <c r="Y155" s="78"/>
      <c r="Z155" s="39" t="s">
        <v>110</v>
      </c>
      <c r="AA155" s="38" t="s">
        <v>110</v>
      </c>
      <c r="AB155" s="22" t="s">
        <v>17</v>
      </c>
      <c r="AC155" s="22" t="s">
        <v>8</v>
      </c>
      <c r="AD155" s="21"/>
      <c r="AE155" s="21"/>
      <c r="AF155" s="21"/>
      <c r="AG155" s="22" t="s">
        <v>19</v>
      </c>
      <c r="AH155" s="21"/>
      <c r="AI155" s="21"/>
      <c r="AJ155" s="21"/>
      <c r="AK155" s="21"/>
      <c r="AL155" s="22" t="s">
        <v>17</v>
      </c>
      <c r="AM155" s="22" t="s">
        <v>8</v>
      </c>
      <c r="AN155" s="22" t="s">
        <v>17</v>
      </c>
      <c r="AY155" s="10"/>
      <c r="AZ155" s="10"/>
      <c r="BB155" s="10"/>
      <c r="BC155" s="10"/>
      <c r="BD155" s="10"/>
      <c r="BF155" s="10"/>
    </row>
    <row r="156" spans="20:58" ht="9.75" customHeight="1">
      <c r="T156" s="22" t="s">
        <v>8</v>
      </c>
      <c r="U156" s="42"/>
      <c r="V156" s="21"/>
      <c r="W156" s="21"/>
      <c r="X156" s="38" t="s">
        <v>110</v>
      </c>
      <c r="Y156" s="78"/>
      <c r="Z156" s="39" t="s">
        <v>110</v>
      </c>
      <c r="AA156" s="38" t="s">
        <v>110</v>
      </c>
      <c r="AB156" s="22" t="s">
        <v>17</v>
      </c>
      <c r="AC156" s="21"/>
      <c r="AD156" s="21"/>
      <c r="AE156" s="21"/>
      <c r="AF156" s="21"/>
      <c r="AG156" s="22" t="s">
        <v>19</v>
      </c>
      <c r="AH156" s="21"/>
      <c r="AI156" s="21"/>
      <c r="AJ156" s="21"/>
      <c r="AK156" s="21"/>
      <c r="AL156" s="22" t="s">
        <v>17</v>
      </c>
      <c r="AM156" s="22" t="s">
        <v>8</v>
      </c>
      <c r="AN156" s="22" t="s">
        <v>17</v>
      </c>
      <c r="AY156" s="10"/>
      <c r="AZ156" s="10"/>
      <c r="BB156" s="10"/>
      <c r="BC156" s="10"/>
      <c r="BD156" s="10"/>
      <c r="BF156" s="10"/>
    </row>
    <row r="157" spans="20:58" ht="9.75" customHeight="1">
      <c r="T157" s="22" t="s">
        <v>144</v>
      </c>
      <c r="U157" s="41">
        <f>$U$14</f>
        <v>2003</v>
      </c>
      <c r="V157" s="28">
        <v>2036</v>
      </c>
      <c r="W157" s="21"/>
      <c r="X157" s="22" t="s">
        <v>86</v>
      </c>
      <c r="Y157" s="78">
        <v>0</v>
      </c>
      <c r="Z157" s="35">
        <f>$E$24</f>
        <v>1.026</v>
      </c>
      <c r="AA157" s="27">
        <f>Y157*Z157</f>
        <v>0</v>
      </c>
      <c r="AB157" s="22" t="s">
        <v>17</v>
      </c>
      <c r="AC157" s="26">
        <f>V157+1</f>
        <v>2037</v>
      </c>
      <c r="AD157" s="36">
        <v>0.3</v>
      </c>
      <c r="AE157" s="35">
        <f>F57</f>
        <v>5.22011487901693</v>
      </c>
      <c r="AF157" s="27">
        <f>AA157*AD157*AE157</f>
        <v>0</v>
      </c>
      <c r="AG157" s="22" t="s">
        <v>19</v>
      </c>
      <c r="AH157" s="26">
        <f>AC157+1</f>
        <v>2038</v>
      </c>
      <c r="AI157" s="37">
        <f>1-AD157</f>
        <v>0.7</v>
      </c>
      <c r="AJ157" s="35">
        <f>AE157</f>
        <v>5.22011487901693</v>
      </c>
      <c r="AK157" s="27">
        <f>AA157*AI157*AJ157</f>
        <v>0</v>
      </c>
      <c r="AL157" s="22" t="s">
        <v>17</v>
      </c>
      <c r="AM157" s="27">
        <f>AF157+AK157</f>
        <v>0</v>
      </c>
      <c r="AN157" s="22" t="s">
        <v>17</v>
      </c>
      <c r="AY157" s="10"/>
      <c r="AZ157" s="10"/>
      <c r="BB157" s="10"/>
      <c r="BC157" s="10"/>
      <c r="BD157" s="10"/>
      <c r="BF157" s="10"/>
    </row>
    <row r="158" spans="20:58" ht="9.75" customHeight="1">
      <c r="T158" s="21"/>
      <c r="U158" s="42"/>
      <c r="V158" s="21"/>
      <c r="W158" s="21"/>
      <c r="X158" s="22" t="s">
        <v>97</v>
      </c>
      <c r="Y158" s="78">
        <v>0</v>
      </c>
      <c r="Z158" s="35">
        <f>$I$24</f>
        <v>1.015</v>
      </c>
      <c r="AA158" s="27">
        <f>Y158*Z158</f>
        <v>0</v>
      </c>
      <c r="AB158" s="22" t="s">
        <v>17</v>
      </c>
      <c r="AC158" s="21"/>
      <c r="AD158" s="36">
        <v>0.3</v>
      </c>
      <c r="AE158" s="35">
        <f>J57</f>
        <v>1.8133619086013828</v>
      </c>
      <c r="AF158" s="27">
        <f>AA158*AD158*AE158</f>
        <v>0</v>
      </c>
      <c r="AG158" s="22" t="s">
        <v>19</v>
      </c>
      <c r="AH158" s="21"/>
      <c r="AI158" s="37">
        <f>1-AD158</f>
        <v>0.7</v>
      </c>
      <c r="AJ158" s="35">
        <f>AE158</f>
        <v>1.8133619086013828</v>
      </c>
      <c r="AK158" s="27">
        <f>AA158*AI158*AJ158</f>
        <v>0</v>
      </c>
      <c r="AL158" s="22" t="s">
        <v>17</v>
      </c>
      <c r="AM158" s="27">
        <f>AF158+AK158</f>
        <v>0</v>
      </c>
      <c r="AN158" s="22" t="s">
        <v>17</v>
      </c>
      <c r="AY158" s="10"/>
      <c r="AZ158" s="10"/>
      <c r="BB158" s="10"/>
      <c r="BC158" s="10"/>
      <c r="BD158" s="10"/>
      <c r="BF158" s="10"/>
    </row>
    <row r="159" spans="20:58" ht="9.75" customHeight="1">
      <c r="T159" s="21"/>
      <c r="U159" s="42"/>
      <c r="V159" s="21"/>
      <c r="W159" s="21"/>
      <c r="X159" s="22" t="s">
        <v>106</v>
      </c>
      <c r="Y159" s="78">
        <v>0</v>
      </c>
      <c r="Z159" s="35">
        <f>$M$24</f>
        <v>1.015</v>
      </c>
      <c r="AA159" s="27">
        <f>Y159*Z159</f>
        <v>0</v>
      </c>
      <c r="AB159" s="22" t="s">
        <v>17</v>
      </c>
      <c r="AC159" s="21"/>
      <c r="AD159" s="36">
        <v>0.3</v>
      </c>
      <c r="AE159" s="35">
        <f>N57</f>
        <v>2.737053723947948</v>
      </c>
      <c r="AF159" s="27">
        <f>AA159*AD159*AE159</f>
        <v>0</v>
      </c>
      <c r="AG159" s="22" t="s">
        <v>19</v>
      </c>
      <c r="AH159" s="21"/>
      <c r="AI159" s="37">
        <f>1-AD159</f>
        <v>0.7</v>
      </c>
      <c r="AJ159" s="35">
        <f>AE159</f>
        <v>2.737053723947948</v>
      </c>
      <c r="AK159" s="27">
        <f>AA159*AI159*AJ159</f>
        <v>0</v>
      </c>
      <c r="AL159" s="22" t="s">
        <v>17</v>
      </c>
      <c r="AM159" s="27">
        <f>AF159+AK159</f>
        <v>0</v>
      </c>
      <c r="AN159" s="22" t="s">
        <v>17</v>
      </c>
      <c r="AY159" s="10"/>
      <c r="AZ159" s="10"/>
      <c r="BB159" s="10"/>
      <c r="BC159" s="10"/>
      <c r="BD159" s="10"/>
      <c r="BF159" s="10"/>
    </row>
    <row r="160" spans="20:61" ht="9.75" customHeight="1">
      <c r="T160" s="21"/>
      <c r="U160" s="42"/>
      <c r="V160" s="21"/>
      <c r="W160" s="21"/>
      <c r="X160" s="22" t="s">
        <v>108</v>
      </c>
      <c r="Y160" s="78">
        <v>0</v>
      </c>
      <c r="Z160" s="35">
        <f>$Q$24</f>
        <v>1.06</v>
      </c>
      <c r="AA160" s="27">
        <f>Y160*Z160</f>
        <v>0</v>
      </c>
      <c r="AB160" s="22" t="s">
        <v>17</v>
      </c>
      <c r="AC160" s="21"/>
      <c r="AD160" s="36">
        <v>0.3</v>
      </c>
      <c r="AE160" s="35">
        <f>R57</f>
        <v>1.5185400597832708</v>
      </c>
      <c r="AF160" s="27">
        <f>AA160*AD160*AE160</f>
        <v>0</v>
      </c>
      <c r="AG160" s="22" t="s">
        <v>19</v>
      </c>
      <c r="AH160" s="21"/>
      <c r="AI160" s="37">
        <f>1-AD160</f>
        <v>0.7</v>
      </c>
      <c r="AJ160" s="35">
        <f>AE160</f>
        <v>1.5185400597832708</v>
      </c>
      <c r="AK160" s="27">
        <f>AA160*AI160*AJ160</f>
        <v>0</v>
      </c>
      <c r="AL160" s="22" t="s">
        <v>17</v>
      </c>
      <c r="AM160" s="27">
        <f>AF160+AK160</f>
        <v>0</v>
      </c>
      <c r="AN160" s="22" t="s">
        <v>17</v>
      </c>
      <c r="AY160" s="10"/>
      <c r="AZ160" s="10"/>
      <c r="BB160" s="10"/>
      <c r="BC160" s="10"/>
      <c r="BD160" s="10"/>
      <c r="BF160" s="10"/>
      <c r="BG160" s="10"/>
      <c r="BH160" s="8"/>
      <c r="BI160" s="12"/>
    </row>
    <row r="161" spans="20:58" ht="9.75" customHeight="1">
      <c r="T161" s="21"/>
      <c r="U161" s="42"/>
      <c r="V161" s="21"/>
      <c r="W161" s="21"/>
      <c r="X161" s="38" t="s">
        <v>110</v>
      </c>
      <c r="Y161" s="77" t="s">
        <v>124</v>
      </c>
      <c r="Z161" s="39" t="s">
        <v>110</v>
      </c>
      <c r="AA161" s="24" t="s">
        <v>111</v>
      </c>
      <c r="AB161" s="22" t="s">
        <v>17</v>
      </c>
      <c r="AC161" s="21"/>
      <c r="AD161" s="21"/>
      <c r="AE161" s="21"/>
      <c r="AF161" s="24" t="s">
        <v>111</v>
      </c>
      <c r="AG161" s="22" t="s">
        <v>19</v>
      </c>
      <c r="AH161" s="21"/>
      <c r="AI161" s="21"/>
      <c r="AJ161" s="21"/>
      <c r="AK161" s="24" t="s">
        <v>111</v>
      </c>
      <c r="AL161" s="22" t="s">
        <v>17</v>
      </c>
      <c r="AM161" s="24" t="s">
        <v>111</v>
      </c>
      <c r="AN161" s="22" t="s">
        <v>17</v>
      </c>
      <c r="AY161" s="10"/>
      <c r="AZ161" s="10"/>
      <c r="BB161" s="10"/>
      <c r="BC161" s="10"/>
      <c r="BD161" s="10"/>
      <c r="BF161" s="10"/>
    </row>
    <row r="162" spans="20:58" ht="9.75" customHeight="1">
      <c r="T162" s="21"/>
      <c r="U162" s="42"/>
      <c r="V162" s="21"/>
      <c r="W162" s="21"/>
      <c r="X162" s="38" t="s">
        <v>110</v>
      </c>
      <c r="Y162" s="79">
        <f>SUM(Y157:Y159)-Y160</f>
        <v>0</v>
      </c>
      <c r="Z162" s="39" t="s">
        <v>110</v>
      </c>
      <c r="AA162" s="27">
        <f>AA157+AA158+AA159-AA160</f>
        <v>0</v>
      </c>
      <c r="AB162" s="22" t="s">
        <v>17</v>
      </c>
      <c r="AC162" s="21"/>
      <c r="AD162" s="40" t="e">
        <f>RATE(AC157-U157,,-(AA162*AD160),AF162)</f>
        <v>#NUM!</v>
      </c>
      <c r="AE162" s="21"/>
      <c r="AF162" s="27">
        <f>AF157+AF158+AF159-AF160</f>
        <v>0</v>
      </c>
      <c r="AG162" s="22" t="s">
        <v>19</v>
      </c>
      <c r="AH162" s="21"/>
      <c r="AI162" s="40" t="e">
        <f>RATE(AH157-U157,,-(AA162*AI160),AK162)</f>
        <v>#NUM!</v>
      </c>
      <c r="AJ162" s="21"/>
      <c r="AK162" s="27">
        <f>AK157+AK158+AK159-AK160</f>
        <v>0</v>
      </c>
      <c r="AL162" s="22" t="s">
        <v>17</v>
      </c>
      <c r="AM162" s="27">
        <f>AM157+AM158+AM159-AM160</f>
        <v>0</v>
      </c>
      <c r="AN162" s="22" t="s">
        <v>17</v>
      </c>
      <c r="AY162" s="10"/>
      <c r="AZ162" s="10"/>
      <c r="BB162" s="10"/>
      <c r="BC162" s="10"/>
      <c r="BD162" s="10"/>
      <c r="BF162" s="10"/>
    </row>
    <row r="163" spans="20:58" ht="9.75" customHeight="1">
      <c r="T163" s="22" t="s">
        <v>9</v>
      </c>
      <c r="U163" s="43" t="s">
        <v>9</v>
      </c>
      <c r="V163" s="23" t="s">
        <v>9</v>
      </c>
      <c r="W163" s="23" t="s">
        <v>9</v>
      </c>
      <c r="X163" s="23" t="s">
        <v>9</v>
      </c>
      <c r="Y163" s="78"/>
      <c r="Z163" s="44" t="s">
        <v>9</v>
      </c>
      <c r="AA163" s="23" t="s">
        <v>9</v>
      </c>
      <c r="AB163" s="22" t="s">
        <v>17</v>
      </c>
      <c r="AC163" s="23" t="s">
        <v>9</v>
      </c>
      <c r="AD163" s="23" t="s">
        <v>9</v>
      </c>
      <c r="AE163" s="23" t="s">
        <v>9</v>
      </c>
      <c r="AF163" s="23" t="s">
        <v>9</v>
      </c>
      <c r="AG163" s="22" t="s">
        <v>120</v>
      </c>
      <c r="AH163" s="23" t="s">
        <v>9</v>
      </c>
      <c r="AI163" s="23" t="s">
        <v>9</v>
      </c>
      <c r="AJ163" s="23" t="s">
        <v>9</v>
      </c>
      <c r="AK163" s="23" t="s">
        <v>9</v>
      </c>
      <c r="AL163" s="22" t="s">
        <v>17</v>
      </c>
      <c r="AM163" s="23" t="s">
        <v>9</v>
      </c>
      <c r="AN163" s="22" t="s">
        <v>17</v>
      </c>
      <c r="AY163" s="10"/>
      <c r="AZ163" s="10"/>
      <c r="BB163" s="10"/>
      <c r="BC163" s="10"/>
      <c r="BD163" s="10"/>
      <c r="BF163" s="10"/>
    </row>
    <row r="164" spans="20:58" ht="9.75" customHeight="1">
      <c r="T164" s="22" t="s">
        <v>145</v>
      </c>
      <c r="U164" s="41">
        <f>$U$14</f>
        <v>2003</v>
      </c>
      <c r="V164" s="28">
        <v>2040</v>
      </c>
      <c r="W164" s="21"/>
      <c r="X164" s="22" t="s">
        <v>86</v>
      </c>
      <c r="Y164" s="78">
        <v>0</v>
      </c>
      <c r="Z164" s="35">
        <f>$E$24</f>
        <v>1.026</v>
      </c>
      <c r="AA164" s="27">
        <f>Y164*Z164</f>
        <v>0</v>
      </c>
      <c r="AB164" s="22" t="s">
        <v>17</v>
      </c>
      <c r="AC164" s="26">
        <f>V164+1</f>
        <v>2041</v>
      </c>
      <c r="AD164" s="36">
        <v>0.3</v>
      </c>
      <c r="AE164" s="35">
        <f>F61</f>
        <v>6.442323130414248</v>
      </c>
      <c r="AF164" s="27">
        <f>AA164*AD164*AE164</f>
        <v>0</v>
      </c>
      <c r="AG164" s="22" t="s">
        <v>19</v>
      </c>
      <c r="AH164" s="26">
        <f>AC164+1</f>
        <v>2042</v>
      </c>
      <c r="AI164" s="37">
        <f>1-AD164</f>
        <v>0.7</v>
      </c>
      <c r="AJ164" s="35">
        <f>AE164</f>
        <v>6.442323130414248</v>
      </c>
      <c r="AK164" s="27">
        <f>AA164*AI164*AJ164</f>
        <v>0</v>
      </c>
      <c r="AL164" s="22" t="s">
        <v>17</v>
      </c>
      <c r="AM164" s="27">
        <f>AF164+AK164</f>
        <v>0</v>
      </c>
      <c r="AN164" s="22" t="s">
        <v>17</v>
      </c>
      <c r="AY164" s="10"/>
      <c r="AZ164" s="10"/>
      <c r="BB164" s="10"/>
      <c r="BC164" s="10"/>
      <c r="BD164" s="10"/>
      <c r="BF164" s="10"/>
    </row>
    <row r="165" spans="20:58" ht="9.75" customHeight="1">
      <c r="T165" s="22" t="s">
        <v>8</v>
      </c>
      <c r="U165" s="42"/>
      <c r="V165" s="21"/>
      <c r="W165" s="21"/>
      <c r="X165" s="22" t="s">
        <v>97</v>
      </c>
      <c r="Y165" s="78">
        <v>0</v>
      </c>
      <c r="Z165" s="35">
        <f>$I$24</f>
        <v>1.015</v>
      </c>
      <c r="AA165" s="27">
        <f>Y165*Z165</f>
        <v>0</v>
      </c>
      <c r="AB165" s="22" t="s">
        <v>17</v>
      </c>
      <c r="AC165" s="21"/>
      <c r="AD165" s="36">
        <v>0.3</v>
      </c>
      <c r="AE165" s="35">
        <f>J61</f>
        <v>1.9705499913770372</v>
      </c>
      <c r="AF165" s="27">
        <f>AA165*AD165*AE165</f>
        <v>0</v>
      </c>
      <c r="AG165" s="22" t="s">
        <v>19</v>
      </c>
      <c r="AH165" s="21"/>
      <c r="AI165" s="37">
        <f>1-AD165</f>
        <v>0.7</v>
      </c>
      <c r="AJ165" s="35">
        <f>AE165</f>
        <v>1.9705499913770372</v>
      </c>
      <c r="AK165" s="27">
        <f>AA165*AI165*AJ165</f>
        <v>0</v>
      </c>
      <c r="AL165" s="22" t="s">
        <v>17</v>
      </c>
      <c r="AM165" s="27">
        <f>AF165+AK165</f>
        <v>0</v>
      </c>
      <c r="AN165" s="22" t="s">
        <v>17</v>
      </c>
      <c r="AY165" s="10"/>
      <c r="AZ165" s="10"/>
      <c r="BB165" s="10"/>
      <c r="BC165" s="10"/>
      <c r="BD165" s="10"/>
      <c r="BF165" s="10"/>
    </row>
    <row r="166" spans="20:58" ht="9.75" customHeight="1">
      <c r="T166" s="21"/>
      <c r="U166" s="42"/>
      <c r="V166" s="21"/>
      <c r="W166" s="21"/>
      <c r="X166" s="22" t="s">
        <v>106</v>
      </c>
      <c r="Y166" s="78">
        <v>0</v>
      </c>
      <c r="Z166" s="35">
        <f>$M$24</f>
        <v>1.015</v>
      </c>
      <c r="AA166" s="27">
        <f>Y166*Z166</f>
        <v>0</v>
      </c>
      <c r="AB166" s="22" t="s">
        <v>17</v>
      </c>
      <c r="AC166" s="21"/>
      <c r="AD166" s="36">
        <v>0.3</v>
      </c>
      <c r="AE166" s="35">
        <f>N61</f>
        <v>3.1408321021765793</v>
      </c>
      <c r="AF166" s="27">
        <f>AA166*AD166*AE166</f>
        <v>0</v>
      </c>
      <c r="AG166" s="22" t="s">
        <v>19</v>
      </c>
      <c r="AH166" s="21"/>
      <c r="AI166" s="37">
        <f>1-AD166</f>
        <v>0.7</v>
      </c>
      <c r="AJ166" s="35">
        <f>AE166</f>
        <v>3.1408321021765793</v>
      </c>
      <c r="AK166" s="27">
        <f>AA166*AI166*AJ166</f>
        <v>0</v>
      </c>
      <c r="AL166" s="22" t="s">
        <v>17</v>
      </c>
      <c r="AM166" s="27">
        <f>AF166+AK166</f>
        <v>0</v>
      </c>
      <c r="AN166" s="22" t="s">
        <v>17</v>
      </c>
      <c r="AY166" s="10"/>
      <c r="AZ166" s="10"/>
      <c r="BB166" s="10"/>
      <c r="BC166" s="10"/>
      <c r="BD166" s="10"/>
      <c r="BF166" s="10"/>
    </row>
    <row r="167" spans="20:58" ht="9.75" customHeight="1">
      <c r="T167" s="21"/>
      <c r="U167" s="42"/>
      <c r="V167" s="21"/>
      <c r="W167" s="21"/>
      <c r="X167" s="22" t="s">
        <v>108</v>
      </c>
      <c r="Y167" s="78">
        <v>0</v>
      </c>
      <c r="Z167" s="35">
        <f>$Q$24</f>
        <v>1.06</v>
      </c>
      <c r="AA167" s="27">
        <f>Y167*Z167</f>
        <v>0</v>
      </c>
      <c r="AB167" s="22" t="s">
        <v>17</v>
      </c>
      <c r="AC167" s="21"/>
      <c r="AD167" s="36">
        <v>0.3</v>
      </c>
      <c r="AE167" s="35">
        <f>R61</f>
        <v>1.5801988755561114</v>
      </c>
      <c r="AF167" s="27">
        <f>AA167*AD167*AE167</f>
        <v>0</v>
      </c>
      <c r="AG167" s="22" t="s">
        <v>19</v>
      </c>
      <c r="AH167" s="21"/>
      <c r="AI167" s="37">
        <f>1-AD167</f>
        <v>0.7</v>
      </c>
      <c r="AJ167" s="35">
        <f>AE167</f>
        <v>1.5801988755561114</v>
      </c>
      <c r="AK167" s="27">
        <f>AA167*AI167*AJ167</f>
        <v>0</v>
      </c>
      <c r="AL167" s="22" t="s">
        <v>17</v>
      </c>
      <c r="AM167" s="27">
        <f>AF167+AK167</f>
        <v>0</v>
      </c>
      <c r="AN167" s="22" t="s">
        <v>17</v>
      </c>
      <c r="AY167" s="10"/>
      <c r="AZ167" s="10"/>
      <c r="BB167" s="10"/>
      <c r="BC167" s="10"/>
      <c r="BD167" s="10"/>
      <c r="BF167" s="10"/>
    </row>
    <row r="168" spans="20:58" ht="9.75" customHeight="1">
      <c r="T168" s="21"/>
      <c r="U168" s="42"/>
      <c r="V168" s="21"/>
      <c r="W168" s="21"/>
      <c r="X168" s="38" t="s">
        <v>110</v>
      </c>
      <c r="Y168" s="77" t="s">
        <v>124</v>
      </c>
      <c r="Z168" s="39" t="s">
        <v>110</v>
      </c>
      <c r="AA168" s="24" t="s">
        <v>111</v>
      </c>
      <c r="AB168" s="22" t="s">
        <v>17</v>
      </c>
      <c r="AC168" s="21"/>
      <c r="AD168" s="21"/>
      <c r="AE168" s="21"/>
      <c r="AF168" s="24" t="s">
        <v>111</v>
      </c>
      <c r="AG168" s="22" t="s">
        <v>19</v>
      </c>
      <c r="AH168" s="21"/>
      <c r="AI168" s="21"/>
      <c r="AJ168" s="21"/>
      <c r="AK168" s="24" t="s">
        <v>111</v>
      </c>
      <c r="AL168" s="22" t="s">
        <v>17</v>
      </c>
      <c r="AM168" s="24" t="s">
        <v>111</v>
      </c>
      <c r="AN168" s="22" t="s">
        <v>17</v>
      </c>
      <c r="AY168" s="10"/>
      <c r="AZ168" s="10"/>
      <c r="BB168" s="10"/>
      <c r="BC168" s="10"/>
      <c r="BD168" s="10"/>
      <c r="BF168" s="10"/>
    </row>
    <row r="169" spans="20:58" ht="9.75" customHeight="1">
      <c r="T169" s="21"/>
      <c r="U169" s="42"/>
      <c r="V169" s="21"/>
      <c r="W169" s="21"/>
      <c r="X169" s="38" t="s">
        <v>110</v>
      </c>
      <c r="Y169" s="79">
        <f>SUM(Y164:Y166)-Y167</f>
        <v>0</v>
      </c>
      <c r="Z169" s="39" t="s">
        <v>110</v>
      </c>
      <c r="AA169" s="27">
        <f>AA164+AA165+AA166-AA167</f>
        <v>0</v>
      </c>
      <c r="AB169" s="22" t="s">
        <v>17</v>
      </c>
      <c r="AC169" s="21"/>
      <c r="AD169" s="40" t="e">
        <f>RATE(AC164-U164,,-(AA169*AD167),AF169)</f>
        <v>#NUM!</v>
      </c>
      <c r="AE169" s="21"/>
      <c r="AF169" s="27">
        <f>AF164+AF165+AF166-AF167</f>
        <v>0</v>
      </c>
      <c r="AG169" s="22" t="s">
        <v>19</v>
      </c>
      <c r="AH169" s="21"/>
      <c r="AI169" s="40" t="e">
        <f>RATE(AH164-U164,,-(AA169*AI167),AK169)</f>
        <v>#NUM!</v>
      </c>
      <c r="AJ169" s="21"/>
      <c r="AK169" s="27">
        <f>AK164+AK165+AK166-AK167</f>
        <v>0</v>
      </c>
      <c r="AL169" s="22" t="s">
        <v>17</v>
      </c>
      <c r="AM169" s="27">
        <f>AM164+AM165+AM166-AM167</f>
        <v>0</v>
      </c>
      <c r="AN169" s="22" t="s">
        <v>17</v>
      </c>
      <c r="AY169" s="10"/>
      <c r="AZ169" s="10"/>
      <c r="BB169" s="10"/>
      <c r="BC169" s="10"/>
      <c r="BD169" s="10"/>
      <c r="BF169" s="10"/>
    </row>
    <row r="170" spans="20:58" ht="9.75" customHeight="1">
      <c r="T170" s="22" t="s">
        <v>8</v>
      </c>
      <c r="U170" s="42"/>
      <c r="V170" s="21"/>
      <c r="W170" s="21"/>
      <c r="X170" s="38" t="s">
        <v>110</v>
      </c>
      <c r="Y170" s="78"/>
      <c r="Z170" s="39" t="s">
        <v>110</v>
      </c>
      <c r="AA170" s="38" t="s">
        <v>110</v>
      </c>
      <c r="AB170" s="22" t="s">
        <v>17</v>
      </c>
      <c r="AC170" s="21"/>
      <c r="AD170" s="21"/>
      <c r="AE170" s="21"/>
      <c r="AF170" s="21"/>
      <c r="AG170" s="22" t="s">
        <v>19</v>
      </c>
      <c r="AH170" s="21"/>
      <c r="AI170" s="21"/>
      <c r="AJ170" s="21"/>
      <c r="AK170" s="21"/>
      <c r="AL170" s="22" t="s">
        <v>17</v>
      </c>
      <c r="AM170" s="22" t="s">
        <v>8</v>
      </c>
      <c r="AN170" s="22" t="s">
        <v>17</v>
      </c>
      <c r="AY170" s="10"/>
      <c r="AZ170" s="10"/>
      <c r="BB170" s="10"/>
      <c r="BC170" s="10"/>
      <c r="BD170" s="10"/>
      <c r="BF170" s="10"/>
    </row>
    <row r="171" spans="20:58" ht="9.75" customHeight="1">
      <c r="T171" s="21"/>
      <c r="U171" s="42"/>
      <c r="V171" s="21"/>
      <c r="W171" s="21"/>
      <c r="X171" s="38" t="s">
        <v>110</v>
      </c>
      <c r="Y171" s="78"/>
      <c r="Z171" s="39" t="s">
        <v>110</v>
      </c>
      <c r="AA171" s="38" t="s">
        <v>110</v>
      </c>
      <c r="AB171" s="22" t="s">
        <v>17</v>
      </c>
      <c r="AC171" s="21"/>
      <c r="AD171" s="21"/>
      <c r="AE171" s="21"/>
      <c r="AF171" s="21"/>
      <c r="AG171" s="22" t="s">
        <v>19</v>
      </c>
      <c r="AH171" s="21"/>
      <c r="AI171" s="21"/>
      <c r="AJ171" s="21"/>
      <c r="AK171" s="21"/>
      <c r="AL171" s="22" t="s">
        <v>17</v>
      </c>
      <c r="AM171" s="22" t="s">
        <v>8</v>
      </c>
      <c r="AN171" s="22" t="s">
        <v>17</v>
      </c>
      <c r="AY171" s="10"/>
      <c r="AZ171" s="10"/>
      <c r="BB171" s="10"/>
      <c r="BC171" s="10"/>
      <c r="BD171" s="10"/>
      <c r="BF171" s="10"/>
    </row>
    <row r="172" spans="20:76" ht="9.75" customHeight="1">
      <c r="T172" s="22" t="s">
        <v>146</v>
      </c>
      <c r="U172" s="41">
        <f>$U$14</f>
        <v>2003</v>
      </c>
      <c r="V172" s="28">
        <v>2042</v>
      </c>
      <c r="W172" s="21"/>
      <c r="X172" s="22" t="s">
        <v>86</v>
      </c>
      <c r="Y172" s="78">
        <v>0</v>
      </c>
      <c r="Z172" s="35">
        <f>$E$24</f>
        <v>1.026</v>
      </c>
      <c r="AA172" s="27">
        <f>Y172*Z172</f>
        <v>0</v>
      </c>
      <c r="AB172" s="22" t="s">
        <v>17</v>
      </c>
      <c r="AC172" s="26">
        <f>V172+1</f>
        <v>2043</v>
      </c>
      <c r="AD172" s="36">
        <v>0.3</v>
      </c>
      <c r="AE172" s="35">
        <f>F63</f>
        <v>7.1568798427472755</v>
      </c>
      <c r="AF172" s="27">
        <f>AA172*AD172*AE172</f>
        <v>0</v>
      </c>
      <c r="AG172" s="22" t="s">
        <v>19</v>
      </c>
      <c r="AH172" s="26">
        <f>AC172+1</f>
        <v>2044</v>
      </c>
      <c r="AI172" s="37">
        <f>1-AD172</f>
        <v>0.7</v>
      </c>
      <c r="AJ172" s="35">
        <f>AE172</f>
        <v>7.1568798427472755</v>
      </c>
      <c r="AK172" s="27">
        <f>AA172*AI172*AJ172</f>
        <v>0</v>
      </c>
      <c r="AL172" s="22" t="s">
        <v>17</v>
      </c>
      <c r="AM172" s="27">
        <f>AF172+AK172</f>
        <v>0</v>
      </c>
      <c r="AN172" s="22" t="s">
        <v>17</v>
      </c>
      <c r="AY172" s="10"/>
      <c r="AZ172" s="10"/>
      <c r="BB172" s="10"/>
      <c r="BC172" s="10"/>
      <c r="BD172" s="10"/>
      <c r="BF172" s="10"/>
      <c r="BL172" s="10"/>
      <c r="BR172" s="8"/>
      <c r="BX172" s="12"/>
    </row>
    <row r="173" spans="20:58" ht="9.75" customHeight="1">
      <c r="T173" s="22" t="s">
        <v>8</v>
      </c>
      <c r="U173" s="42"/>
      <c r="V173" s="21"/>
      <c r="W173" s="21"/>
      <c r="X173" s="22" t="s">
        <v>97</v>
      </c>
      <c r="Y173" s="78">
        <v>0</v>
      </c>
      <c r="Z173" s="35">
        <f>$I$24</f>
        <v>1.015</v>
      </c>
      <c r="AA173" s="27">
        <f>Y173*Z173</f>
        <v>0</v>
      </c>
      <c r="AB173" s="22" t="s">
        <v>17</v>
      </c>
      <c r="AC173" s="21"/>
      <c r="AD173" s="36">
        <v>0.3</v>
      </c>
      <c r="AE173" s="35">
        <f>J63</f>
        <v>2.05418210356107</v>
      </c>
      <c r="AF173" s="27">
        <f>AA173*AD173*AE173</f>
        <v>0</v>
      </c>
      <c r="AG173" s="22" t="s">
        <v>19</v>
      </c>
      <c r="AH173" s="21"/>
      <c r="AI173" s="37">
        <f>1-AD173</f>
        <v>0.7</v>
      </c>
      <c r="AJ173" s="35">
        <f>AE173</f>
        <v>2.05418210356107</v>
      </c>
      <c r="AK173" s="27">
        <f>AA173*AI173*AJ173</f>
        <v>0</v>
      </c>
      <c r="AL173" s="22" t="s">
        <v>17</v>
      </c>
      <c r="AM173" s="27">
        <f>AF173+AK173</f>
        <v>0</v>
      </c>
      <c r="AN173" s="22" t="s">
        <v>17</v>
      </c>
      <c r="AY173" s="10"/>
      <c r="AZ173" s="10"/>
      <c r="BB173" s="10"/>
      <c r="BC173" s="10"/>
      <c r="BD173" s="10"/>
      <c r="BF173" s="10"/>
    </row>
    <row r="174" spans="20:58" ht="9.75" customHeight="1">
      <c r="T174" s="21"/>
      <c r="U174" s="42"/>
      <c r="V174" s="21"/>
      <c r="W174" s="21"/>
      <c r="X174" s="22" t="s">
        <v>106</v>
      </c>
      <c r="Y174" s="78">
        <v>0</v>
      </c>
      <c r="Z174" s="35">
        <f>$M$24</f>
        <v>1.015</v>
      </c>
      <c r="AA174" s="27">
        <f>Y174*Z174</f>
        <v>0</v>
      </c>
      <c r="AB174" s="22" t="s">
        <v>17</v>
      </c>
      <c r="AC174" s="21"/>
      <c r="AD174" s="36">
        <v>0.3</v>
      </c>
      <c r="AE174" s="35">
        <f>N63</f>
        <v>3.364537868654106</v>
      </c>
      <c r="AF174" s="27">
        <f>AA174*AD174*AE174</f>
        <v>0</v>
      </c>
      <c r="AG174" s="22" t="s">
        <v>19</v>
      </c>
      <c r="AH174" s="21"/>
      <c r="AI174" s="37">
        <f>1-AD174</f>
        <v>0.7</v>
      </c>
      <c r="AJ174" s="35">
        <f>AE174</f>
        <v>3.364537868654106</v>
      </c>
      <c r="AK174" s="27">
        <f>AA174*AI174*AJ174</f>
        <v>0</v>
      </c>
      <c r="AL174" s="22" t="s">
        <v>17</v>
      </c>
      <c r="AM174" s="27">
        <f>AF174+AK174</f>
        <v>0</v>
      </c>
      <c r="AN174" s="22" t="s">
        <v>17</v>
      </c>
      <c r="AY174" s="10"/>
      <c r="AZ174" s="10"/>
      <c r="BB174" s="10"/>
      <c r="BC174" s="10"/>
      <c r="BD174" s="10"/>
      <c r="BF174" s="10"/>
    </row>
    <row r="175" spans="20:58" ht="9.75" customHeight="1">
      <c r="T175" s="21"/>
      <c r="U175" s="42"/>
      <c r="V175" s="21"/>
      <c r="W175" s="21"/>
      <c r="X175" s="22" t="s">
        <v>108</v>
      </c>
      <c r="Y175" s="78">
        <v>0</v>
      </c>
      <c r="Z175" s="35">
        <f>$Q$24</f>
        <v>1.06</v>
      </c>
      <c r="AA175" s="27">
        <f>Y175*Z175</f>
        <v>0</v>
      </c>
      <c r="AB175" s="22" t="s">
        <v>17</v>
      </c>
      <c r="AC175" s="21"/>
      <c r="AD175" s="36">
        <v>0.3</v>
      </c>
      <c r="AE175" s="35">
        <f>R63</f>
        <v>1.6119608729547892</v>
      </c>
      <c r="AF175" s="27">
        <f>AA175*AD175*AE175</f>
        <v>0</v>
      </c>
      <c r="AG175" s="22" t="s">
        <v>19</v>
      </c>
      <c r="AH175" s="21"/>
      <c r="AI175" s="37">
        <f>1-AD175</f>
        <v>0.7</v>
      </c>
      <c r="AJ175" s="35">
        <f>AE175</f>
        <v>1.6119608729547892</v>
      </c>
      <c r="AK175" s="27">
        <f>AA175*AI175*AJ175</f>
        <v>0</v>
      </c>
      <c r="AL175" s="22" t="s">
        <v>17</v>
      </c>
      <c r="AM175" s="27">
        <f>AF175+AK175</f>
        <v>0</v>
      </c>
      <c r="AN175" s="22" t="s">
        <v>17</v>
      </c>
      <c r="AY175" s="10"/>
      <c r="AZ175" s="10"/>
      <c r="BB175" s="10"/>
      <c r="BC175" s="10"/>
      <c r="BD175" s="10"/>
      <c r="BF175" s="10"/>
    </row>
    <row r="176" spans="20:58" ht="9.75" customHeight="1">
      <c r="T176" s="21"/>
      <c r="U176" s="42"/>
      <c r="V176" s="21"/>
      <c r="W176" s="21"/>
      <c r="X176" s="38" t="s">
        <v>110</v>
      </c>
      <c r="Y176" s="77" t="s">
        <v>124</v>
      </c>
      <c r="Z176" s="39" t="s">
        <v>110</v>
      </c>
      <c r="AA176" s="24" t="s">
        <v>111</v>
      </c>
      <c r="AB176" s="22" t="s">
        <v>17</v>
      </c>
      <c r="AC176" s="21"/>
      <c r="AD176" s="21"/>
      <c r="AE176" s="21"/>
      <c r="AF176" s="24" t="s">
        <v>111</v>
      </c>
      <c r="AG176" s="22" t="s">
        <v>19</v>
      </c>
      <c r="AH176" s="21"/>
      <c r="AI176" s="21"/>
      <c r="AJ176" s="21"/>
      <c r="AK176" s="24" t="s">
        <v>111</v>
      </c>
      <c r="AL176" s="22" t="s">
        <v>17</v>
      </c>
      <c r="AM176" s="24" t="s">
        <v>111</v>
      </c>
      <c r="AN176" s="22" t="s">
        <v>17</v>
      </c>
      <c r="AY176" s="10"/>
      <c r="AZ176" s="10"/>
      <c r="BB176" s="10"/>
      <c r="BC176" s="10"/>
      <c r="BD176" s="10"/>
      <c r="BF176" s="10"/>
    </row>
    <row r="177" spans="20:58" ht="9.75" customHeight="1">
      <c r="T177" s="21"/>
      <c r="U177" s="42"/>
      <c r="V177" s="21"/>
      <c r="W177" s="21"/>
      <c r="X177" s="38" t="s">
        <v>110</v>
      </c>
      <c r="Y177" s="79">
        <f>SUM(Y172:Y174)-Y175</f>
        <v>0</v>
      </c>
      <c r="Z177" s="39" t="s">
        <v>110</v>
      </c>
      <c r="AA177" s="27">
        <f>AA172+AA173+AA174-AA175</f>
        <v>0</v>
      </c>
      <c r="AB177" s="22" t="s">
        <v>17</v>
      </c>
      <c r="AC177" s="21"/>
      <c r="AD177" s="40" t="e">
        <f>RATE(AC172-U172,,-(AA177*AD175),AF177)</f>
        <v>#NUM!</v>
      </c>
      <c r="AE177" s="21"/>
      <c r="AF177" s="27">
        <f>AF172+AF173+AF174-AF175</f>
        <v>0</v>
      </c>
      <c r="AG177" s="22" t="s">
        <v>19</v>
      </c>
      <c r="AH177" s="21"/>
      <c r="AI177" s="40" t="e">
        <f>RATE(AH172-U172,,-(AA177*AI175),AK177)</f>
        <v>#NUM!</v>
      </c>
      <c r="AJ177" s="21"/>
      <c r="AK177" s="27">
        <f>AK172+AK173+AK174-AK175</f>
        <v>0</v>
      </c>
      <c r="AL177" s="22" t="s">
        <v>17</v>
      </c>
      <c r="AM177" s="27">
        <f>AM172+AM173+AM174-AM175</f>
        <v>0</v>
      </c>
      <c r="AN177" s="22" t="s">
        <v>17</v>
      </c>
      <c r="AY177" s="10"/>
      <c r="AZ177" s="10"/>
      <c r="BB177" s="10"/>
      <c r="BC177" s="10"/>
      <c r="BD177" s="10"/>
      <c r="BF177" s="10"/>
    </row>
    <row r="178" spans="20:58" ht="9.75" customHeight="1">
      <c r="T178" s="21"/>
      <c r="U178" s="42"/>
      <c r="V178" s="21"/>
      <c r="W178" s="21"/>
      <c r="X178" s="38" t="s">
        <v>110</v>
      </c>
      <c r="Y178" s="78"/>
      <c r="Z178" s="39" t="s">
        <v>110</v>
      </c>
      <c r="AA178" s="38" t="s">
        <v>110</v>
      </c>
      <c r="AB178" s="22" t="s">
        <v>17</v>
      </c>
      <c r="AC178" s="21"/>
      <c r="AD178" s="21"/>
      <c r="AE178" s="21"/>
      <c r="AF178" s="21"/>
      <c r="AG178" s="22" t="s">
        <v>19</v>
      </c>
      <c r="AH178" s="21"/>
      <c r="AI178" s="21"/>
      <c r="AJ178" s="21"/>
      <c r="AK178" s="21"/>
      <c r="AL178" s="22" t="s">
        <v>17</v>
      </c>
      <c r="AM178" s="22" t="s">
        <v>8</v>
      </c>
      <c r="AN178" s="22" t="s">
        <v>17</v>
      </c>
      <c r="AY178" s="10"/>
      <c r="AZ178" s="10"/>
      <c r="BB178" s="10"/>
      <c r="BC178" s="10"/>
      <c r="BD178" s="10"/>
      <c r="BF178" s="10"/>
    </row>
    <row r="179" spans="20:58" ht="9.75" customHeight="1">
      <c r="T179" s="22" t="s">
        <v>8</v>
      </c>
      <c r="U179" s="42"/>
      <c r="V179" s="21"/>
      <c r="W179" s="21"/>
      <c r="X179" s="38" t="s">
        <v>110</v>
      </c>
      <c r="Y179" s="78"/>
      <c r="Z179" s="39" t="s">
        <v>110</v>
      </c>
      <c r="AA179" s="38" t="s">
        <v>110</v>
      </c>
      <c r="AB179" s="22" t="s">
        <v>17</v>
      </c>
      <c r="AC179" s="21"/>
      <c r="AD179" s="21"/>
      <c r="AE179" s="21"/>
      <c r="AF179" s="21"/>
      <c r="AG179" s="22" t="s">
        <v>19</v>
      </c>
      <c r="AH179" s="21"/>
      <c r="AI179" s="21"/>
      <c r="AJ179" s="21"/>
      <c r="AK179" s="21"/>
      <c r="AL179" s="22" t="s">
        <v>17</v>
      </c>
      <c r="AM179" s="21"/>
      <c r="AN179" s="22" t="s">
        <v>17</v>
      </c>
      <c r="AY179" s="10"/>
      <c r="AZ179" s="10"/>
      <c r="BB179" s="10"/>
      <c r="BC179" s="10"/>
      <c r="BD179" s="10"/>
      <c r="BF179" s="10"/>
    </row>
    <row r="180" spans="20:58" ht="9.75" customHeight="1">
      <c r="T180" s="22" t="s">
        <v>147</v>
      </c>
      <c r="U180" s="41">
        <f>$U$14</f>
        <v>2003</v>
      </c>
      <c r="V180" s="28">
        <v>2013</v>
      </c>
      <c r="W180" s="21"/>
      <c r="X180" s="22" t="s">
        <v>86</v>
      </c>
      <c r="Y180" s="78">
        <v>0</v>
      </c>
      <c r="Z180" s="35">
        <f>$E$24</f>
        <v>1.026</v>
      </c>
      <c r="AA180" s="27">
        <f>Y180*Z180</f>
        <v>0</v>
      </c>
      <c r="AB180" s="22" t="s">
        <v>17</v>
      </c>
      <c r="AC180" s="26">
        <f>V180+1</f>
        <v>2014</v>
      </c>
      <c r="AD180" s="36">
        <v>0.3</v>
      </c>
      <c r="AE180" s="35">
        <f>F34</f>
        <v>1.5381497353924911</v>
      </c>
      <c r="AF180" s="27">
        <f>AA180*AD180*AE180</f>
        <v>0</v>
      </c>
      <c r="AG180" s="22" t="s">
        <v>19</v>
      </c>
      <c r="AH180" s="26">
        <f>AC180+1</f>
        <v>2015</v>
      </c>
      <c r="AI180" s="37">
        <f>1-AD180</f>
        <v>0.7</v>
      </c>
      <c r="AJ180" s="35">
        <f>AE180</f>
        <v>1.5381497353924911</v>
      </c>
      <c r="AK180" s="27">
        <f>AA180*AI180*AJ180</f>
        <v>0</v>
      </c>
      <c r="AL180" s="22" t="s">
        <v>17</v>
      </c>
      <c r="AM180" s="27">
        <f>AF180+AK180</f>
        <v>0</v>
      </c>
      <c r="AN180" s="22" t="s">
        <v>17</v>
      </c>
      <c r="AY180" s="10"/>
      <c r="AZ180" s="10"/>
      <c r="BB180" s="10"/>
      <c r="BC180" s="10"/>
      <c r="BD180" s="10"/>
      <c r="BF180" s="10"/>
    </row>
    <row r="181" spans="20:58" ht="9.75" customHeight="1">
      <c r="T181" s="21"/>
      <c r="U181" s="42"/>
      <c r="V181" s="21"/>
      <c r="W181" s="21"/>
      <c r="X181" s="22" t="s">
        <v>97</v>
      </c>
      <c r="Y181" s="78">
        <v>0</v>
      </c>
      <c r="Z181" s="35">
        <f>$I$24</f>
        <v>1.015</v>
      </c>
      <c r="AA181" s="27">
        <f>Y181*Z181</f>
        <v>0</v>
      </c>
      <c r="AB181" s="22" t="s">
        <v>17</v>
      </c>
      <c r="AC181" s="21"/>
      <c r="AD181" s="36">
        <v>0.3</v>
      </c>
      <c r="AE181" s="35">
        <f>J34</f>
        <v>1.1387933139045754</v>
      </c>
      <c r="AF181" s="27">
        <f>AA181*AD181*AE181</f>
        <v>0</v>
      </c>
      <c r="AG181" s="22" t="s">
        <v>19</v>
      </c>
      <c r="AH181" s="21"/>
      <c r="AI181" s="37">
        <f>1-AD181</f>
        <v>0.7</v>
      </c>
      <c r="AJ181" s="35">
        <f>AE181</f>
        <v>1.1387933139045754</v>
      </c>
      <c r="AK181" s="27">
        <f>AA181*AI181*AJ181</f>
        <v>0</v>
      </c>
      <c r="AL181" s="22" t="s">
        <v>17</v>
      </c>
      <c r="AM181" s="27">
        <f>AF181+AK181</f>
        <v>0</v>
      </c>
      <c r="AN181" s="22" t="s">
        <v>17</v>
      </c>
      <c r="AY181" s="10"/>
      <c r="AZ181" s="10"/>
      <c r="BB181" s="10"/>
      <c r="BC181" s="10"/>
      <c r="BD181" s="10"/>
      <c r="BF181" s="10"/>
    </row>
    <row r="182" spans="20:58" ht="9.75" customHeight="1">
      <c r="T182" s="21"/>
      <c r="U182" s="42"/>
      <c r="V182" s="21"/>
      <c r="W182" s="21"/>
      <c r="X182" s="22" t="s">
        <v>106</v>
      </c>
      <c r="Y182" s="78">
        <v>0</v>
      </c>
      <c r="Z182" s="35">
        <f>$M$24</f>
        <v>1.015</v>
      </c>
      <c r="AA182" s="27">
        <f>Y182*Z182</f>
        <v>0</v>
      </c>
      <c r="AB182" s="22" t="s">
        <v>17</v>
      </c>
      <c r="AC182" s="21"/>
      <c r="AD182" s="36">
        <v>0.3</v>
      </c>
      <c r="AE182" s="35">
        <f>N34</f>
        <v>1.2527404896723453</v>
      </c>
      <c r="AF182" s="27">
        <f>AA182*AD182*AE182</f>
        <v>0</v>
      </c>
      <c r="AG182" s="22" t="s">
        <v>19</v>
      </c>
      <c r="AH182" s="21"/>
      <c r="AI182" s="37">
        <f>1-AD182</f>
        <v>0.7</v>
      </c>
      <c r="AJ182" s="35">
        <f>AE182</f>
        <v>1.2527404896723453</v>
      </c>
      <c r="AK182" s="27">
        <f>AA182*AI182*AJ182</f>
        <v>0</v>
      </c>
      <c r="AL182" s="22" t="s">
        <v>17</v>
      </c>
      <c r="AM182" s="27">
        <f>AF182+AK182</f>
        <v>0</v>
      </c>
      <c r="AN182" s="22" t="s">
        <v>17</v>
      </c>
      <c r="AY182" s="10"/>
      <c r="AZ182" s="10"/>
      <c r="BB182" s="10"/>
      <c r="BC182" s="10"/>
      <c r="BD182" s="10"/>
      <c r="BF182" s="10"/>
    </row>
    <row r="183" spans="20:58" ht="9.75" customHeight="1">
      <c r="T183" s="21"/>
      <c r="U183" s="42"/>
      <c r="V183" s="21"/>
      <c r="W183" s="21"/>
      <c r="X183" s="22" t="s">
        <v>108</v>
      </c>
      <c r="Y183" s="78">
        <v>0</v>
      </c>
      <c r="Z183" s="35">
        <f>$Q$24</f>
        <v>1.06</v>
      </c>
      <c r="AA183" s="27">
        <f>Y183*Z183</f>
        <v>0</v>
      </c>
      <c r="AB183" s="22" t="s">
        <v>17</v>
      </c>
      <c r="AC183" s="21"/>
      <c r="AD183" s="36">
        <v>0.3</v>
      </c>
      <c r="AE183" s="35">
        <f>R34</f>
        <v>1.1890295173264147</v>
      </c>
      <c r="AF183" s="27">
        <f>AA183*AD183*AE183</f>
        <v>0</v>
      </c>
      <c r="AG183" s="22" t="s">
        <v>19</v>
      </c>
      <c r="AH183" s="21"/>
      <c r="AI183" s="37">
        <f>1-AD183</f>
        <v>0.7</v>
      </c>
      <c r="AJ183" s="35">
        <f>AE183</f>
        <v>1.1890295173264147</v>
      </c>
      <c r="AK183" s="27">
        <f>AA183*AI183*AJ183</f>
        <v>0</v>
      </c>
      <c r="AL183" s="22" t="s">
        <v>17</v>
      </c>
      <c r="AM183" s="27">
        <f>AF183+AK183</f>
        <v>0</v>
      </c>
      <c r="AN183" s="22" t="s">
        <v>17</v>
      </c>
      <c r="AY183" s="10"/>
      <c r="AZ183" s="10"/>
      <c r="BB183" s="10"/>
      <c r="BC183" s="10"/>
      <c r="BD183" s="10"/>
      <c r="BF183" s="10"/>
    </row>
    <row r="184" spans="20:70" ht="9.75" customHeight="1">
      <c r="T184" s="21"/>
      <c r="U184" s="42"/>
      <c r="V184" s="21"/>
      <c r="W184" s="21"/>
      <c r="X184" s="38" t="s">
        <v>110</v>
      </c>
      <c r="Y184" s="77" t="s">
        <v>124</v>
      </c>
      <c r="Z184" s="39" t="s">
        <v>110</v>
      </c>
      <c r="AA184" s="24" t="s">
        <v>111</v>
      </c>
      <c r="AB184" s="22" t="s">
        <v>17</v>
      </c>
      <c r="AC184" s="21"/>
      <c r="AD184" s="21"/>
      <c r="AE184" s="21"/>
      <c r="AF184" s="24" t="s">
        <v>111</v>
      </c>
      <c r="AG184" s="22" t="s">
        <v>19</v>
      </c>
      <c r="AH184" s="21"/>
      <c r="AI184" s="21"/>
      <c r="AJ184" s="21"/>
      <c r="AK184" s="24" t="s">
        <v>111</v>
      </c>
      <c r="AL184" s="22" t="s">
        <v>17</v>
      </c>
      <c r="AM184" s="24" t="s">
        <v>111</v>
      </c>
      <c r="AN184" s="22" t="s">
        <v>17</v>
      </c>
      <c r="AY184" s="10"/>
      <c r="AZ184" s="10"/>
      <c r="BB184" s="10"/>
      <c r="BC184" s="10"/>
      <c r="BD184" s="10"/>
      <c r="BF184" s="10"/>
      <c r="BL184" s="10"/>
      <c r="BR184" s="8"/>
    </row>
    <row r="185" spans="20:64" ht="9.75" customHeight="1">
      <c r="T185" s="21"/>
      <c r="U185" s="42"/>
      <c r="V185" s="21"/>
      <c r="W185" s="21"/>
      <c r="X185" s="38" t="s">
        <v>110</v>
      </c>
      <c r="Y185" s="79">
        <f>SUM(Y180:Y182)-Y183</f>
        <v>0</v>
      </c>
      <c r="Z185" s="39" t="s">
        <v>110</v>
      </c>
      <c r="AA185" s="27">
        <f>AA180+AA181+AA182-AA183</f>
        <v>0</v>
      </c>
      <c r="AB185" s="22" t="s">
        <v>17</v>
      </c>
      <c r="AC185" s="21"/>
      <c r="AD185" s="40" t="e">
        <f>RATE(AC180-U180,,-(AA185*AD183),AF185)</f>
        <v>#NUM!</v>
      </c>
      <c r="AE185" s="21"/>
      <c r="AF185" s="27">
        <f>AF180+AF181+AF182-AF183</f>
        <v>0</v>
      </c>
      <c r="AG185" s="22" t="s">
        <v>19</v>
      </c>
      <c r="AH185" s="21"/>
      <c r="AI185" s="40" t="e">
        <f>RATE(AH180-U180,,-(AA185*AI183),AK185)</f>
        <v>#NUM!</v>
      </c>
      <c r="AJ185" s="21"/>
      <c r="AK185" s="27">
        <f>AK180+AK181+AK182-AK183</f>
        <v>0</v>
      </c>
      <c r="AL185" s="22" t="s">
        <v>17</v>
      </c>
      <c r="AM185" s="27">
        <f>AM180+AM181+AM182-AM183</f>
        <v>0</v>
      </c>
      <c r="AN185" s="22" t="s">
        <v>17</v>
      </c>
      <c r="AY185" s="10"/>
      <c r="AZ185" s="10"/>
      <c r="BB185" s="10"/>
      <c r="BC185" s="10"/>
      <c r="BD185" s="10"/>
      <c r="BF185" s="10"/>
      <c r="BL185" s="10"/>
    </row>
    <row r="186" spans="20:58" ht="9.75" customHeight="1">
      <c r="T186" s="22" t="s">
        <v>8</v>
      </c>
      <c r="U186" s="43" t="s">
        <v>8</v>
      </c>
      <c r="V186" s="23" t="s">
        <v>8</v>
      </c>
      <c r="W186" s="23" t="s">
        <v>8</v>
      </c>
      <c r="X186" s="48" t="s">
        <v>110</v>
      </c>
      <c r="Y186" s="78"/>
      <c r="Z186" s="47" t="s">
        <v>110</v>
      </c>
      <c r="AA186" s="48" t="s">
        <v>110</v>
      </c>
      <c r="AB186" s="22" t="s">
        <v>17</v>
      </c>
      <c r="AC186" s="23" t="s">
        <v>8</v>
      </c>
      <c r="AD186" s="23" t="s">
        <v>8</v>
      </c>
      <c r="AE186" s="23" t="s">
        <v>8</v>
      </c>
      <c r="AF186" s="23" t="s">
        <v>8</v>
      </c>
      <c r="AG186" s="22" t="s">
        <v>19</v>
      </c>
      <c r="AH186" s="23" t="s">
        <v>8</v>
      </c>
      <c r="AI186" s="23" t="s">
        <v>8</v>
      </c>
      <c r="AJ186" s="23" t="s">
        <v>8</v>
      </c>
      <c r="AK186" s="23" t="s">
        <v>8</v>
      </c>
      <c r="AL186" s="22" t="s">
        <v>17</v>
      </c>
      <c r="AM186" s="23" t="s">
        <v>8</v>
      </c>
      <c r="AN186" s="22" t="s">
        <v>17</v>
      </c>
      <c r="AY186" s="10"/>
      <c r="AZ186" s="10"/>
      <c r="BB186" s="10"/>
      <c r="BC186" s="10"/>
      <c r="BD186" s="10"/>
      <c r="BF186" s="10"/>
    </row>
    <row r="187" spans="20:58" ht="9.75" customHeight="1">
      <c r="T187" s="22" t="s">
        <v>8</v>
      </c>
      <c r="U187" s="42"/>
      <c r="V187" s="21"/>
      <c r="W187" s="21"/>
      <c r="X187" s="38" t="s">
        <v>110</v>
      </c>
      <c r="Y187" s="78"/>
      <c r="Z187" s="39" t="s">
        <v>110</v>
      </c>
      <c r="AA187" s="38" t="s">
        <v>110</v>
      </c>
      <c r="AB187" s="22" t="s">
        <v>17</v>
      </c>
      <c r="AC187" s="21"/>
      <c r="AD187" s="21"/>
      <c r="AE187" s="21"/>
      <c r="AF187" s="21"/>
      <c r="AG187" s="22" t="s">
        <v>19</v>
      </c>
      <c r="AH187" s="21"/>
      <c r="AI187" s="21"/>
      <c r="AJ187" s="21"/>
      <c r="AK187" s="21"/>
      <c r="AL187" s="22" t="s">
        <v>17</v>
      </c>
      <c r="AM187" s="21"/>
      <c r="AN187" s="22" t="s">
        <v>17</v>
      </c>
      <c r="AY187" s="10"/>
      <c r="AZ187" s="10"/>
      <c r="BB187" s="10"/>
      <c r="BC187" s="10"/>
      <c r="BD187" s="10"/>
      <c r="BF187" s="10"/>
    </row>
    <row r="188" spans="20:58" ht="9.75" customHeight="1">
      <c r="T188" s="22" t="s">
        <v>148</v>
      </c>
      <c r="U188" s="41">
        <f>$U$14</f>
        <v>2003</v>
      </c>
      <c r="V188" s="28">
        <v>2030</v>
      </c>
      <c r="W188" s="21"/>
      <c r="X188" s="22" t="s">
        <v>86</v>
      </c>
      <c r="Y188" s="78">
        <v>0</v>
      </c>
      <c r="Z188" s="35">
        <f>$E$24</f>
        <v>1.026</v>
      </c>
      <c r="AA188" s="27">
        <f>Y188*Z188</f>
        <v>0</v>
      </c>
      <c r="AB188" s="22" t="s">
        <v>17</v>
      </c>
      <c r="AC188" s="26">
        <f>V188+1</f>
        <v>2031</v>
      </c>
      <c r="AD188" s="36">
        <v>0.3</v>
      </c>
      <c r="AE188" s="35">
        <f>F51</f>
        <v>3.8074691693683334</v>
      </c>
      <c r="AF188" s="27">
        <f>AA188*AD188*AE188</f>
        <v>0</v>
      </c>
      <c r="AG188" s="22" t="s">
        <v>19</v>
      </c>
      <c r="AH188" s="26">
        <f>AC188+1</f>
        <v>2032</v>
      </c>
      <c r="AI188" s="37">
        <f>1-AD188</f>
        <v>0.7</v>
      </c>
      <c r="AJ188" s="35">
        <f>AE188</f>
        <v>3.8074691693683334</v>
      </c>
      <c r="AK188" s="27">
        <f>AA188*AI188*AJ188</f>
        <v>0</v>
      </c>
      <c r="AL188" s="22" t="s">
        <v>17</v>
      </c>
      <c r="AM188" s="27">
        <f>AF188+AK188</f>
        <v>0</v>
      </c>
      <c r="AN188" s="22" t="s">
        <v>17</v>
      </c>
      <c r="AY188" s="10"/>
      <c r="AZ188" s="10"/>
      <c r="BB188" s="10"/>
      <c r="BC188" s="10"/>
      <c r="BD188" s="10"/>
      <c r="BF188" s="10"/>
    </row>
    <row r="189" spans="20:58" ht="9.75" customHeight="1">
      <c r="T189" s="21"/>
      <c r="U189" s="42"/>
      <c r="V189" s="21"/>
      <c r="W189" s="21"/>
      <c r="X189" s="22" t="s">
        <v>97</v>
      </c>
      <c r="Y189" s="78">
        <v>0</v>
      </c>
      <c r="Z189" s="35">
        <f>$I$24</f>
        <v>1.015</v>
      </c>
      <c r="AA189" s="27">
        <f>Y189*Z189</f>
        <v>0</v>
      </c>
      <c r="AB189" s="22" t="s">
        <v>17</v>
      </c>
      <c r="AC189" s="21"/>
      <c r="AD189" s="36">
        <v>0.3</v>
      </c>
      <c r="AE189" s="35">
        <f>J51</f>
        <v>1.6007740530238201</v>
      </c>
      <c r="AF189" s="27">
        <f>AA189*AD189*AE189</f>
        <v>0</v>
      </c>
      <c r="AG189" s="22" t="s">
        <v>19</v>
      </c>
      <c r="AH189" s="21"/>
      <c r="AI189" s="37">
        <f>1-AD189</f>
        <v>0.7</v>
      </c>
      <c r="AJ189" s="35">
        <f>AE189</f>
        <v>1.6007740530238201</v>
      </c>
      <c r="AK189" s="27">
        <f>AA189*AI189*AJ189</f>
        <v>0</v>
      </c>
      <c r="AL189" s="22" t="s">
        <v>17</v>
      </c>
      <c r="AM189" s="27">
        <f>AF189+AK189</f>
        <v>0</v>
      </c>
      <c r="AN189" s="22" t="s">
        <v>17</v>
      </c>
      <c r="AX189" s="10">
        <f>7*12</f>
        <v>84</v>
      </c>
      <c r="AY189" s="10"/>
      <c r="BB189" s="10"/>
      <c r="BC189" s="10"/>
      <c r="BD189" s="10"/>
      <c r="BF189" s="10"/>
    </row>
    <row r="190" spans="20:40" ht="9.75" customHeight="1">
      <c r="T190" s="21"/>
      <c r="U190" s="42"/>
      <c r="V190" s="21"/>
      <c r="W190" s="21"/>
      <c r="X190" s="22" t="s">
        <v>106</v>
      </c>
      <c r="Y190" s="78">
        <v>0</v>
      </c>
      <c r="Z190" s="35">
        <f>$M$24</f>
        <v>1.015</v>
      </c>
      <c r="AA190" s="27">
        <f>Y190*Z190</f>
        <v>0</v>
      </c>
      <c r="AB190" s="22" t="s">
        <v>17</v>
      </c>
      <c r="AC190" s="21"/>
      <c r="AD190" s="36">
        <v>0.3</v>
      </c>
      <c r="AE190" s="35">
        <f>N51</f>
        <v>2.2265949679365904</v>
      </c>
      <c r="AF190" s="27">
        <f>AA190*AD190*AE190</f>
        <v>0</v>
      </c>
      <c r="AG190" s="22" t="s">
        <v>19</v>
      </c>
      <c r="AH190" s="21"/>
      <c r="AI190" s="37">
        <f>1-AD190</f>
        <v>0.7</v>
      </c>
      <c r="AJ190" s="35">
        <f>AE190</f>
        <v>2.2265949679365904</v>
      </c>
      <c r="AK190" s="27">
        <f>AA190*AI190*AJ190</f>
        <v>0</v>
      </c>
      <c r="AL190" s="22" t="s">
        <v>17</v>
      </c>
      <c r="AM190" s="27">
        <f>AF190+AK190</f>
        <v>0</v>
      </c>
      <c r="AN190" s="22" t="s">
        <v>17</v>
      </c>
    </row>
    <row r="191" spans="20:40" ht="9.75" customHeight="1">
      <c r="T191" s="21"/>
      <c r="U191" s="42"/>
      <c r="V191" s="21"/>
      <c r="W191" s="21"/>
      <c r="X191" s="22" t="s">
        <v>108</v>
      </c>
      <c r="Y191" s="78">
        <v>0</v>
      </c>
      <c r="Z191" s="35">
        <f>$Q$24</f>
        <v>1.06</v>
      </c>
      <c r="AA191" s="27">
        <f>Y191*Z191</f>
        <v>0</v>
      </c>
      <c r="AB191" s="22" t="s">
        <v>17</v>
      </c>
      <c r="AC191" s="21"/>
      <c r="AD191" s="36">
        <v>0.3</v>
      </c>
      <c r="AE191" s="35">
        <f>R51</f>
        <v>1.4305334278614683</v>
      </c>
      <c r="AF191" s="27">
        <f>AA191*AD191*AE191</f>
        <v>0</v>
      </c>
      <c r="AG191" s="22" t="s">
        <v>19</v>
      </c>
      <c r="AH191" s="21"/>
      <c r="AI191" s="37">
        <f>1-AD191</f>
        <v>0.7</v>
      </c>
      <c r="AJ191" s="35">
        <f>AE191</f>
        <v>1.4305334278614683</v>
      </c>
      <c r="AK191" s="27">
        <f>AA191*AI191*AJ191</f>
        <v>0</v>
      </c>
      <c r="AL191" s="22" t="s">
        <v>17</v>
      </c>
      <c r="AM191" s="27">
        <f>AF191+AK191</f>
        <v>0</v>
      </c>
      <c r="AN191" s="22" t="s">
        <v>17</v>
      </c>
    </row>
    <row r="192" spans="20:40" ht="9.75" customHeight="1">
      <c r="T192" s="21"/>
      <c r="U192" s="42"/>
      <c r="V192" s="21"/>
      <c r="W192" s="21"/>
      <c r="X192" s="38" t="s">
        <v>110</v>
      </c>
      <c r="Y192" s="77" t="s">
        <v>124</v>
      </c>
      <c r="Z192" s="39" t="s">
        <v>110</v>
      </c>
      <c r="AA192" s="24" t="s">
        <v>111</v>
      </c>
      <c r="AB192" s="22" t="s">
        <v>17</v>
      </c>
      <c r="AC192" s="21"/>
      <c r="AD192" s="21"/>
      <c r="AE192" s="21"/>
      <c r="AF192" s="24" t="s">
        <v>111</v>
      </c>
      <c r="AG192" s="22" t="s">
        <v>19</v>
      </c>
      <c r="AH192" s="21"/>
      <c r="AI192" s="21"/>
      <c r="AJ192" s="21"/>
      <c r="AK192" s="24" t="s">
        <v>111</v>
      </c>
      <c r="AL192" s="22" t="s">
        <v>17</v>
      </c>
      <c r="AM192" s="24" t="s">
        <v>111</v>
      </c>
      <c r="AN192" s="22" t="s">
        <v>17</v>
      </c>
    </row>
    <row r="193" spans="20:40" ht="9.75" customHeight="1">
      <c r="T193" s="21"/>
      <c r="U193" s="42"/>
      <c r="V193" s="21"/>
      <c r="W193" s="21"/>
      <c r="X193" s="38" t="s">
        <v>110</v>
      </c>
      <c r="Y193" s="79">
        <f>SUM(Y188:Y190)-Y191</f>
        <v>0</v>
      </c>
      <c r="Z193" s="39" t="s">
        <v>110</v>
      </c>
      <c r="AA193" s="27">
        <f>AA188+AA189+AA190-AA191</f>
        <v>0</v>
      </c>
      <c r="AB193" s="22" t="s">
        <v>17</v>
      </c>
      <c r="AC193" s="21"/>
      <c r="AD193" s="40" t="e">
        <f>RATE(AC188-U188,,-(AA193*AD191),AF193)</f>
        <v>#NUM!</v>
      </c>
      <c r="AE193" s="21"/>
      <c r="AF193" s="27">
        <f>AF188+AF189+AF190-AF191</f>
        <v>0</v>
      </c>
      <c r="AG193" s="22" t="s">
        <v>19</v>
      </c>
      <c r="AH193" s="21"/>
      <c r="AI193" s="40" t="e">
        <f>RATE(AH188-U188,,-(AA193*AI191),AK193)</f>
        <v>#NUM!</v>
      </c>
      <c r="AJ193" s="21"/>
      <c r="AK193" s="27">
        <f>AK188+AK189+AK190-AK191</f>
        <v>0</v>
      </c>
      <c r="AL193" s="22" t="s">
        <v>17</v>
      </c>
      <c r="AM193" s="27">
        <f>AM188+AM189+AM190-AM191</f>
        <v>0</v>
      </c>
      <c r="AN193" s="22" t="s">
        <v>17</v>
      </c>
    </row>
    <row r="194" spans="20:40" ht="9.75" customHeight="1">
      <c r="T194" s="21"/>
      <c r="U194" s="42"/>
      <c r="V194" s="21"/>
      <c r="W194" s="21"/>
      <c r="X194" s="38" t="s">
        <v>110</v>
      </c>
      <c r="Y194" s="78"/>
      <c r="Z194" s="39" t="s">
        <v>110</v>
      </c>
      <c r="AA194" s="38" t="s">
        <v>110</v>
      </c>
      <c r="AB194" s="22" t="s">
        <v>17</v>
      </c>
      <c r="AC194" s="21"/>
      <c r="AD194" s="21"/>
      <c r="AE194" s="21"/>
      <c r="AF194" s="21"/>
      <c r="AG194" s="22" t="s">
        <v>19</v>
      </c>
      <c r="AH194" s="26"/>
      <c r="AI194" s="21"/>
      <c r="AJ194" s="21"/>
      <c r="AK194" s="21"/>
      <c r="AL194" s="22" t="s">
        <v>17</v>
      </c>
      <c r="AM194" s="21"/>
      <c r="AN194" s="22" t="s">
        <v>17</v>
      </c>
    </row>
    <row r="195" spans="20:40" ht="9.75" customHeight="1">
      <c r="T195" s="22" t="s">
        <v>149</v>
      </c>
      <c r="U195" s="41">
        <f>$U$14</f>
        <v>2003</v>
      </c>
      <c r="V195" s="28">
        <v>2003</v>
      </c>
      <c r="W195" s="21"/>
      <c r="X195" s="22" t="s">
        <v>86</v>
      </c>
      <c r="Y195" s="78">
        <v>0</v>
      </c>
      <c r="Z195" s="35">
        <v>1</v>
      </c>
      <c r="AA195" s="27">
        <f>Y195*Z195</f>
        <v>0</v>
      </c>
      <c r="AB195" s="22" t="s">
        <v>17</v>
      </c>
      <c r="AC195" s="26">
        <f>V195+1</f>
        <v>2004</v>
      </c>
      <c r="AD195" s="36">
        <v>0.3</v>
      </c>
      <c r="AE195" s="35">
        <v>1</v>
      </c>
      <c r="AF195" s="27">
        <f>AA195*AD195*AE195</f>
        <v>0</v>
      </c>
      <c r="AG195" s="22" t="s">
        <v>19</v>
      </c>
      <c r="AH195" s="26">
        <f>AC195+1</f>
        <v>2005</v>
      </c>
      <c r="AI195" s="37">
        <f>1-AD195</f>
        <v>0.7</v>
      </c>
      <c r="AJ195" s="35">
        <f>AE195</f>
        <v>1</v>
      </c>
      <c r="AK195" s="27">
        <f>AA195*AI195*AJ195</f>
        <v>0</v>
      </c>
      <c r="AL195" s="22" t="s">
        <v>17</v>
      </c>
      <c r="AM195" s="27">
        <f>AF195+AK195</f>
        <v>0</v>
      </c>
      <c r="AN195" s="22" t="s">
        <v>17</v>
      </c>
    </row>
    <row r="196" spans="20:40" ht="9.75" customHeight="1">
      <c r="T196" s="22" t="s">
        <v>8</v>
      </c>
      <c r="U196" s="42"/>
      <c r="V196" s="21"/>
      <c r="W196" s="21"/>
      <c r="X196" s="22" t="s">
        <v>97</v>
      </c>
      <c r="Y196" s="78">
        <v>0</v>
      </c>
      <c r="Z196" s="35">
        <v>1</v>
      </c>
      <c r="AA196" s="27">
        <f>Y196*Z196</f>
        <v>0</v>
      </c>
      <c r="AB196" s="22" t="s">
        <v>17</v>
      </c>
      <c r="AC196" s="21"/>
      <c r="AD196" s="36">
        <v>0.3</v>
      </c>
      <c r="AE196" s="35">
        <v>1</v>
      </c>
      <c r="AF196" s="27">
        <f>AA196*AD196*AE196</f>
        <v>0</v>
      </c>
      <c r="AG196" s="22" t="s">
        <v>19</v>
      </c>
      <c r="AH196" s="21"/>
      <c r="AI196" s="37">
        <f>1-AD196</f>
        <v>0.7</v>
      </c>
      <c r="AJ196" s="35">
        <f>AE196</f>
        <v>1</v>
      </c>
      <c r="AK196" s="27">
        <f>AA196*AI196*AJ196</f>
        <v>0</v>
      </c>
      <c r="AL196" s="22" t="s">
        <v>17</v>
      </c>
      <c r="AM196" s="27">
        <f>AF196+AK196</f>
        <v>0</v>
      </c>
      <c r="AN196" s="22" t="s">
        <v>17</v>
      </c>
    </row>
    <row r="197" spans="20:40" ht="9.75" customHeight="1">
      <c r="T197" s="21"/>
      <c r="U197" s="42"/>
      <c r="V197" s="21"/>
      <c r="W197" s="21"/>
      <c r="X197" s="22" t="s">
        <v>106</v>
      </c>
      <c r="Y197" s="78">
        <v>0</v>
      </c>
      <c r="Z197" s="35">
        <v>1</v>
      </c>
      <c r="AA197" s="27">
        <f>Y197*Z197</f>
        <v>0</v>
      </c>
      <c r="AB197" s="22" t="s">
        <v>17</v>
      </c>
      <c r="AC197" s="21"/>
      <c r="AD197" s="36">
        <v>0.3</v>
      </c>
      <c r="AE197" s="35">
        <v>1</v>
      </c>
      <c r="AF197" s="27">
        <f>AA197*AD197*AE197</f>
        <v>0</v>
      </c>
      <c r="AG197" s="22" t="s">
        <v>19</v>
      </c>
      <c r="AH197" s="21"/>
      <c r="AI197" s="37">
        <f>1-AD197</f>
        <v>0.7</v>
      </c>
      <c r="AJ197" s="35">
        <f>AE197</f>
        <v>1</v>
      </c>
      <c r="AK197" s="27">
        <f>AA197*AI197*AJ197</f>
        <v>0</v>
      </c>
      <c r="AL197" s="22" t="s">
        <v>17</v>
      </c>
      <c r="AM197" s="27">
        <f>AF197+AK197</f>
        <v>0</v>
      </c>
      <c r="AN197" s="22" t="s">
        <v>17</v>
      </c>
    </row>
    <row r="198" spans="20:40" ht="9.75" customHeight="1">
      <c r="T198" s="21"/>
      <c r="U198" s="42"/>
      <c r="V198" s="21"/>
      <c r="W198" s="21"/>
      <c r="X198" s="22" t="s">
        <v>108</v>
      </c>
      <c r="Y198" s="78">
        <v>0</v>
      </c>
      <c r="Z198" s="35">
        <v>1</v>
      </c>
      <c r="AA198" s="27">
        <f>Y198*Z198</f>
        <v>0</v>
      </c>
      <c r="AB198" s="22" t="s">
        <v>17</v>
      </c>
      <c r="AC198" s="21"/>
      <c r="AD198" s="36">
        <v>0.3</v>
      </c>
      <c r="AE198" s="35">
        <v>1</v>
      </c>
      <c r="AF198" s="27">
        <f>AA198*AD198*AE198</f>
        <v>0</v>
      </c>
      <c r="AG198" s="22" t="s">
        <v>19</v>
      </c>
      <c r="AH198" s="21"/>
      <c r="AI198" s="37">
        <f>1-AD198</f>
        <v>0.7</v>
      </c>
      <c r="AJ198" s="35">
        <f>AE198</f>
        <v>1</v>
      </c>
      <c r="AK198" s="27">
        <f>AA198*AI198*AJ198</f>
        <v>0</v>
      </c>
      <c r="AL198" s="22" t="s">
        <v>17</v>
      </c>
      <c r="AM198" s="27">
        <f>AF198+AK198</f>
        <v>0</v>
      </c>
      <c r="AN198" s="22" t="s">
        <v>17</v>
      </c>
    </row>
    <row r="199" spans="20:40" ht="9.75" customHeight="1">
      <c r="T199" s="21"/>
      <c r="U199" s="42"/>
      <c r="V199" s="21"/>
      <c r="W199" s="21"/>
      <c r="X199" s="38" t="s">
        <v>110</v>
      </c>
      <c r="Y199" s="77" t="s">
        <v>124</v>
      </c>
      <c r="Z199" s="39" t="s">
        <v>110</v>
      </c>
      <c r="AA199" s="24" t="s">
        <v>111</v>
      </c>
      <c r="AB199" s="22" t="s">
        <v>17</v>
      </c>
      <c r="AC199" s="21"/>
      <c r="AD199" s="21"/>
      <c r="AE199" s="21"/>
      <c r="AF199" s="24" t="s">
        <v>111</v>
      </c>
      <c r="AG199" s="22" t="s">
        <v>19</v>
      </c>
      <c r="AH199" s="21"/>
      <c r="AI199" s="21"/>
      <c r="AJ199" s="21"/>
      <c r="AK199" s="24" t="s">
        <v>111</v>
      </c>
      <c r="AL199" s="22" t="s">
        <v>17</v>
      </c>
      <c r="AM199" s="24" t="s">
        <v>111</v>
      </c>
      <c r="AN199" s="22" t="s">
        <v>17</v>
      </c>
    </row>
    <row r="200" spans="20:40" ht="9.75" customHeight="1">
      <c r="T200" s="21"/>
      <c r="U200" s="42"/>
      <c r="V200" s="21"/>
      <c r="W200" s="21"/>
      <c r="X200" s="38" t="s">
        <v>110</v>
      </c>
      <c r="Y200" s="79">
        <f>SUM(Y195:Y197)-Y198</f>
        <v>0</v>
      </c>
      <c r="Z200" s="39" t="s">
        <v>110</v>
      </c>
      <c r="AA200" s="27">
        <f>AA195+AA196+AA197-AA198</f>
        <v>0</v>
      </c>
      <c r="AB200" s="22" t="s">
        <v>17</v>
      </c>
      <c r="AC200" s="21"/>
      <c r="AD200" s="40" t="e">
        <f>RATE(AC195-U195,,-(AA200*AD198),AF200)</f>
        <v>#NUM!</v>
      </c>
      <c r="AE200" s="21"/>
      <c r="AF200" s="27">
        <f>AF195+AF196+AF197-AF198</f>
        <v>0</v>
      </c>
      <c r="AG200" s="22" t="s">
        <v>19</v>
      </c>
      <c r="AH200" s="21"/>
      <c r="AI200" s="40" t="e">
        <f>RATE(AH195-U195,,-(AA200*AI198),AK200)</f>
        <v>#NUM!</v>
      </c>
      <c r="AJ200" s="21"/>
      <c r="AK200" s="27">
        <f>AK195+AK196+AK197-AK198</f>
        <v>0</v>
      </c>
      <c r="AL200" s="22" t="s">
        <v>17</v>
      </c>
      <c r="AM200" s="27">
        <f>AM195+AM196+AM197-AM198</f>
        <v>0</v>
      </c>
      <c r="AN200" s="22" t="s">
        <v>17</v>
      </c>
    </row>
    <row r="201" spans="20:40" ht="9.75" customHeight="1">
      <c r="T201" s="22" t="s">
        <v>9</v>
      </c>
      <c r="U201" s="43" t="s">
        <v>9</v>
      </c>
      <c r="V201" s="23" t="s">
        <v>9</v>
      </c>
      <c r="W201" s="23" t="s">
        <v>9</v>
      </c>
      <c r="X201" s="23" t="s">
        <v>9</v>
      </c>
      <c r="Y201" s="79" t="s">
        <v>9</v>
      </c>
      <c r="Z201" s="44" t="s">
        <v>9</v>
      </c>
      <c r="AA201" s="23" t="s">
        <v>9</v>
      </c>
      <c r="AB201" s="22" t="s">
        <v>17</v>
      </c>
      <c r="AC201" s="23" t="s">
        <v>9</v>
      </c>
      <c r="AD201" s="23" t="s">
        <v>9</v>
      </c>
      <c r="AE201" s="23" t="s">
        <v>9</v>
      </c>
      <c r="AF201" s="23" t="s">
        <v>9</v>
      </c>
      <c r="AG201" s="22" t="s">
        <v>120</v>
      </c>
      <c r="AH201" s="23" t="s">
        <v>9</v>
      </c>
      <c r="AI201" s="23" t="s">
        <v>9</v>
      </c>
      <c r="AJ201" s="23" t="s">
        <v>9</v>
      </c>
      <c r="AK201" s="23" t="s">
        <v>9</v>
      </c>
      <c r="AL201" s="22" t="s">
        <v>17</v>
      </c>
      <c r="AM201" s="23" t="s">
        <v>9</v>
      </c>
      <c r="AN201" s="22" t="s">
        <v>17</v>
      </c>
    </row>
    <row r="202" spans="20:40" ht="9.75" customHeight="1">
      <c r="T202" s="21"/>
      <c r="U202" s="21"/>
      <c r="V202" s="21"/>
      <c r="W202" s="21"/>
      <c r="X202" s="21"/>
      <c r="Y202" s="80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2" t="s">
        <v>17</v>
      </c>
    </row>
    <row r="203" spans="20:40" ht="9.75" customHeight="1">
      <c r="T203" s="22" t="s">
        <v>150</v>
      </c>
      <c r="U203" s="41">
        <f>$U$14</f>
        <v>2003</v>
      </c>
      <c r="V203" s="28">
        <v>2003</v>
      </c>
      <c r="W203" s="21"/>
      <c r="X203" s="22" t="s">
        <v>86</v>
      </c>
      <c r="Y203" s="78">
        <v>0</v>
      </c>
      <c r="Z203" s="35">
        <v>1</v>
      </c>
      <c r="AA203" s="27">
        <f>Y203*Z203</f>
        <v>0</v>
      </c>
      <c r="AB203" s="22" t="s">
        <v>17</v>
      </c>
      <c r="AC203" s="26">
        <f>V203+1</f>
        <v>2004</v>
      </c>
      <c r="AD203" s="36">
        <v>0.3</v>
      </c>
      <c r="AE203" s="35">
        <v>1</v>
      </c>
      <c r="AF203" s="27">
        <f>AA203*AD203*AE203</f>
        <v>0</v>
      </c>
      <c r="AG203" s="22" t="s">
        <v>19</v>
      </c>
      <c r="AH203" s="26">
        <f>AC203+1</f>
        <v>2005</v>
      </c>
      <c r="AI203" s="37">
        <f>1-AD203</f>
        <v>0.7</v>
      </c>
      <c r="AJ203" s="35">
        <f>AE203</f>
        <v>1</v>
      </c>
      <c r="AK203" s="27">
        <f>AA203*AI203*AJ203</f>
        <v>0</v>
      </c>
      <c r="AL203" s="22" t="s">
        <v>17</v>
      </c>
      <c r="AM203" s="27">
        <f>AF203+AK203</f>
        <v>0</v>
      </c>
      <c r="AN203" s="22" t="s">
        <v>17</v>
      </c>
    </row>
    <row r="204" spans="20:40" ht="9.75" customHeight="1">
      <c r="T204" s="22" t="s">
        <v>8</v>
      </c>
      <c r="U204" s="42"/>
      <c r="V204" s="21"/>
      <c r="W204" s="21"/>
      <c r="X204" s="22" t="s">
        <v>97</v>
      </c>
      <c r="Y204" s="78">
        <v>0</v>
      </c>
      <c r="Z204" s="35">
        <v>1</v>
      </c>
      <c r="AA204" s="27">
        <f>Y204*Z204</f>
        <v>0</v>
      </c>
      <c r="AB204" s="22" t="s">
        <v>17</v>
      </c>
      <c r="AC204" s="21"/>
      <c r="AD204" s="36">
        <v>0.3</v>
      </c>
      <c r="AE204" s="35">
        <v>1</v>
      </c>
      <c r="AF204" s="27">
        <f>AA204*AD204*AE204</f>
        <v>0</v>
      </c>
      <c r="AG204" s="22" t="s">
        <v>19</v>
      </c>
      <c r="AH204" s="21"/>
      <c r="AI204" s="37">
        <f>1-AD204</f>
        <v>0.7</v>
      </c>
      <c r="AJ204" s="35">
        <f>AE204</f>
        <v>1</v>
      </c>
      <c r="AK204" s="27">
        <f>AA204*AI204*AJ204</f>
        <v>0</v>
      </c>
      <c r="AL204" s="22" t="s">
        <v>17</v>
      </c>
      <c r="AM204" s="27">
        <f>AF204+AK204</f>
        <v>0</v>
      </c>
      <c r="AN204" s="22" t="s">
        <v>17</v>
      </c>
    </row>
    <row r="205" spans="20:40" ht="9.75" customHeight="1">
      <c r="T205" s="21"/>
      <c r="U205" s="42"/>
      <c r="V205" s="21"/>
      <c r="W205" s="21"/>
      <c r="X205" s="22" t="s">
        <v>106</v>
      </c>
      <c r="Y205" s="78">
        <v>0</v>
      </c>
      <c r="Z205" s="35">
        <v>1</v>
      </c>
      <c r="AA205" s="27">
        <f>Y205*Z205</f>
        <v>0</v>
      </c>
      <c r="AB205" s="22" t="s">
        <v>17</v>
      </c>
      <c r="AC205" s="21"/>
      <c r="AD205" s="36">
        <v>0.3</v>
      </c>
      <c r="AE205" s="35">
        <v>1</v>
      </c>
      <c r="AF205" s="27">
        <f>AA205*AD205*AE205</f>
        <v>0</v>
      </c>
      <c r="AG205" s="22" t="s">
        <v>19</v>
      </c>
      <c r="AH205" s="21"/>
      <c r="AI205" s="37">
        <f>1-AD205</f>
        <v>0.7</v>
      </c>
      <c r="AJ205" s="35">
        <f>AE205</f>
        <v>1</v>
      </c>
      <c r="AK205" s="27">
        <f>AA205*AI205*AJ205</f>
        <v>0</v>
      </c>
      <c r="AL205" s="22" t="s">
        <v>17</v>
      </c>
      <c r="AM205" s="27">
        <f>AF205+AK205</f>
        <v>0</v>
      </c>
      <c r="AN205" s="22" t="s">
        <v>17</v>
      </c>
    </row>
    <row r="206" spans="20:40" ht="9.75" customHeight="1">
      <c r="T206" s="21"/>
      <c r="U206" s="42"/>
      <c r="V206" s="21"/>
      <c r="W206" s="21"/>
      <c r="X206" s="22" t="s">
        <v>108</v>
      </c>
      <c r="Y206" s="78">
        <v>0</v>
      </c>
      <c r="Z206" s="35">
        <v>1</v>
      </c>
      <c r="AA206" s="27">
        <f>Y206*Z206</f>
        <v>0</v>
      </c>
      <c r="AB206" s="22" t="s">
        <v>17</v>
      </c>
      <c r="AC206" s="21"/>
      <c r="AD206" s="36">
        <v>0.3</v>
      </c>
      <c r="AE206" s="35">
        <v>1</v>
      </c>
      <c r="AF206" s="27">
        <f>AA206*AD206*AE206</f>
        <v>0</v>
      </c>
      <c r="AG206" s="22" t="s">
        <v>19</v>
      </c>
      <c r="AH206" s="21"/>
      <c r="AI206" s="37">
        <f>1-AD206</f>
        <v>0.7</v>
      </c>
      <c r="AJ206" s="35">
        <f>AE206</f>
        <v>1</v>
      </c>
      <c r="AK206" s="27">
        <f>AA206*AI206*AJ206</f>
        <v>0</v>
      </c>
      <c r="AL206" s="22" t="s">
        <v>17</v>
      </c>
      <c r="AM206" s="27">
        <f>AF206+AK206</f>
        <v>0</v>
      </c>
      <c r="AN206" s="22" t="s">
        <v>17</v>
      </c>
    </row>
    <row r="207" spans="20:40" ht="9.75" customHeight="1">
      <c r="T207" s="21"/>
      <c r="U207" s="42"/>
      <c r="V207" s="21"/>
      <c r="W207" s="21"/>
      <c r="X207" s="38" t="s">
        <v>110</v>
      </c>
      <c r="Y207" s="77" t="s">
        <v>124</v>
      </c>
      <c r="Z207" s="39" t="s">
        <v>110</v>
      </c>
      <c r="AA207" s="24" t="s">
        <v>111</v>
      </c>
      <c r="AB207" s="22" t="s">
        <v>17</v>
      </c>
      <c r="AC207" s="21"/>
      <c r="AD207" s="21"/>
      <c r="AE207" s="21"/>
      <c r="AF207" s="24" t="s">
        <v>111</v>
      </c>
      <c r="AG207" s="22" t="s">
        <v>19</v>
      </c>
      <c r="AH207" s="21"/>
      <c r="AI207" s="21"/>
      <c r="AJ207" s="21"/>
      <c r="AK207" s="24" t="s">
        <v>111</v>
      </c>
      <c r="AL207" s="22" t="s">
        <v>17</v>
      </c>
      <c r="AM207" s="24" t="s">
        <v>111</v>
      </c>
      <c r="AN207" s="22" t="s">
        <v>17</v>
      </c>
    </row>
    <row r="208" spans="20:40" ht="9.75" customHeight="1">
      <c r="T208" s="21"/>
      <c r="U208" s="42"/>
      <c r="V208" s="21"/>
      <c r="W208" s="21"/>
      <c r="X208" s="38" t="s">
        <v>110</v>
      </c>
      <c r="Y208" s="79">
        <f>SUM(Y203:Y205)-Y206</f>
        <v>0</v>
      </c>
      <c r="Z208" s="39" t="s">
        <v>110</v>
      </c>
      <c r="AA208" s="27">
        <f>AA203+AA204+AA205-AA206</f>
        <v>0</v>
      </c>
      <c r="AB208" s="22" t="s">
        <v>17</v>
      </c>
      <c r="AC208" s="21"/>
      <c r="AD208" s="40" t="e">
        <f>RATE(AC203-U203,,-(AA208*AD206),AF208)</f>
        <v>#NUM!</v>
      </c>
      <c r="AE208" s="21"/>
      <c r="AF208" s="27">
        <f>AF203+AF204+AF205-AF206</f>
        <v>0</v>
      </c>
      <c r="AG208" s="22" t="s">
        <v>19</v>
      </c>
      <c r="AH208" s="21"/>
      <c r="AI208" s="40" t="e">
        <f>RATE(AH203-U203,,-(AA208*AI206),AK208)</f>
        <v>#NUM!</v>
      </c>
      <c r="AJ208" s="21"/>
      <c r="AK208" s="27">
        <f>AK203+AK204+AK205-AK206</f>
        <v>0</v>
      </c>
      <c r="AL208" s="22" t="s">
        <v>17</v>
      </c>
      <c r="AM208" s="27">
        <f>AM203+AM204+AM205-AM206</f>
        <v>0</v>
      </c>
      <c r="AN208" s="22" t="s">
        <v>17</v>
      </c>
    </row>
    <row r="209" spans="20:40" ht="9.75" customHeight="1">
      <c r="T209" s="22" t="s">
        <v>9</v>
      </c>
      <c r="U209" s="43" t="s">
        <v>9</v>
      </c>
      <c r="V209" s="23" t="s">
        <v>9</v>
      </c>
      <c r="W209" s="23" t="s">
        <v>9</v>
      </c>
      <c r="X209" s="23" t="s">
        <v>9</v>
      </c>
      <c r="Y209" s="79" t="s">
        <v>9</v>
      </c>
      <c r="Z209" s="44" t="s">
        <v>9</v>
      </c>
      <c r="AA209" s="23" t="s">
        <v>9</v>
      </c>
      <c r="AB209" s="22" t="s">
        <v>17</v>
      </c>
      <c r="AC209" s="23" t="s">
        <v>9</v>
      </c>
      <c r="AD209" s="23" t="s">
        <v>9</v>
      </c>
      <c r="AE209" s="23" t="s">
        <v>9</v>
      </c>
      <c r="AF209" s="23" t="s">
        <v>9</v>
      </c>
      <c r="AG209" s="22" t="s">
        <v>120</v>
      </c>
      <c r="AH209" s="23" t="s">
        <v>9</v>
      </c>
      <c r="AI209" s="23" t="s">
        <v>9</v>
      </c>
      <c r="AJ209" s="23" t="s">
        <v>9</v>
      </c>
      <c r="AK209" s="23" t="s">
        <v>9</v>
      </c>
      <c r="AL209" s="22" t="s">
        <v>17</v>
      </c>
      <c r="AM209" s="23" t="s">
        <v>9</v>
      </c>
      <c r="AN209" s="22" t="s">
        <v>17</v>
      </c>
    </row>
    <row r="210" spans="20:40" ht="9.75" customHeight="1">
      <c r="T210" s="21"/>
      <c r="U210" s="21"/>
      <c r="V210" s="21"/>
      <c r="W210" s="21"/>
      <c r="X210" s="21"/>
      <c r="Y210" s="80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2" t="s">
        <v>17</v>
      </c>
    </row>
    <row r="211" spans="20:40" ht="9.75" customHeight="1">
      <c r="T211" s="22" t="s">
        <v>35</v>
      </c>
      <c r="U211" s="42"/>
      <c r="V211" s="21"/>
      <c r="W211" s="21"/>
      <c r="X211" s="38" t="s">
        <v>121</v>
      </c>
      <c r="Y211" s="24">
        <f>Y19+Y27+Y34+Y41+Y48+Y56+Y63+Y72+Y80+Y87+Y94+Y102+Y109+Y116+Y124+Y131+Y139+Y147+Y154+Y162+Y169+Y177+Y185+Y193+Y200+Y208</f>
        <v>638484</v>
      </c>
      <c r="Z211" s="39" t="s">
        <v>110</v>
      </c>
      <c r="AA211" s="27">
        <f>AA19+AA27+AA34+AA41+AA48+AA56+AA63+AA72+AA80+AA87+AA94+AA102+AA109+AA116+AA124+AA131+AA139+AA147+AA154+AA162+AA169+AA177+AA185+AA193+AA200+AA208</f>
        <v>651036.366</v>
      </c>
      <c r="AB211" s="22" t="s">
        <v>17</v>
      </c>
      <c r="AC211" s="21"/>
      <c r="AD211" s="21"/>
      <c r="AE211" s="21"/>
      <c r="AF211" s="27">
        <f>AF19+AF27+AF34+AF41+AF48+AF56+AF63+AF72+AF80+AF87+AF94+AF102+AF109+AF116+AF124+AF131+AF139+AF147+AF154+AF162+AF169+AF177+AF185+AF193+AF200+AF208</f>
        <v>229983.8733111161</v>
      </c>
      <c r="AG211" s="22" t="s">
        <v>19</v>
      </c>
      <c r="AH211" s="21"/>
      <c r="AI211" s="21"/>
      <c r="AJ211" s="21"/>
      <c r="AK211" s="27">
        <f>AK19+AK27+AK34+AK41+AK48+AK56+AK63+AK72+AK80+AK87+AK94+AK102+AK109+AK116+AK124+AK131+AK139+AK147+AK154+AK162+AK169+AK177+AK185+AK193+AK200+AK208</f>
        <v>536629.0377259377</v>
      </c>
      <c r="AL211" s="22" t="s">
        <v>17</v>
      </c>
      <c r="AM211" s="27">
        <f>AM19+AM27+AM34+AM41+AM48+AM56+AM63+AM72+AM80+AM87+AM94+AM102+AM109+AM116+AM124+AM131+AM139+AM147+AM154+AM162+AM169+AM177+AM185+AM193+AM200+AM208</f>
        <v>766612.9110370537</v>
      </c>
      <c r="AN211" s="22" t="s">
        <v>17</v>
      </c>
    </row>
    <row r="212" spans="20:40" ht="9.75" customHeight="1">
      <c r="T212" s="22" t="s">
        <v>9</v>
      </c>
      <c r="U212" s="43" t="s">
        <v>9</v>
      </c>
      <c r="V212" s="23" t="s">
        <v>9</v>
      </c>
      <c r="W212" s="23" t="s">
        <v>9</v>
      </c>
      <c r="X212" s="23" t="s">
        <v>9</v>
      </c>
      <c r="Y212" s="24" t="s">
        <v>9</v>
      </c>
      <c r="Z212" s="44" t="s">
        <v>9</v>
      </c>
      <c r="AA212" s="23" t="s">
        <v>9</v>
      </c>
      <c r="AB212" s="22" t="s">
        <v>17</v>
      </c>
      <c r="AC212" s="23" t="s">
        <v>9</v>
      </c>
      <c r="AD212" s="23" t="s">
        <v>9</v>
      </c>
      <c r="AE212" s="23" t="s">
        <v>9</v>
      </c>
      <c r="AF212" s="23" t="s">
        <v>9</v>
      </c>
      <c r="AG212" s="22" t="s">
        <v>120</v>
      </c>
      <c r="AH212" s="23" t="s">
        <v>9</v>
      </c>
      <c r="AI212" s="23" t="s">
        <v>9</v>
      </c>
      <c r="AJ212" s="23" t="s">
        <v>9</v>
      </c>
      <c r="AK212" s="23" t="s">
        <v>9</v>
      </c>
      <c r="AL212" s="22" t="s">
        <v>17</v>
      </c>
      <c r="AM212" s="23" t="s">
        <v>9</v>
      </c>
      <c r="AN212" s="22" t="s">
        <v>17</v>
      </c>
    </row>
    <row r="213" spans="20:25" ht="12.75">
      <c r="T213" s="1"/>
      <c r="Y213" s="81">
        <f>Y211+'[2]DRI_GI'!$Y$210</f>
        <v>40080799</v>
      </c>
    </row>
    <row r="214" spans="25:30" ht="12.75">
      <c r="Y214" s="80">
        <f>Y211+'[3]DRI_GI'!$Y$210</f>
        <v>33871158</v>
      </c>
      <c r="AD214" s="13" t="e">
        <f>RATE(AC203-U203,,-(AA208*AD206),AF208)</f>
        <v>#NUM!</v>
      </c>
    </row>
    <row r="215" ht="12">
      <c r="Y215" s="76"/>
    </row>
    <row r="216" ht="12">
      <c r="Y216" s="76"/>
    </row>
    <row r="217" ht="12">
      <c r="Y217" s="76"/>
    </row>
    <row r="218" ht="12">
      <c r="Y218" s="76"/>
    </row>
    <row r="219" ht="12">
      <c r="Y219" s="76"/>
    </row>
    <row r="220" ht="12">
      <c r="Y220" s="76"/>
    </row>
    <row r="221" ht="12">
      <c r="Y221" s="76"/>
    </row>
    <row r="222" ht="12">
      <c r="Y222" s="76"/>
    </row>
    <row r="223" ht="12">
      <c r="Y223" s="76"/>
    </row>
    <row r="224" ht="12">
      <c r="Y224" s="76"/>
    </row>
    <row r="225" ht="12">
      <c r="Y225" s="76"/>
    </row>
    <row r="226" ht="12">
      <c r="Y226" s="76"/>
    </row>
    <row r="227" ht="12">
      <c r="Y227" s="76"/>
    </row>
  </sheetData>
  <printOptions/>
  <pageMargins left="0.5" right="0" top="0.75" bottom="0" header="0" footer="0"/>
  <pageSetup fitToHeight="0" horizontalDpi="300" verticalDpi="300" orientation="portrait" scale="85" r:id="rId1"/>
  <ignoredErrors>
    <ignoredError sqref="U67:U235 U22:U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Dismtl Accrual Worksheet Plt by Plt</dc:title>
  <dc:subject/>
  <dc:creator>Accounting Department</dc:creator>
  <cp:keywords/>
  <dc:description/>
  <cp:lastModifiedBy>ppottle</cp:lastModifiedBy>
  <cp:lastPrinted>2004-09-24T16:27:06Z</cp:lastPrinted>
  <dcterms:created xsi:type="dcterms:W3CDTF">1998-07-30T15:25:10Z</dcterms:created>
  <dcterms:modified xsi:type="dcterms:W3CDTF">2004-09-24T16:30:32Z</dcterms:modified>
  <cp:category/>
  <cp:version/>
  <cp:contentType/>
  <cp:contentStatus/>
</cp:coreProperties>
</file>