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5" windowWidth="14715" windowHeight="7935" activeTab="1"/>
  </bookViews>
  <sheets>
    <sheet name="E 1 W" sheetId="1" r:id="rId1"/>
    <sheet name="E 1 S" sheetId="2" r:id="rId2"/>
    <sheet name="E-2" sheetId="3" r:id="rId3"/>
    <sheet name="E-3" sheetId="4" r:id="rId4"/>
    <sheet name="E 13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D">#REF!</definedName>
    <definedName name="\G">#REF!</definedName>
    <definedName name="\P" localSheetId="1">'[6]Macros'!#REF!</definedName>
    <definedName name="\P" localSheetId="0">'[6]Macros'!#REF!</definedName>
    <definedName name="\P" localSheetId="4">'[5]Macros'!#REF!</definedName>
    <definedName name="\P" localSheetId="2">#REF!</definedName>
    <definedName name="\P">'[2]Macros'!#REF!</definedName>
    <definedName name="\Q" localSheetId="1">'[6]Macros'!#REF!</definedName>
    <definedName name="\Q" localSheetId="0">'[6]Macros'!#REF!</definedName>
    <definedName name="\Q" localSheetId="4">'[5]Macros'!#REF!</definedName>
    <definedName name="\Q">'[2]Macros'!#REF!</definedName>
    <definedName name="\S">#REF!</definedName>
    <definedName name="A_1" localSheetId="1">#REF!</definedName>
    <definedName name="A_1" localSheetId="0">#REF!</definedName>
    <definedName name="A_1" localSheetId="4">#REF!</definedName>
    <definedName name="A_1">#REF!</definedName>
    <definedName name="A_17">#REF!</definedName>
    <definedName name="A_18">#REF!</definedName>
    <definedName name="A_19">#REF!</definedName>
    <definedName name="A_5" localSheetId="1">#REF!</definedName>
    <definedName name="A_5" localSheetId="0">#REF!</definedName>
    <definedName name="A_5" localSheetId="4">#REF!</definedName>
    <definedName name="A_5">#REF!</definedName>
    <definedName name="A_9" localSheetId="1">#REF!</definedName>
    <definedName name="A_9" localSheetId="0">#REF!</definedName>
    <definedName name="A_9" localSheetId="4">#REF!</definedName>
    <definedName name="A_9">#REF!</definedName>
    <definedName name="AFUDC">#REF!</definedName>
    <definedName name="ANNAACIAC">#REF!</definedName>
    <definedName name="ANNAD">#REF!</definedName>
    <definedName name="ANNAFC">#REF!</definedName>
    <definedName name="ANNCIAC">#REF!</definedName>
    <definedName name="ANNPL">#REF!</definedName>
    <definedName name="ARB">#REF!</definedName>
    <definedName name="ASECT" localSheetId="1">'[6]Macros'!#REF!</definedName>
    <definedName name="ASECT" localSheetId="0">'[6]Macros'!#REF!</definedName>
    <definedName name="ASECT" localSheetId="4">'[5]Macros'!#REF!</definedName>
    <definedName name="ASECT">'[2]Macros'!#REF!</definedName>
    <definedName name="B_1" localSheetId="1">#REF!</definedName>
    <definedName name="B_1" localSheetId="0">#REF!</definedName>
    <definedName name="B_1" localSheetId="4">#REF!</definedName>
    <definedName name="B_1">#REF!</definedName>
    <definedName name="B_12">#REF!</definedName>
    <definedName name="B_13" localSheetId="1">#REF!</definedName>
    <definedName name="B_13" localSheetId="0">#REF!</definedName>
    <definedName name="B_13" localSheetId="4">#REF!</definedName>
    <definedName name="B_13">#REF!</definedName>
    <definedName name="B_3" localSheetId="4">#REF!</definedName>
    <definedName name="B_3">#REF!</definedName>
    <definedName name="B_3A" localSheetId="1">'[6]B 3'!#REF!</definedName>
    <definedName name="B_3A" localSheetId="0">'[6]B 3'!#REF!</definedName>
    <definedName name="B_3A" localSheetId="4">'[5]B 3'!#REF!</definedName>
    <definedName name="B_3A">#REF!</definedName>
    <definedName name="B_3B" localSheetId="1">'[6]B 3'!#REF!</definedName>
    <definedName name="B_3B" localSheetId="0">'[6]B 3'!#REF!</definedName>
    <definedName name="B_3B" localSheetId="4">'[5]B 3'!#REF!</definedName>
    <definedName name="B_3B">#REF!</definedName>
    <definedName name="B_5" localSheetId="1">#REF!</definedName>
    <definedName name="B_5" localSheetId="0">#REF!</definedName>
    <definedName name="B_5" localSheetId="4">#REF!</definedName>
    <definedName name="B_5">#REF!</definedName>
    <definedName name="B_7" localSheetId="1">#REF!</definedName>
    <definedName name="B_7" localSheetId="0">#REF!</definedName>
    <definedName name="B_7" localSheetId="4">#REF!</definedName>
    <definedName name="B_7">#REF!</definedName>
    <definedName name="B_8">#REF!</definedName>
    <definedName name="B3B">'[3]A1 OPERATING INCOME ADJUST'!$A$49:$P$97</definedName>
    <definedName name="B3R">'[3]A1 OPERATING INCOME ADJUST'!$A$1:$P$48</definedName>
    <definedName name="BALANCE">#REF!</definedName>
    <definedName name="BSECT" localSheetId="1">'[6]Macros'!#REF!</definedName>
    <definedName name="BSECT" localSheetId="0">'[6]Macros'!#REF!</definedName>
    <definedName name="BSECT" localSheetId="4">'[5]Macros'!#REF!</definedName>
    <definedName name="BSECT">'[2]Macros'!#REF!</definedName>
    <definedName name="C_6">#REF!</definedName>
    <definedName name="C_7A">#REF!</definedName>
    <definedName name="CONTENTS" localSheetId="4">#REF!</definedName>
    <definedName name="CSECT" localSheetId="1">'[6]Macros'!#REF!</definedName>
    <definedName name="CSECT" localSheetId="0">'[6]Macros'!#REF!</definedName>
    <definedName name="CSECT" localSheetId="4">'[5]Macros'!#REF!</definedName>
    <definedName name="CSECT">'[2]Macros'!#REF!</definedName>
    <definedName name="D_1" localSheetId="1">#REF!</definedName>
    <definedName name="D_1" localSheetId="0">#REF!</definedName>
    <definedName name="D_1" localSheetId="4">#REF!</definedName>
    <definedName name="D_1">#REF!</definedName>
    <definedName name="D_2" localSheetId="1">#REF!</definedName>
    <definedName name="D_2" localSheetId="0">#REF!</definedName>
    <definedName name="D_2" localSheetId="4">#REF!</definedName>
    <definedName name="D_2">#REF!</definedName>
    <definedName name="D_3" localSheetId="1">#REF!</definedName>
    <definedName name="D_3" localSheetId="0">#REF!</definedName>
    <definedName name="D_3" localSheetId="4">#REF!</definedName>
    <definedName name="D_3">#REF!</definedName>
    <definedName name="D_4" localSheetId="1">#REF!</definedName>
    <definedName name="D_4" localSheetId="0">#REF!</definedName>
    <definedName name="D_4" localSheetId="4">#REF!</definedName>
    <definedName name="D_4">#REF!</definedName>
    <definedName name="D_5" localSheetId="1">#REF!</definedName>
    <definedName name="D_5" localSheetId="0">#REF!</definedName>
    <definedName name="D_5" localSheetId="4">#REF!</definedName>
    <definedName name="D_5">#REF!</definedName>
    <definedName name="D_6" localSheetId="1">#REF!</definedName>
    <definedName name="D_6" localSheetId="0">#REF!</definedName>
    <definedName name="D_6" localSheetId="4">#REF!</definedName>
    <definedName name="D_6">#REF!</definedName>
    <definedName name="D_7" localSheetId="1">#REF!</definedName>
    <definedName name="D_7" localSheetId="0">#REF!</definedName>
    <definedName name="D_7" localSheetId="4">#REF!</definedName>
    <definedName name="D_7">#REF!</definedName>
    <definedName name="DIR">#REF!</definedName>
    <definedName name="DSECT" localSheetId="1">'[6]Macros'!#REF!</definedName>
    <definedName name="DSECT" localSheetId="0">'[6]Macros'!#REF!</definedName>
    <definedName name="DSECT" localSheetId="4">'[5]Macros'!#REF!</definedName>
    <definedName name="DSECT">'[2]Macros'!#REF!</definedName>
    <definedName name="E_1" localSheetId="1">'E 1 S'!$A$1:$F$59</definedName>
    <definedName name="E_1" localSheetId="0">'E 1 W'!$A$1:$F$51</definedName>
    <definedName name="E_1" localSheetId="4">#REF!</definedName>
    <definedName name="E_1">#REF!</definedName>
    <definedName name="E_10" localSheetId="4">#REF!</definedName>
    <definedName name="E_10">#REF!</definedName>
    <definedName name="E_11" localSheetId="4">#REF!</definedName>
    <definedName name="E_11">#REF!</definedName>
    <definedName name="E_12" localSheetId="4">#REF!</definedName>
    <definedName name="E_12">#REF!</definedName>
    <definedName name="E_13" localSheetId="4">'E 13'!$A$1:$L$70</definedName>
    <definedName name="E_13">#REF!</definedName>
    <definedName name="E_14" localSheetId="4">#REF!</definedName>
    <definedName name="E_14">#REF!</definedName>
    <definedName name="E_2" localSheetId="4">#REF!</definedName>
    <definedName name="E_2">#REF!</definedName>
    <definedName name="E_2A" localSheetId="1">'[6]E 2'!#REF!</definedName>
    <definedName name="E_2A" localSheetId="0">'[6]E 2'!#REF!</definedName>
    <definedName name="E_2A" localSheetId="4">'[5]E 2'!#REF!</definedName>
    <definedName name="E_2A">#REF!</definedName>
    <definedName name="E_3" localSheetId="4">#REF!</definedName>
    <definedName name="E_3">#REF!</definedName>
    <definedName name="E_4" localSheetId="4">#REF!</definedName>
    <definedName name="E_4">#REF!</definedName>
    <definedName name="E_5" localSheetId="4">#REF!</definedName>
    <definedName name="E_5">#REF!</definedName>
    <definedName name="E_6" localSheetId="4">#REF!</definedName>
    <definedName name="E_6">#REF!</definedName>
    <definedName name="E_7" localSheetId="4">#REF!</definedName>
    <definedName name="E_7">#REF!</definedName>
    <definedName name="E_8" localSheetId="4">#REF!</definedName>
    <definedName name="E_8">#REF!</definedName>
    <definedName name="E_9" localSheetId="4">#REF!</definedName>
    <definedName name="E_9">#REF!</definedName>
    <definedName name="ERC_S">#REF!</definedName>
    <definedName name="ERC_W">#REF!</definedName>
    <definedName name="ESECT" localSheetId="1">'[6]Macros'!#REF!</definedName>
    <definedName name="ESECT" localSheetId="0">'[6]Macros'!#REF!</definedName>
    <definedName name="ESECT" localSheetId="4">'[5]Macros'!#REF!</definedName>
    <definedName name="ESECT">'[2]Macros'!#REF!</definedName>
    <definedName name="F_1" localSheetId="1">#REF!</definedName>
    <definedName name="F_1" localSheetId="0">#REF!</definedName>
    <definedName name="F_1" localSheetId="4">#REF!</definedName>
    <definedName name="F_1">#REF!</definedName>
    <definedName name="F_10" localSheetId="4">#REF!</definedName>
    <definedName name="F_10">#REF!</definedName>
    <definedName name="F_2" localSheetId="4">#REF!</definedName>
    <definedName name="F_2">#REF!</definedName>
    <definedName name="F_3" localSheetId="1">#REF!</definedName>
    <definedName name="F_3" localSheetId="0">#REF!</definedName>
    <definedName name="F_3" localSheetId="4">#REF!</definedName>
    <definedName name="F_3">#REF!</definedName>
    <definedName name="F_4" localSheetId="4">#REF!</definedName>
    <definedName name="F_4">#REF!</definedName>
    <definedName name="F_5" localSheetId="1">#REF!</definedName>
    <definedName name="F_5" localSheetId="0">#REF!</definedName>
    <definedName name="F_5" localSheetId="4">#REF!</definedName>
    <definedName name="F_5">#REF!</definedName>
    <definedName name="F_6" localSheetId="4">#REF!</definedName>
    <definedName name="F_6">#REF!</definedName>
    <definedName name="F_7" localSheetId="4">#REF!</definedName>
    <definedName name="F_7">#REF!</definedName>
    <definedName name="F_8" localSheetId="4">#REF!</definedName>
    <definedName name="F_8">#REF!</definedName>
    <definedName name="F_9" localSheetId="1">#REF!</definedName>
    <definedName name="F_9" localSheetId="0">#REF!</definedName>
    <definedName name="F_9" localSheetId="4">#REF!</definedName>
    <definedName name="F_9">#REF!</definedName>
    <definedName name="FSECT" localSheetId="1">'[6]Macros'!#REF!</definedName>
    <definedName name="FSECT" localSheetId="0">'[6]Macros'!#REF!</definedName>
    <definedName name="FSECT" localSheetId="4">'[5]Macros'!#REF!</definedName>
    <definedName name="FSECT">'[2]Macros'!#REF!</definedName>
    <definedName name="GEN" localSheetId="1">'[6]Macros'!#REF!</definedName>
    <definedName name="GEN" localSheetId="0">'[6]Macros'!#REF!</definedName>
    <definedName name="GEN" localSheetId="4">'[5]Macros'!#REF!</definedName>
    <definedName name="GEN">'[2]Macros'!#REF!</definedName>
    <definedName name="INST" localSheetId="1">#REF!</definedName>
    <definedName name="INST" localSheetId="0">#REF!</definedName>
    <definedName name="INST" localSheetId="4">#REF!</definedName>
    <definedName name="INST">#REF!</definedName>
    <definedName name="MARGIN">#REF!</definedName>
    <definedName name="prep3" localSheetId="4">'[4]Macros'!$E$12</definedName>
    <definedName name="pri0004">#REF!</definedName>
    <definedName name="pri0005">#REF!</definedName>
    <definedName name="pri0006">#REF!</definedName>
    <definedName name="pri0007">#REF!</definedName>
    <definedName name="pri0008">#REF!</definedName>
    <definedName name="pri0009">#REF!</definedName>
    <definedName name="pri0010">#REF!</definedName>
    <definedName name="pri0011">#REF!</definedName>
    <definedName name="pri0012">#REF!</definedName>
    <definedName name="pri0013">#REF!</definedName>
    <definedName name="pri0014">#REF!</definedName>
    <definedName name="pri0015">#REF!</definedName>
    <definedName name="pri0016">#REF!</definedName>
    <definedName name="pri0017">#REF!</definedName>
    <definedName name="pri0018">#REF!</definedName>
    <definedName name="pri0019">#REF!</definedName>
    <definedName name="pri0061">#REF!</definedName>
    <definedName name="pri0062">#REF!</definedName>
    <definedName name="pri0065">#REF!</definedName>
    <definedName name="pri0066">#REF!</definedName>
    <definedName name="pri0067">#REF!</definedName>
    <definedName name="pri0068">#REF!</definedName>
    <definedName name="_xlnm.Print_Area" localSheetId="1">'E 1 S'!$A$1:$F$59</definedName>
    <definedName name="_xlnm.Print_Area" localSheetId="0">'E 1 W'!$A$1:$F$51</definedName>
    <definedName name="_xlnm.Print_Area" localSheetId="4">'E 13'!$A$1:$L$70</definedName>
    <definedName name="_xlnm.Print_Area" localSheetId="2">'E-2'!$A$2:$M$80,'E-2'!$O$2:$W$80,'E-2'!$Y$2:$AH$80,'E-2'!$A$87:$M$146,'E-2'!$O$87:$W$146,'E-2'!$Y$87:$AH$146</definedName>
    <definedName name="_xlnm.Print_Area" localSheetId="3">'E-3'!$A$1:$S$54</definedName>
    <definedName name="PUMPED">#REF!</definedName>
    <definedName name="S_STATS">#REF!</definedName>
    <definedName name="SADPRIM">#REF!</definedName>
    <definedName name="SPPRIM">#REF!</definedName>
    <definedName name="SRB">#REF!</definedName>
    <definedName name="SUMU_U">#REF!</definedName>
    <definedName name="TREATED">#REF!</definedName>
    <definedName name="TY2" localSheetId="1">'[6]Macros'!#REF!</definedName>
    <definedName name="TY2" localSheetId="0">'[6]Macros'!#REF!</definedName>
    <definedName name="TY2" localSheetId="4">'[5]Macros'!#REF!</definedName>
    <definedName name="TY2">'[2]Macros'!#REF!</definedName>
    <definedName name="U_U_MAINS">#REF!</definedName>
    <definedName name="U_U_SEWER">#REF!</definedName>
    <definedName name="U_U_WATER">#REF!</definedName>
    <definedName name="W_STATS">#REF!</definedName>
    <definedName name="WADPRIM">#REF!</definedName>
    <definedName name="WCA">#REF!</definedName>
    <definedName name="WPPRIM">#REF!</definedName>
    <definedName name="WRB">#REF!</definedName>
  </definedNames>
  <calcPr fullCalcOnLoad="1"/>
</workbook>
</file>

<file path=xl/sharedStrings.xml><?xml version="1.0" encoding="utf-8"?>
<sst xmlns="http://schemas.openxmlformats.org/spreadsheetml/2006/main" count="487" uniqueCount="197">
  <si>
    <t>Florida Public Service Commission</t>
  </si>
  <si>
    <t>Page 1 of 1</t>
  </si>
  <si>
    <t>(1)</t>
  </si>
  <si>
    <t>(2)</t>
  </si>
  <si>
    <t>(3)</t>
  </si>
  <si>
    <t>(4)</t>
  </si>
  <si>
    <t>(5)</t>
  </si>
  <si>
    <t>(6)</t>
  </si>
  <si>
    <t>(7)</t>
  </si>
  <si>
    <t>Line</t>
  </si>
  <si>
    <t>No.</t>
  </si>
  <si>
    <t>Difference</t>
  </si>
  <si>
    <t>Rate Schedule - Water</t>
  </si>
  <si>
    <t>Schedule: E-1</t>
  </si>
  <si>
    <t>Page 1 of 2</t>
  </si>
  <si>
    <t>Water [ X ] or Sewer [ ]</t>
  </si>
  <si>
    <t>Interim [ ] Final [x]</t>
  </si>
  <si>
    <t>Explanation:  Provide a schedule of present and proposed rates.  State residential sewer cap, if one exists.</t>
  </si>
  <si>
    <t>Present</t>
  </si>
  <si>
    <t>Proposed</t>
  </si>
  <si>
    <t>Rates</t>
  </si>
  <si>
    <t>No</t>
  </si>
  <si>
    <t>Class/Meter Size</t>
  </si>
  <si>
    <t>BFC</t>
  </si>
  <si>
    <t>RESIDENTIAL</t>
  </si>
  <si>
    <t>5/8" x 3/4"</t>
  </si>
  <si>
    <t>3/4"</t>
  </si>
  <si>
    <t xml:space="preserve">1" </t>
  </si>
  <si>
    <t>1-1/2"</t>
  </si>
  <si>
    <t>2"</t>
  </si>
  <si>
    <t>3"</t>
  </si>
  <si>
    <t>4"</t>
  </si>
  <si>
    <t>6"</t>
  </si>
  <si>
    <t>Gallonage Charge per 1,000 Gallons</t>
  </si>
  <si>
    <t>GENERAL SERVICE</t>
  </si>
  <si>
    <t>Rate Schedule - Sewer</t>
  </si>
  <si>
    <t>Page 2 of 2</t>
  </si>
  <si>
    <t>Water [  ] or Sewer [X]</t>
  </si>
  <si>
    <t>All areas except Wis-Bar</t>
  </si>
  <si>
    <t>All meter sizes</t>
  </si>
  <si>
    <t>Gallonage Charge per 1000 gallons</t>
  </si>
  <si>
    <t>(Maximum 6,000 gallons)</t>
  </si>
  <si>
    <t>Wis-Bar</t>
  </si>
  <si>
    <t>Flat Rate (unmetered)</t>
  </si>
  <si>
    <t>All areas served by the Company</t>
  </si>
  <si>
    <t>MULTI-RESIDENTIAL SERVICE</t>
  </si>
  <si>
    <t>Actual</t>
  </si>
  <si>
    <t>Annualized</t>
  </si>
  <si>
    <t>Revenue Schedule at Present and Proposed Rates - Water</t>
  </si>
  <si>
    <t>Company:  Utilities, Inc. of Florida - Pasco County</t>
  </si>
  <si>
    <t>Schedule E-2</t>
  </si>
  <si>
    <t>Docket No.:  060253 - WS</t>
  </si>
  <si>
    <t>Page 1 of 6</t>
  </si>
  <si>
    <t>Page 2 of 6</t>
  </si>
  <si>
    <t>Page 3 of 6</t>
  </si>
  <si>
    <t>Schedule Year Ended:  12/31/05</t>
  </si>
  <si>
    <t>Preparer:  Steven  M. Lubertozzi</t>
  </si>
  <si>
    <t>Historical [x]  Projected [ ]</t>
  </si>
  <si>
    <t>Water [x]  Sewer [ ]</t>
  </si>
  <si>
    <t>Explanation:  Provide a calculation of revenues at present and proposed rates using the billing analysis.  Explain</t>
  </si>
  <si>
    <t>Explanation:  Calculation of Water Revenues on test year customer adjusted for approved interim rate increase.</t>
  </si>
  <si>
    <t>Explanation: Calculation of Proposed Water Revenues.</t>
  </si>
  <si>
    <t>any differences between these revenues and booked revenues.  If a rate change occurred during the test year, a rev-</t>
  </si>
  <si>
    <t>enue calculation must be made for each period.</t>
  </si>
  <si>
    <t>Test Year</t>
  </si>
  <si>
    <t>1-1 to 3-20</t>
  </si>
  <si>
    <t>3-21 to 12-31</t>
  </si>
  <si>
    <t xml:space="preserve">Rate </t>
  </si>
  <si>
    <t>Current</t>
  </si>
  <si>
    <t>Class/ Meter Size</t>
  </si>
  <si>
    <t>Invoices/Gal</t>
  </si>
  <si>
    <t>Revenue</t>
  </si>
  <si>
    <t>Water Customers - Wis-Bar</t>
  </si>
  <si>
    <t>Residential</t>
  </si>
  <si>
    <t>Base Facility Charge</t>
  </si>
  <si>
    <t>5/8" Residential Base Charge</t>
  </si>
  <si>
    <t>1" Residential Base Charge</t>
  </si>
  <si>
    <t xml:space="preserve">5/8" Residential </t>
  </si>
  <si>
    <t xml:space="preserve">1" Residential </t>
  </si>
  <si>
    <t>Water Customers - Buena Vista</t>
  </si>
  <si>
    <t>1" GS Irrigation Base Charge</t>
  </si>
  <si>
    <t>2" Commercial Base Charge</t>
  </si>
  <si>
    <t xml:space="preserve">1" GS Irrigation </t>
  </si>
  <si>
    <t xml:space="preserve">2" Commercial </t>
  </si>
  <si>
    <t>Water Customers - Summer/Paradise Point West</t>
  </si>
  <si>
    <t>5/8" Commercial Base Charge</t>
  </si>
  <si>
    <t>1" Commercial Base Charge</t>
  </si>
  <si>
    <t>5/8" Residential</t>
  </si>
  <si>
    <t>5/8" Commercial</t>
  </si>
  <si>
    <t>1" Commercial</t>
  </si>
  <si>
    <t>2" Commercial</t>
  </si>
  <si>
    <t>Water Customers - Orangewood</t>
  </si>
  <si>
    <t>5/8 " GS Irrigation Base Charge</t>
  </si>
  <si>
    <t>5/8" General Service Base Charge</t>
  </si>
  <si>
    <t>1" General Service Base Charge</t>
  </si>
  <si>
    <t>1.5" General Service Base Charge</t>
  </si>
  <si>
    <t>2" General Service Base Charge</t>
  </si>
  <si>
    <t>1" Residential</t>
  </si>
  <si>
    <t>5/8 " GS Irrigation</t>
  </si>
  <si>
    <t>5/8" General Service</t>
  </si>
  <si>
    <t>1" General Service</t>
  </si>
  <si>
    <t>1.5" General Service</t>
  </si>
  <si>
    <t>2" General Service</t>
  </si>
  <si>
    <t>Total Water Revenues</t>
  </si>
  <si>
    <t>Revenues per General Ledger</t>
  </si>
  <si>
    <t>Adjustments</t>
  </si>
  <si>
    <t>Misc Charges</t>
  </si>
  <si>
    <t>Adjusted Revenues per General Ledger</t>
  </si>
  <si>
    <t>Total Revenues</t>
  </si>
  <si>
    <t>Revenues per Above</t>
  </si>
  <si>
    <t>Proposed Revenues per B-1</t>
  </si>
  <si>
    <t>Unreconcilable Difference</t>
  </si>
  <si>
    <t>Unreconcilable Difference Percent</t>
  </si>
  <si>
    <t>Footnote:</t>
  </si>
  <si>
    <t>These bill codes had a rate change between bill cycles.  Therefore, the number of bills are prorated based on</t>
  </si>
  <si>
    <t xml:space="preserve"> the following:  number of bills * [number of days @ respective rate / total days in bill cycle]</t>
  </si>
  <si>
    <t>Revenue Schedule at Present and Proposed Rates - Sewer</t>
  </si>
  <si>
    <t>Company:</t>
  </si>
  <si>
    <t>Page 4 of 6</t>
  </si>
  <si>
    <t>Page 5 of 6</t>
  </si>
  <si>
    <t>Page 6 of 6</t>
  </si>
  <si>
    <t>Water [ ]  Sewer [x]</t>
  </si>
  <si>
    <t>any differences between these revenues and booked revenues.  If a rate change occurred during the test year, a revenue</t>
  </si>
  <si>
    <t>calculation must be made for each period.</t>
  </si>
  <si>
    <t>Sewer Customers - Wis-Bar</t>
  </si>
  <si>
    <t>5/8" Residential Flat Charge</t>
  </si>
  <si>
    <t>5/8" Multi-residential Flat Charge</t>
  </si>
  <si>
    <t>5/8" Residential (6,000 Gallon Cap)  (1) (2)</t>
  </si>
  <si>
    <t>Sewer Customers - Summer/Paradise Point West</t>
  </si>
  <si>
    <t>All Meters Residential Base Charge</t>
  </si>
  <si>
    <t>Total Sewer Revenues</t>
  </si>
  <si>
    <t>All Meters Residential (6,000 Gallon Cap)  (1) (2)</t>
  </si>
  <si>
    <t>Adjusted Revenues per GL</t>
  </si>
  <si>
    <t>Proposed Revenues per B-2</t>
  </si>
  <si>
    <t>Residential class customers have maximum monthly gallonage charge of 6,000 gallons.</t>
  </si>
  <si>
    <t>Consolidated Factor (Column 7, Schedule E-14) is used for capped gallons</t>
  </si>
  <si>
    <t>Bill Code 61325 is for 1 customer and contains 3 units per invoice</t>
  </si>
  <si>
    <t>Customer Monthly Billing Schedule</t>
  </si>
  <si>
    <t>Utilities, Inc. Of Florida - Pasco County</t>
  </si>
  <si>
    <t>Schedule E-3</t>
  </si>
  <si>
    <t>Test Year Ended: 2005</t>
  </si>
  <si>
    <t>Preparer:</t>
  </si>
  <si>
    <t>Water [x] or Sewer [x]</t>
  </si>
  <si>
    <t>Explanation:  Provide a schedule of monthly customers billed or served by class.</t>
  </si>
  <si>
    <t>WATER</t>
  </si>
  <si>
    <t>(8)</t>
  </si>
  <si>
    <t>(9)</t>
  </si>
  <si>
    <t>Month/</t>
  </si>
  <si>
    <t>Multi-</t>
  </si>
  <si>
    <t>General</t>
  </si>
  <si>
    <t>General Service</t>
  </si>
  <si>
    <t>Year</t>
  </si>
  <si>
    <t>Apartments</t>
  </si>
  <si>
    <t>Irrigation</t>
  </si>
  <si>
    <t>Service</t>
  </si>
  <si>
    <t>Commercial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</si>
  <si>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</si>
  <si>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</si>
  <si>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</si>
  <si>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</si>
  <si>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</si>
  <si>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</si>
  <si>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</si>
  <si>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</si>
  <si>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</si>
  <si>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</si>
  <si>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</si>
  <si>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</si>
  <si>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</si>
  <si>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WASTEWATER</t>
  </si>
  <si>
    <t>Projected Test Year Revenue Calculation</t>
  </si>
  <si>
    <t>Schedule: E-13</t>
  </si>
  <si>
    <t>Preparer: Steven M. Lubertozzi</t>
  </si>
  <si>
    <t>Water [X] or Sewer [X]</t>
  </si>
  <si>
    <t>Explanation:  If a projected test year is used, provide a schedule of historical and projected bills and consumption by classification. Include a calculation of each projection factor on a separate schedule, if necessary.  List other classes or meter size</t>
  </si>
  <si>
    <t>(10)</t>
  </si>
  <si>
    <t>(11)</t>
  </si>
  <si>
    <t>Project. TY</t>
  </si>
  <si>
    <t>Historical</t>
  </si>
  <si>
    <t>Proj.</t>
  </si>
  <si>
    <t>Proj. Test</t>
  </si>
  <si>
    <t>Consumption</t>
  </si>
  <si>
    <t>Projected</t>
  </si>
  <si>
    <t>Proj. Rev.</t>
  </si>
  <si>
    <t>Year Bills</t>
  </si>
  <si>
    <t>Factor</t>
  </si>
  <si>
    <t>(000)</t>
  </si>
  <si>
    <t>TY Revenue</t>
  </si>
  <si>
    <t>Requirement</t>
  </si>
  <si>
    <t>Not applicable.</t>
  </si>
  <si>
    <r>
      <t xml:space="preserve">Water Customers - Wis-Bar </t>
    </r>
    <r>
      <rPr>
        <u val="single"/>
        <sz val="10"/>
        <rFont val="Bookman Old Style"/>
        <family val="1"/>
      </rPr>
      <t>(1)</t>
    </r>
  </si>
  <si>
    <r>
      <t>Water Customers - Buena Vista</t>
    </r>
    <r>
      <rPr>
        <u val="single"/>
        <sz val="10"/>
        <rFont val="Bookman Old Style"/>
        <family val="1"/>
      </rPr>
      <t xml:space="preserve"> (1)</t>
    </r>
  </si>
  <si>
    <r>
      <t>Water Customers - Summer/Paradise Point West</t>
    </r>
    <r>
      <rPr>
        <u val="single"/>
        <sz val="10"/>
        <rFont val="Bookman Old Style"/>
        <family val="1"/>
      </rPr>
      <t xml:space="preserve"> (1)</t>
    </r>
  </si>
  <si>
    <r>
      <t>Water Customers - Orangewood</t>
    </r>
    <r>
      <rPr>
        <u val="single"/>
        <sz val="10"/>
        <rFont val="Bookman Old Style"/>
        <family val="1"/>
      </rPr>
      <t xml:space="preserve"> (1)</t>
    </r>
  </si>
  <si>
    <r>
      <t>Sewer Customers - Wis-Bar</t>
    </r>
    <r>
      <rPr>
        <u val="single"/>
        <sz val="10"/>
        <rFont val="Bookman Old Style"/>
        <family val="1"/>
      </rPr>
      <t xml:space="preserve"> (3)</t>
    </r>
  </si>
  <si>
    <r>
      <t>Sewer Customers - Summer/Paradise Point West</t>
    </r>
    <r>
      <rPr>
        <u val="single"/>
        <sz val="10"/>
        <rFont val="Bookman Old Style"/>
        <family val="1"/>
      </rPr>
      <t xml:space="preserve"> (3)</t>
    </r>
  </si>
  <si>
    <t>Test Year Ended: 12/31/05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</si>
</sst>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\ AM/PM_)"/>
    <numFmt numFmtId="165" formatCode="hh:mm:ss_)"/>
    <numFmt numFmtId="166" formatCode="mm/dd/yy_)"/>
    <numFmt numFmtId="167" formatCode="#,##0.0000_);\(#,##0.0000\)"/>
    <numFmt numFmtId="168" formatCode="0.0000_)"/>
    <numFmt numFmtId="169" formatCode="_(* #,##0_);_(* \(#,##0\);_(* &quot;-&quot;??_);_(@_)"/>
    <numFmt numFmtId="170" formatCode="_(&quot;$&quot;* #,##0_);_(&quot;$&quot;* \(#,##0\);_(&quot;$&quot;* &quot;-&quot;??_);_(@_)"/>
    <numFmt numFmtId="171" formatCode="mm/dd/yy"/>
    <numFmt numFmtId="172" formatCode="_(* #,##0.00_);_(* \(#,##0.00\);_(* &quot;-&quot;_);_(@_)"/>
    <numFmt numFmtId="173" formatCode="0.0"/>
    <numFmt numFmtId="174" formatCode="_(* #,##0.000_);_(* \(#,##0.000\);_(* &quot;-&quot;_);_(@_)"/>
    <numFmt numFmtId="175" formatCode="_(* #,##0.0000_);_(* \(#,##0.0000\);_(* &quot;-&quot;_);_(@_)"/>
    <numFmt numFmtId="176" formatCode="#,##0.0_);[Red]\(#,##0.0\)"/>
    <numFmt numFmtId="177" formatCode="mmmmm\-yy"/>
    <numFmt numFmtId="178" formatCode="0.00_);\(0.00\)"/>
    <numFmt numFmtId="179" formatCode="0_);\(0\)"/>
    <numFmt numFmtId="180" formatCode="mm/dd/yy;@"/>
    <numFmt numFmtId="181" formatCode="_(* #,##0.0000_);_(* \(#,##0.0000\);_(* &quot;-&quot;??_);_(@_)"/>
    <numFmt numFmtId="182" formatCode="0.0%"/>
    <numFmt numFmtId="183" formatCode="0000"/>
    <numFmt numFmtId="184" formatCode="&quot;$&quot;#,##0.0000_);\(&quot;$&quot;#,##0.0000\)"/>
    <numFmt numFmtId="185" formatCode="#########"/>
    <numFmt numFmtId="186" formatCode="mm/dd/yyyy"/>
    <numFmt numFmtId="187" formatCode="0.000"/>
    <numFmt numFmtId="188" formatCode="_(* #,##0.0_);_(* \(#,##0.0\);_(* &quot;-&quot;_);_(@_)"/>
    <numFmt numFmtId="189" formatCode="0.0000%"/>
    <numFmt numFmtId="190" formatCode="#,##0.00000"/>
    <numFmt numFmtId="191" formatCode="_(&quot;$&quot;* #,##0.00_);_(&quot;$&quot;* \(#,##0.00\);_(&quot;$&quot;* &quot;-&quot;_);_(@_)"/>
    <numFmt numFmtId="192" formatCode="&quot;$&quot;#,##0.00"/>
    <numFmt numFmtId="193" formatCode="0.0000"/>
  </numFmts>
  <fonts count="29">
    <font>
      <sz val="10"/>
      <name val="Garmond (W1)"/>
      <family val="0"/>
    </font>
    <font>
      <sz val="10"/>
      <name val="Arial"/>
      <family val="0"/>
    </font>
    <font>
      <sz val="10"/>
      <name val="Bookman Old Style"/>
      <family val="0"/>
    </font>
    <font>
      <b/>
      <sz val="10"/>
      <name val="Garmond (W1)"/>
      <family val="1"/>
    </font>
    <font>
      <sz val="10"/>
      <name val="Genev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Garmond (W1)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Accounting"/>
      <sz val="9"/>
      <name val="Arial"/>
      <family val="2"/>
    </font>
    <font>
      <sz val="9"/>
      <name val="Arial"/>
      <family val="2"/>
    </font>
    <font>
      <u val="doubleAccounting"/>
      <sz val="9"/>
      <name val="Arial"/>
      <family val="2"/>
    </font>
    <font>
      <sz val="9"/>
      <color indexed="12"/>
      <name val="Arial"/>
      <family val="2"/>
    </font>
    <font>
      <u val="single"/>
      <sz val="9"/>
      <name val="Arial"/>
      <family val="2"/>
    </font>
    <font>
      <sz val="8"/>
      <name val="Geneva"/>
      <family val="0"/>
    </font>
    <font>
      <b/>
      <sz val="16"/>
      <name val="Bookman Old Style"/>
      <family val="1"/>
    </font>
    <font>
      <b/>
      <sz val="10"/>
      <name val="Bookman Old Style"/>
      <family val="1"/>
    </font>
    <font>
      <u val="single"/>
      <sz val="10"/>
      <name val="Bookman Old Style"/>
      <family val="1"/>
    </font>
    <font>
      <b/>
      <u val="single"/>
      <sz val="10"/>
      <name val="Bookman Old Style"/>
      <family val="1"/>
    </font>
    <font>
      <u val="double"/>
      <sz val="10"/>
      <name val="Bookman Old Style"/>
      <family val="1"/>
    </font>
    <font>
      <sz val="10"/>
      <color indexed="10"/>
      <name val="Bookman Old Style"/>
      <family val="1"/>
    </font>
    <font>
      <sz val="6"/>
      <name val="Bookman Old Style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u val="singleAccounting"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2" fillId="0" borderId="0">
      <alignment/>
      <protection/>
    </xf>
    <xf numFmtId="41" fontId="3" fillId="0" borderId="0" applyFont="0" applyAlignment="0">
      <protection/>
    </xf>
    <xf numFmtId="41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" fillId="0" borderId="0" applyFont="0" applyAlignment="0">
      <protection/>
    </xf>
    <xf numFmtId="42" fontId="1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39" fontId="9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39" fontId="11" fillId="0" borderId="0" xfId="0" applyNumberFormat="1" applyFont="1" applyAlignment="1" applyProtection="1">
      <alignment/>
      <protection/>
    </xf>
    <xf numFmtId="0" fontId="10" fillId="0" borderId="0" xfId="0" applyFont="1" applyFill="1" applyAlignment="1" quotePrefix="1">
      <alignment horizontal="left"/>
    </xf>
    <xf numFmtId="0" fontId="11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1" xfId="0" applyFont="1" applyBorder="1" applyAlignment="1">
      <alignment/>
    </xf>
    <xf numFmtId="49" fontId="9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1" fontId="12" fillId="0" borderId="0" xfId="16" applyFont="1" applyAlignment="1">
      <alignment horizontal="center"/>
      <protection/>
    </xf>
    <xf numFmtId="49" fontId="12" fillId="0" borderId="0" xfId="16" applyNumberFormat="1" applyFont="1" applyAlignment="1">
      <alignment horizontal="center"/>
      <protection/>
    </xf>
    <xf numFmtId="41" fontId="12" fillId="0" borderId="0" xfId="16" applyFont="1" applyAlignment="1" quotePrefix="1">
      <alignment horizontal="center"/>
      <protection/>
    </xf>
    <xf numFmtId="49" fontId="13" fillId="0" borderId="0" xfId="0" applyNumberFormat="1" applyFont="1" applyAlignment="1">
      <alignment/>
    </xf>
    <xf numFmtId="39" fontId="13" fillId="0" borderId="0" xfId="0" applyNumberFormat="1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0" fontId="13" fillId="0" borderId="0" xfId="0" applyFont="1" applyAlignment="1">
      <alignment horizontal="center"/>
    </xf>
    <xf numFmtId="49" fontId="13" fillId="0" borderId="0" xfId="27" applyNumberFormat="1" applyFont="1" applyFill="1" applyAlignment="1" quotePrefix="1">
      <alignment horizontal="left"/>
      <protection/>
    </xf>
    <xf numFmtId="0" fontId="13" fillId="0" borderId="0" xfId="0" applyFont="1" applyAlignment="1">
      <alignment horizontal="left" indent="2"/>
    </xf>
    <xf numFmtId="191" fontId="13" fillId="0" borderId="0" xfId="20" applyNumberFormat="1" applyFont="1" applyAlignment="1">
      <alignment horizontal="right"/>
      <protection/>
    </xf>
    <xf numFmtId="191" fontId="13" fillId="0" borderId="0" xfId="20" applyNumberFormat="1" applyFont="1" applyAlignment="1">
      <alignment/>
      <protection/>
    </xf>
    <xf numFmtId="191" fontId="13" fillId="0" borderId="0" xfId="20" applyNumberFormat="1" applyFont="1" applyAlignment="1">
      <alignment horizontal="center"/>
      <protection/>
    </xf>
    <xf numFmtId="39" fontId="13" fillId="0" borderId="0" xfId="0" applyNumberFormat="1" applyFont="1" applyAlignment="1" applyProtection="1">
      <alignment horizontal="right"/>
      <protection/>
    </xf>
    <xf numFmtId="49" fontId="13" fillId="0" borderId="0" xfId="27" applyNumberFormat="1" applyFont="1" applyFill="1" applyAlignment="1">
      <alignment horizontal="left"/>
      <protection/>
    </xf>
    <xf numFmtId="0" fontId="13" fillId="0" borderId="0" xfId="0" applyFont="1" applyAlignment="1" quotePrefix="1">
      <alignment horizontal="left" indent="3"/>
    </xf>
    <xf numFmtId="0" fontId="16" fillId="0" borderId="0" xfId="27" applyFont="1" applyFill="1" applyAlignment="1">
      <alignment horizontal="left"/>
      <protection/>
    </xf>
    <xf numFmtId="191" fontId="13" fillId="0" borderId="0" xfId="20" applyNumberFormat="1" applyFont="1" applyAlignment="1" quotePrefix="1">
      <alignment horizontal="right"/>
      <protection/>
    </xf>
    <xf numFmtId="7" fontId="13" fillId="0" borderId="0" xfId="16" applyNumberFormat="1" applyFont="1" applyAlignment="1" quotePrefix="1">
      <alignment horizontal="right"/>
      <protection/>
    </xf>
    <xf numFmtId="41" fontId="13" fillId="0" borderId="0" xfId="16" applyFont="1" applyAlignment="1" quotePrefix="1">
      <alignment horizontal="left" indent="3"/>
      <protection/>
    </xf>
    <xf numFmtId="39" fontId="13" fillId="0" borderId="0" xfId="16" applyNumberFormat="1" applyFont="1" applyAlignment="1" quotePrefix="1">
      <alignment horizontal="right"/>
      <protection/>
    </xf>
    <xf numFmtId="49" fontId="9" fillId="0" borderId="0" xfId="27" applyNumberFormat="1" applyFont="1" applyFill="1" applyAlignment="1">
      <alignment horizontal="left"/>
      <protection/>
    </xf>
    <xf numFmtId="0" fontId="13" fillId="0" borderId="0" xfId="0" applyFont="1" applyAlignment="1" quotePrefix="1">
      <alignment horizontal="left" indent="2"/>
    </xf>
    <xf numFmtId="0" fontId="13" fillId="0" borderId="0" xfId="0" applyFont="1" applyAlignment="1">
      <alignment horizontal="left"/>
    </xf>
    <xf numFmtId="0" fontId="13" fillId="0" borderId="0" xfId="0" applyFont="1" applyAlignment="1" quotePrefix="1">
      <alignment horizontal="left" indent="4"/>
    </xf>
    <xf numFmtId="49" fontId="13" fillId="0" borderId="0" xfId="29" applyNumberFormat="1" applyFont="1" applyFill="1" applyAlignment="1">
      <alignment horizontal="left"/>
      <protection/>
    </xf>
    <xf numFmtId="0" fontId="1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192" fontId="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 indent="2"/>
    </xf>
    <xf numFmtId="49" fontId="16" fillId="0" borderId="0" xfId="0" applyNumberFormat="1" applyFont="1" applyAlignment="1" quotePrefix="1">
      <alignment horizontal="left" indent="2"/>
    </xf>
    <xf numFmtId="49" fontId="13" fillId="0" borderId="0" xfId="0" applyNumberFormat="1" applyFont="1" applyAlignment="1" quotePrefix="1">
      <alignment horizontal="left" indent="2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 quotePrefix="1">
      <alignment horizontal="left" indent="4"/>
    </xf>
    <xf numFmtId="3" fontId="2" fillId="0" borderId="0" xfId="29" applyNumberFormat="1" applyFont="1" applyFill="1">
      <alignment/>
      <protection/>
    </xf>
    <xf numFmtId="0" fontId="2" fillId="0" borderId="0" xfId="29" applyFont="1" applyFill="1">
      <alignment/>
      <protection/>
    </xf>
    <xf numFmtId="0" fontId="2" fillId="0" borderId="0" xfId="27" applyFont="1" applyFill="1">
      <alignment/>
      <protection/>
    </xf>
    <xf numFmtId="0" fontId="2" fillId="0" borderId="0" xfId="27" applyFont="1" applyFill="1" applyAlignment="1">
      <alignment horizontal="left"/>
      <protection/>
    </xf>
    <xf numFmtId="3" fontId="2" fillId="0" borderId="0" xfId="29" applyNumberFormat="1" applyFont="1" applyFill="1" applyAlignment="1">
      <alignment horizontal="left"/>
      <protection/>
    </xf>
    <xf numFmtId="0" fontId="2" fillId="0" borderId="0" xfId="27" applyFont="1" applyFill="1" applyBorder="1" applyAlignment="1">
      <alignment horizontal="left"/>
      <protection/>
    </xf>
    <xf numFmtId="37" fontId="2" fillId="0" borderId="0" xfId="27" applyNumberFormat="1" applyFont="1" applyFill="1">
      <alignment/>
      <protection/>
    </xf>
    <xf numFmtId="7" fontId="2" fillId="0" borderId="0" xfId="29" applyNumberFormat="1" applyFont="1" applyFill="1">
      <alignment/>
      <protection/>
    </xf>
    <xf numFmtId="37" fontId="2" fillId="0" borderId="0" xfId="29" applyNumberFormat="1" applyFont="1" applyFill="1">
      <alignment/>
      <protection/>
    </xf>
    <xf numFmtId="0" fontId="2" fillId="0" borderId="0" xfId="27" applyFont="1" applyFill="1" applyAlignment="1">
      <alignment horizontal="right"/>
      <protection/>
    </xf>
    <xf numFmtId="37" fontId="2" fillId="0" borderId="0" xfId="27" applyNumberFormat="1" applyFont="1" applyFill="1" applyAlignment="1">
      <alignment horizontal="left"/>
      <protection/>
    </xf>
    <xf numFmtId="7" fontId="2" fillId="0" borderId="0" xfId="27" applyNumberFormat="1" applyFont="1" applyFill="1">
      <alignment/>
      <protection/>
    </xf>
    <xf numFmtId="0" fontId="2" fillId="0" borderId="0" xfId="29" applyFont="1" applyFill="1" applyBorder="1">
      <alignment/>
      <protection/>
    </xf>
    <xf numFmtId="0" fontId="2" fillId="0" borderId="0" xfId="27" applyFont="1" applyFill="1" applyAlignment="1">
      <alignment/>
      <protection/>
    </xf>
    <xf numFmtId="0" fontId="2" fillId="0" borderId="0" xfId="27" applyFont="1" applyFill="1" applyBorder="1">
      <alignment/>
      <protection/>
    </xf>
    <xf numFmtId="7" fontId="2" fillId="0" borderId="0" xfId="27" applyNumberFormat="1" applyFont="1" applyFill="1" applyAlignment="1">
      <alignment horizontal="left"/>
      <protection/>
    </xf>
    <xf numFmtId="3" fontId="2" fillId="0" borderId="0" xfId="29" applyNumberFormat="1" applyFont="1" applyFill="1" applyBorder="1">
      <alignment/>
      <protection/>
    </xf>
    <xf numFmtId="3" fontId="2" fillId="0" borderId="0" xfId="29" applyNumberFormat="1" applyFont="1" applyFill="1" applyAlignment="1">
      <alignment horizontal="center"/>
      <protection/>
    </xf>
    <xf numFmtId="2" fontId="2" fillId="0" borderId="0" xfId="29" applyNumberFormat="1" applyFont="1" applyFill="1" applyAlignment="1">
      <alignment horizontal="center"/>
      <protection/>
    </xf>
    <xf numFmtId="7" fontId="2" fillId="0" borderId="0" xfId="29" applyNumberFormat="1" applyFont="1" applyFill="1" applyAlignment="1">
      <alignment horizontal="center"/>
      <protection/>
    </xf>
    <xf numFmtId="0" fontId="2" fillId="0" borderId="0" xfId="29" applyFont="1" applyFill="1" applyBorder="1" applyAlignment="1">
      <alignment horizontal="center"/>
      <protection/>
    </xf>
    <xf numFmtId="3" fontId="2" fillId="0" borderId="0" xfId="29" applyNumberFormat="1" applyFont="1" applyFill="1" applyBorder="1" applyAlignment="1">
      <alignment horizontal="center"/>
      <protection/>
    </xf>
    <xf numFmtId="7" fontId="2" fillId="0" borderId="0" xfId="29" applyNumberFormat="1" applyFont="1" applyFill="1" applyBorder="1" applyAlignment="1">
      <alignment horizontal="center"/>
      <protection/>
    </xf>
    <xf numFmtId="0" fontId="2" fillId="0" borderId="0" xfId="29" applyFont="1" applyFill="1" applyAlignment="1">
      <alignment horizontal="center"/>
      <protection/>
    </xf>
    <xf numFmtId="0" fontId="2" fillId="0" borderId="2" xfId="29" applyFont="1" applyFill="1" applyBorder="1" applyAlignment="1">
      <alignment horizontal="center"/>
      <protection/>
    </xf>
    <xf numFmtId="3" fontId="2" fillId="0" borderId="2" xfId="29" applyNumberFormat="1" applyFont="1" applyFill="1" applyBorder="1" applyAlignment="1">
      <alignment horizontal="center"/>
      <protection/>
    </xf>
    <xf numFmtId="37" fontId="2" fillId="0" borderId="2" xfId="29" applyNumberFormat="1" applyFont="1" applyFill="1" applyBorder="1" applyAlignment="1">
      <alignment horizontal="center"/>
      <protection/>
    </xf>
    <xf numFmtId="7" fontId="2" fillId="0" borderId="2" xfId="29" applyNumberFormat="1" applyFont="1" applyFill="1" applyBorder="1" applyAlignment="1">
      <alignment horizontal="center"/>
      <protection/>
    </xf>
    <xf numFmtId="2" fontId="2" fillId="0" borderId="0" xfId="29" applyNumberFormat="1" applyFont="1" applyFill="1" applyBorder="1" applyAlignment="1">
      <alignment horizontal="center"/>
      <protection/>
    </xf>
    <xf numFmtId="2" fontId="2" fillId="0" borderId="0" xfId="29" applyNumberFormat="1" applyFont="1" applyFill="1">
      <alignment/>
      <protection/>
    </xf>
    <xf numFmtId="0" fontId="21" fillId="0" borderId="0" xfId="27" applyFont="1" applyFill="1" applyAlignment="1">
      <alignment/>
      <protection/>
    </xf>
    <xf numFmtId="0" fontId="21" fillId="0" borderId="0" xfId="27" applyFont="1" applyFill="1" applyAlignment="1">
      <alignment horizontal="left"/>
      <protection/>
    </xf>
    <xf numFmtId="0" fontId="20" fillId="0" borderId="0" xfId="27" applyFont="1" applyFill="1" applyAlignment="1">
      <alignment/>
      <protection/>
    </xf>
    <xf numFmtId="0" fontId="20" fillId="0" borderId="0" xfId="27" applyFont="1" applyFill="1" applyAlignment="1">
      <alignment horizontal="left"/>
      <protection/>
    </xf>
    <xf numFmtId="0" fontId="2" fillId="0" borderId="0" xfId="27" applyFont="1" applyFill="1" applyAlignment="1">
      <alignment horizontal="center"/>
      <protection/>
    </xf>
    <xf numFmtId="38" fontId="2" fillId="0" borderId="0" xfId="18" applyNumberFormat="1" applyFont="1" applyFill="1" applyBorder="1" applyAlignment="1">
      <alignment/>
    </xf>
    <xf numFmtId="7" fontId="2" fillId="0" borderId="0" xfId="22" applyNumberFormat="1" applyFont="1" applyFill="1" applyAlignment="1">
      <alignment/>
    </xf>
    <xf numFmtId="44" fontId="2" fillId="0" borderId="0" xfId="22" applyNumberFormat="1" applyFont="1" applyFill="1" applyAlignment="1">
      <alignment/>
    </xf>
    <xf numFmtId="7" fontId="2" fillId="0" borderId="0" xfId="29" applyNumberFormat="1" applyFont="1" applyFill="1" applyBorder="1">
      <alignment/>
      <protection/>
    </xf>
    <xf numFmtId="39" fontId="0" fillId="0" borderId="0" xfId="0" applyNumberFormat="1" applyAlignment="1">
      <alignment/>
    </xf>
    <xf numFmtId="39" fontId="2" fillId="0" borderId="0" xfId="22" applyNumberFormat="1" applyFont="1" applyFill="1" applyAlignment="1">
      <alignment/>
    </xf>
    <xf numFmtId="39" fontId="2" fillId="0" borderId="0" xfId="29" applyNumberFormat="1" applyFont="1" applyFill="1">
      <alignment/>
      <protection/>
    </xf>
    <xf numFmtId="37" fontId="2" fillId="0" borderId="0" xfId="29" applyNumberFormat="1" applyFont="1" applyFill="1" applyBorder="1">
      <alignment/>
      <protection/>
    </xf>
    <xf numFmtId="8" fontId="2" fillId="0" borderId="0" xfId="22" applyFont="1" applyFill="1" applyAlignment="1">
      <alignment/>
    </xf>
    <xf numFmtId="37" fontId="2" fillId="0" borderId="0" xfId="18" applyNumberFormat="1" applyFont="1" applyFill="1" applyBorder="1" applyAlignment="1">
      <alignment/>
    </xf>
    <xf numFmtId="0" fontId="19" fillId="0" borderId="0" xfId="29" applyFont="1" applyFill="1" applyBorder="1" applyAlignment="1">
      <alignment horizontal="left"/>
      <protection/>
    </xf>
    <xf numFmtId="2" fontId="2" fillId="0" borderId="0" xfId="29" applyNumberFormat="1" applyFont="1" applyFill="1" applyBorder="1">
      <alignment/>
      <protection/>
    </xf>
    <xf numFmtId="7" fontId="20" fillId="0" borderId="0" xfId="29" applyNumberFormat="1" applyFont="1" applyFill="1" applyBorder="1">
      <alignment/>
      <protection/>
    </xf>
    <xf numFmtId="0" fontId="2" fillId="0" borderId="0" xfId="29" applyFont="1" applyFill="1" applyAlignment="1">
      <alignment horizontal="left"/>
      <protection/>
    </xf>
    <xf numFmtId="37" fontId="2" fillId="0" borderId="0" xfId="26" applyNumberFormat="1" applyFont="1" applyFill="1" applyBorder="1">
      <alignment/>
      <protection/>
    </xf>
    <xf numFmtId="37" fontId="2" fillId="0" borderId="0" xfId="26" applyNumberFormat="1" applyFont="1" applyFill="1">
      <alignment/>
      <protection/>
    </xf>
    <xf numFmtId="0" fontId="2" fillId="0" borderId="0" xfId="29" applyFont="1" applyFill="1" applyBorder="1" applyAlignment="1">
      <alignment horizontal="left"/>
      <protection/>
    </xf>
    <xf numFmtId="37" fontId="2" fillId="0" borderId="3" xfId="26" applyNumberFormat="1" applyFont="1" applyFill="1" applyBorder="1">
      <alignment/>
      <protection/>
    </xf>
    <xf numFmtId="3" fontId="2" fillId="0" borderId="0" xfId="29" applyNumberFormat="1" applyFont="1" applyFill="1" applyBorder="1" applyAlignment="1">
      <alignment horizontal="fill"/>
      <protection/>
    </xf>
    <xf numFmtId="7" fontId="22" fillId="0" borderId="0" xfId="29" applyNumberFormat="1" applyFont="1" applyFill="1" applyBorder="1">
      <alignment/>
      <protection/>
    </xf>
    <xf numFmtId="0" fontId="23" fillId="0" borderId="0" xfId="29" applyFont="1" applyFill="1" applyBorder="1">
      <alignment/>
      <protection/>
    </xf>
    <xf numFmtId="37" fontId="2" fillId="0" borderId="2" xfId="26" applyNumberFormat="1" applyFont="1" applyFill="1" applyBorder="1">
      <alignment/>
      <protection/>
    </xf>
    <xf numFmtId="7" fontId="2" fillId="0" borderId="0" xfId="29" applyNumberFormat="1" applyFont="1" applyFill="1" applyBorder="1" applyAlignment="1">
      <alignment horizontal="fill"/>
      <protection/>
    </xf>
    <xf numFmtId="37" fontId="2" fillId="0" borderId="4" xfId="26" applyNumberFormat="1" applyFont="1" applyFill="1" applyBorder="1">
      <alignment/>
      <protection/>
    </xf>
    <xf numFmtId="37" fontId="2" fillId="0" borderId="0" xfId="26" applyNumberFormat="1" applyFont="1" applyFill="1" applyAlignment="1">
      <alignment horizontal="left"/>
      <protection/>
    </xf>
    <xf numFmtId="37" fontId="2" fillId="0" borderId="0" xfId="26" applyNumberFormat="1" applyFont="1" applyFill="1" applyBorder="1" applyAlignment="1">
      <alignment/>
      <protection/>
    </xf>
    <xf numFmtId="37" fontId="2" fillId="0" borderId="0" xfId="26" applyNumberFormat="1" applyFont="1" applyFill="1" applyAlignment="1">
      <alignment/>
      <protection/>
    </xf>
    <xf numFmtId="10" fontId="2" fillId="0" borderId="0" xfId="30" applyNumberFormat="1" applyFont="1" applyFill="1" applyBorder="1" applyAlignment="1">
      <alignment/>
    </xf>
    <xf numFmtId="10" fontId="2" fillId="0" borderId="0" xfId="30" applyNumberFormat="1" applyFont="1" applyFill="1" applyAlignment="1">
      <alignment/>
    </xf>
    <xf numFmtId="7" fontId="2" fillId="0" borderId="0" xfId="26" applyNumberFormat="1" applyFont="1" applyFill="1" applyBorder="1">
      <alignment/>
      <protection/>
    </xf>
    <xf numFmtId="37" fontId="2" fillId="0" borderId="5" xfId="29" applyNumberFormat="1" applyFont="1" applyFill="1" applyBorder="1">
      <alignment/>
      <protection/>
    </xf>
    <xf numFmtId="7" fontId="19" fillId="0" borderId="0" xfId="27" applyNumberFormat="1" applyFont="1" applyFill="1" applyAlignment="1">
      <alignment/>
      <protection/>
    </xf>
    <xf numFmtId="183" fontId="19" fillId="0" borderId="0" xfId="27" applyNumberFormat="1" applyFont="1" applyFill="1" applyAlignment="1">
      <alignment/>
      <protection/>
    </xf>
    <xf numFmtId="10" fontId="2" fillId="0" borderId="3" xfId="30" applyNumberFormat="1" applyFont="1" applyFill="1" applyBorder="1" applyAlignment="1">
      <alignment/>
    </xf>
    <xf numFmtId="3" fontId="2" fillId="0" borderId="2" xfId="29" applyNumberFormat="1" applyFont="1" applyFill="1" applyBorder="1">
      <alignment/>
      <protection/>
    </xf>
    <xf numFmtId="37" fontId="2" fillId="0" borderId="0" xfId="29" applyNumberFormat="1" applyFont="1" applyFill="1" applyAlignment="1">
      <alignment horizontal="center"/>
      <protection/>
    </xf>
    <xf numFmtId="7" fontId="2" fillId="0" borderId="0" xfId="30" applyNumberFormat="1" applyFont="1" applyFill="1" applyAlignment="1">
      <alignment/>
    </xf>
    <xf numFmtId="189" fontId="2" fillId="0" borderId="0" xfId="29" applyNumberFormat="1" applyFont="1" applyFill="1">
      <alignment/>
      <protection/>
    </xf>
    <xf numFmtId="0" fontId="19" fillId="0" borderId="0" xfId="27" applyFont="1" applyFill="1" applyAlignment="1" quotePrefix="1">
      <alignment/>
      <protection/>
    </xf>
    <xf numFmtId="3" fontId="2" fillId="0" borderId="0" xfId="29" applyNumberFormat="1" applyFont="1" applyFill="1" applyAlignment="1">
      <alignment/>
      <protection/>
    </xf>
    <xf numFmtId="0" fontId="21" fillId="0" borderId="0" xfId="27" applyFont="1" applyFill="1" applyBorder="1" applyAlignment="1">
      <alignment horizontal="left"/>
      <protection/>
    </xf>
    <xf numFmtId="0" fontId="2" fillId="0" borderId="0" xfId="27" applyFont="1" applyFill="1" applyAlignment="1">
      <alignment horizontal="left" indent="2"/>
      <protection/>
    </xf>
    <xf numFmtId="37" fontId="24" fillId="0" borderId="0" xfId="29" applyNumberFormat="1" applyFont="1" applyFill="1" applyAlignment="1">
      <alignment horizontal="center"/>
      <protection/>
    </xf>
    <xf numFmtId="3" fontId="2" fillId="0" borderId="0" xfId="29" applyNumberFormat="1" applyFont="1" applyFill="1" applyBorder="1" applyAlignment="1">
      <alignment horizontal="left"/>
      <protection/>
    </xf>
    <xf numFmtId="3" fontId="2" fillId="0" borderId="0" xfId="29" applyNumberFormat="1" applyFont="1" applyFill="1" applyBorder="1" applyAlignment="1">
      <alignment horizontal="right"/>
      <protection/>
    </xf>
    <xf numFmtId="37" fontId="19" fillId="0" borderId="0" xfId="26" applyNumberFormat="1" applyFont="1" applyFill="1">
      <alignment/>
      <protection/>
    </xf>
    <xf numFmtId="184" fontId="2" fillId="0" borderId="0" xfId="29" applyNumberFormat="1" applyFont="1" applyFill="1">
      <alignment/>
      <protection/>
    </xf>
    <xf numFmtId="37" fontId="2" fillId="0" borderId="0" xfId="30" applyNumberFormat="1" applyFont="1" applyFill="1" applyAlignment="1">
      <alignment/>
    </xf>
    <xf numFmtId="37" fontId="19" fillId="0" borderId="0" xfId="27" applyNumberFormat="1" applyFont="1" applyFill="1" applyAlignment="1">
      <alignment/>
      <protection/>
    </xf>
    <xf numFmtId="0" fontId="19" fillId="0" borderId="0" xfId="28" applyFont="1">
      <alignment/>
      <protection/>
    </xf>
    <xf numFmtId="0" fontId="2" fillId="0" borderId="0" xfId="28" applyFont="1">
      <alignment/>
      <protection/>
    </xf>
    <xf numFmtId="0" fontId="25" fillId="0" borderId="0" xfId="0" applyFont="1" applyAlignment="1">
      <alignment/>
    </xf>
    <xf numFmtId="0" fontId="19" fillId="0" borderId="0" xfId="28" applyFont="1" applyAlignment="1">
      <alignment horizontal="left"/>
      <protection/>
    </xf>
    <xf numFmtId="0" fontId="2" fillId="0" borderId="4" xfId="28" applyFont="1" applyBorder="1">
      <alignment/>
      <protection/>
    </xf>
    <xf numFmtId="0" fontId="19" fillId="0" borderId="0" xfId="28" applyFont="1" applyBorder="1">
      <alignment/>
      <protection/>
    </xf>
    <xf numFmtId="169" fontId="19" fillId="0" borderId="0" xfId="19" applyNumberFormat="1" applyFont="1" applyBorder="1" applyAlignment="1" quotePrefix="1">
      <alignment horizontal="center"/>
    </xf>
    <xf numFmtId="0" fontId="2" fillId="0" borderId="6" xfId="28" applyFont="1" applyBorder="1">
      <alignment/>
      <protection/>
    </xf>
    <xf numFmtId="169" fontId="19" fillId="0" borderId="6" xfId="19" applyNumberFormat="1" applyFont="1" applyBorder="1" applyAlignment="1" quotePrefix="1">
      <alignment horizontal="center"/>
    </xf>
    <xf numFmtId="0" fontId="19" fillId="0" borderId="6" xfId="28" applyFont="1" applyBorder="1" applyAlignment="1" quotePrefix="1">
      <alignment horizontal="center"/>
      <protection/>
    </xf>
    <xf numFmtId="0" fontId="2" fillId="0" borderId="0" xfId="28" applyFont="1" applyBorder="1">
      <alignment/>
      <protection/>
    </xf>
    <xf numFmtId="0" fontId="19" fillId="0" borderId="0" xfId="28" applyFont="1" applyBorder="1" applyAlignment="1">
      <alignment horizontal="center"/>
      <protection/>
    </xf>
    <xf numFmtId="0" fontId="19" fillId="0" borderId="0" xfId="28" applyFont="1" applyAlignment="1">
      <alignment horizontal="center"/>
      <protection/>
    </xf>
    <xf numFmtId="0" fontId="19" fillId="0" borderId="2" xfId="28" applyFont="1" applyBorder="1" applyAlignment="1">
      <alignment horizontal="center"/>
      <protection/>
    </xf>
    <xf numFmtId="0" fontId="2" fillId="0" borderId="0" xfId="28" applyFont="1" applyBorder="1" applyAlignment="1">
      <alignment horizontal="center"/>
      <protection/>
    </xf>
    <xf numFmtId="169" fontId="2" fillId="0" borderId="0" xfId="19" applyNumberFormat="1" applyFont="1" applyAlignment="1">
      <alignment/>
    </xf>
    <xf numFmtId="169" fontId="2" fillId="0" borderId="0" xfId="28" applyNumberFormat="1" applyFont="1">
      <alignment/>
      <protection/>
    </xf>
    <xf numFmtId="169" fontId="2" fillId="0" borderId="2" xfId="19" applyNumberFormat="1" applyFont="1" applyBorder="1" applyAlignment="1">
      <alignment/>
    </xf>
    <xf numFmtId="169" fontId="2" fillId="0" borderId="4" xfId="19" applyNumberFormat="1" applyFont="1" applyBorder="1" applyAlignment="1">
      <alignment/>
    </xf>
    <xf numFmtId="164" fontId="11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0" fontId="11" fillId="0" borderId="0" xfId="0" applyFont="1" applyAlignment="1" quotePrefix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41" fontId="27" fillId="0" borderId="0" xfId="16" applyFont="1" applyAlignment="1">
      <alignment horizontal="center"/>
      <protection/>
    </xf>
    <xf numFmtId="0" fontId="1" fillId="0" borderId="0" xfId="0" applyFont="1" applyBorder="1" applyAlignment="1">
      <alignment horizontal="left"/>
    </xf>
    <xf numFmtId="37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39" fontId="13" fillId="0" borderId="0" xfId="0" applyNumberFormat="1" applyFont="1" applyBorder="1" applyAlignment="1" applyProtection="1">
      <alignment/>
      <protection/>
    </xf>
    <xf numFmtId="168" fontId="13" fillId="0" borderId="0" xfId="0" applyNumberFormat="1" applyFont="1" applyBorder="1" applyAlignment="1" applyProtection="1">
      <alignment/>
      <protection/>
    </xf>
    <xf numFmtId="41" fontId="14" fillId="0" borderId="0" xfId="16" applyFont="1" applyBorder="1" applyAlignment="1">
      <alignment/>
      <protection/>
    </xf>
    <xf numFmtId="42" fontId="14" fillId="0" borderId="0" xfId="20" applyFont="1" applyBorder="1" applyAlignment="1">
      <alignment/>
      <protection/>
    </xf>
    <xf numFmtId="37" fontId="13" fillId="0" borderId="0" xfId="0" applyNumberFormat="1" applyFont="1" applyAlignment="1" applyProtection="1">
      <alignment/>
      <protection/>
    </xf>
    <xf numFmtId="168" fontId="13" fillId="0" borderId="0" xfId="0" applyNumberFormat="1" applyFont="1" applyAlignment="1" applyProtection="1">
      <alignment/>
      <protection/>
    </xf>
    <xf numFmtId="0" fontId="2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3" fontId="2" fillId="0" borderId="2" xfId="29" applyNumberFormat="1" applyFont="1" applyFill="1" applyBorder="1" applyAlignment="1">
      <alignment horizontal="center"/>
      <protection/>
    </xf>
    <xf numFmtId="3" fontId="2" fillId="0" borderId="0" xfId="29" applyNumberFormat="1" applyFont="1" applyFill="1" applyBorder="1" applyAlignment="1">
      <alignment horizontal="center"/>
      <protection/>
    </xf>
    <xf numFmtId="3" fontId="2" fillId="0" borderId="0" xfId="29" applyNumberFormat="1" applyFont="1" applyFill="1" applyAlignment="1">
      <alignment horizontal="center"/>
      <protection/>
    </xf>
    <xf numFmtId="3" fontId="18" fillId="0" borderId="0" xfId="29" applyNumberFormat="1" applyFont="1" applyFill="1" applyAlignment="1">
      <alignment horizontal="center" vertical="center"/>
      <protection/>
    </xf>
    <xf numFmtId="0" fontId="18" fillId="0" borderId="0" xfId="29" applyFont="1" applyFill="1" applyAlignment="1">
      <alignment horizontal="center" vertical="center"/>
      <protection/>
    </xf>
    <xf numFmtId="0" fontId="1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17">
    <cellStyle name="Normal" xfId="0"/>
    <cellStyle name="########" xfId="15"/>
    <cellStyle name="Comma" xfId="16"/>
    <cellStyle name="Comma [0]" xfId="17"/>
    <cellStyle name="Comma_069-E-2.00" xfId="18"/>
    <cellStyle name="Comma_UIF E-3" xfId="19"/>
    <cellStyle name="Currency" xfId="20"/>
    <cellStyle name="Currency [0]" xfId="21"/>
    <cellStyle name="Currency_UIF E-2 - with some additions REVISED FOR TITLES" xfId="22"/>
    <cellStyle name="Date" xfId="23"/>
    <cellStyle name="Followed Hyperlink" xfId="24"/>
    <cellStyle name="Hyperlink" xfId="25"/>
    <cellStyle name="Normal_REVENUES" xfId="26"/>
    <cellStyle name="Normal_UIF E-2 - with some additions REVISED FOR TITLES" xfId="27"/>
    <cellStyle name="Normal_UIF E-3" xfId="28"/>
    <cellStyle name="Normal_Wedgefield-REV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bravo\My%20Documents\A%20-%20UIF%20RATE%20CASE%20-%202006\MFRs%20&amp;%20MISC.%20SCHEDULES\PINELLAS\PINELLAS%20MF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bravo.MSA\My%20Documents\UIF%20RATE%20CASE%20-%202006\MFRs%20&amp;%20MISC.%20SCHEDULES\Final%20Filings%20&amp;%20REVISIONS%20TO%20FINAL\Pasco\PASCO%20MFRs%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%20ELENA%20BRAVO\Local%20Settings\Temporary%20Internet%20Files\Content.IE5\URWN6DU1\Documents%20and%20Settings\mbravo\My%20Documents\RATE%20CASES%20-%20UTILITIES,%20INC\SOUTH%20GATE\SCHEDULES\SOUTHGATE%20MFR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bravo\My%20Documents\A%20-%20UIF%20RATE%20CASE%20-%202006\MFRs%20&amp;%20MISC.%20SCHEDULES\MARION\MARION%20MFR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bravo\My%20Documents\A%20-%20UIF%20RATE%20CASE%20-%202006\MFRs%20&amp;%20MISC.%20SCHEDULES\ORANGE\DRAFTS\MFRs%20ORANGE%20-%20draf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bravo.MSA\My%20Documents\A%20-%20UIF%20RATE%20CASE%20-%202006\TEMPLATES\UIF%20-%20CLASS%20A%20W&amp;S%20TEMPLATE%20SCH%20A%20&amp;%20B%20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VER"/>
      <sheetName val="CONTENTS vol 1"/>
      <sheetName val="CONTENTS vol 2"/>
      <sheetName val="A 1"/>
      <sheetName val="A 2"/>
      <sheetName val="A 3"/>
      <sheetName val="A 4"/>
      <sheetName val="A 5 (a) "/>
      <sheetName val="APPENDIX A PLANT ACCT REC"/>
      <sheetName val="A 5 (b) "/>
      <sheetName val="A 6 (a)"/>
      <sheetName val="A 6 (b)"/>
      <sheetName val="A 7"/>
      <sheetName val="A 8"/>
      <sheetName val="A 9"/>
      <sheetName val="A 9 (a)"/>
      <sheetName val="A 10"/>
      <sheetName val="A 10 (a)"/>
      <sheetName val="A 11"/>
      <sheetName val="A 12"/>
      <sheetName val="A 12 (a)"/>
      <sheetName val="A 13"/>
      <sheetName val="A 14"/>
      <sheetName val="A 14 (a)"/>
      <sheetName val="A 15"/>
      <sheetName val="A 16"/>
      <sheetName val="A 17"/>
      <sheetName val="A 18"/>
      <sheetName val="A 18 (a)"/>
      <sheetName val="A 19"/>
      <sheetName val="A 19 (a) "/>
      <sheetName val="B 1"/>
      <sheetName val="B 2"/>
      <sheetName val="B 3"/>
      <sheetName val="B 4"/>
      <sheetName val="B 5"/>
      <sheetName val="APPENDIX B INC. STAT.ACCT RECON"/>
      <sheetName val="B 6"/>
      <sheetName val="B 7"/>
      <sheetName val="B 8"/>
      <sheetName val="B 9"/>
      <sheetName val="B 10"/>
      <sheetName val="B 11"/>
      <sheetName val="B 12"/>
      <sheetName val="B 13"/>
      <sheetName val="B 14"/>
      <sheetName val="B 15"/>
      <sheetName val="C INSTRUCT"/>
      <sheetName val="C 1"/>
      <sheetName val="C 2"/>
      <sheetName val="C 3"/>
      <sheetName val="C 4"/>
      <sheetName val="C 5"/>
      <sheetName val="C 6"/>
      <sheetName val="C 7a"/>
      <sheetName val="C7b"/>
      <sheetName val="C 8"/>
      <sheetName val="C 9"/>
      <sheetName val="C 10"/>
      <sheetName val="D-1"/>
      <sheetName val="D-2"/>
      <sheetName val="D 2 (a)"/>
      <sheetName val="D-3"/>
      <sheetName val="D-4"/>
      <sheetName val="D 4 (a)"/>
      <sheetName val="D-5"/>
      <sheetName val="D-6"/>
      <sheetName val="D 7"/>
      <sheetName val="E 1"/>
      <sheetName val="E 1 (I)"/>
      <sheetName val="E 6"/>
      <sheetName val="E 7"/>
      <sheetName val="E 8"/>
      <sheetName val="E 9 "/>
      <sheetName val="E 11"/>
      <sheetName val="E 12"/>
      <sheetName val="E 13"/>
      <sheetName val="E 14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VER"/>
      <sheetName val="CONTENTS vol 1"/>
      <sheetName val="CONTENTS vol 2"/>
      <sheetName val="APPENDIX A PLANT ACCT REC"/>
      <sheetName val="A 1"/>
      <sheetName val="A 2"/>
      <sheetName val="A 3"/>
      <sheetName val="A 4"/>
      <sheetName val="A 5 (a) "/>
      <sheetName val="A 5 (b) "/>
      <sheetName val="A 6 (a)"/>
      <sheetName val="A 6 (b)"/>
      <sheetName val="A 7"/>
      <sheetName val="A 8"/>
      <sheetName val="A 9"/>
      <sheetName val="A 9 (a)"/>
      <sheetName val="A 10"/>
      <sheetName val="A 10 (a)"/>
      <sheetName val="A 11"/>
      <sheetName val="A 12"/>
      <sheetName val="A 12 (a)"/>
      <sheetName val="A 13"/>
      <sheetName val="A 14"/>
      <sheetName val="A 14 (a)"/>
      <sheetName val="A 15"/>
      <sheetName val="A 16"/>
      <sheetName val="A 17"/>
      <sheetName val="A 18"/>
      <sheetName val="A 18 (a)"/>
      <sheetName val="A 19"/>
      <sheetName val="A 19 (a) "/>
      <sheetName val="B 1"/>
      <sheetName val="B 2"/>
      <sheetName val="B 3"/>
      <sheetName val="B 4"/>
      <sheetName val="B 5"/>
      <sheetName val="B 6"/>
      <sheetName val="B 7"/>
      <sheetName val="B 8"/>
      <sheetName val="B 9"/>
      <sheetName val="B 10"/>
      <sheetName val="B 11"/>
      <sheetName val="B12 - 1"/>
      <sheetName val="B12 2"/>
      <sheetName val="B12 3"/>
      <sheetName val="B12 -4"/>
      <sheetName val="B12 - 5"/>
      <sheetName val="B 13"/>
      <sheetName val="B 14"/>
      <sheetName val="B 15"/>
      <sheetName val="C INSTRUCT"/>
      <sheetName val="C 1"/>
      <sheetName val="C 2 (W)"/>
      <sheetName val="C 2 (S)"/>
      <sheetName val="C 3 (W)"/>
      <sheetName val="C 3 (S)"/>
      <sheetName val="C 4"/>
      <sheetName val="C 5 (W)"/>
      <sheetName val="C 5 (S)"/>
      <sheetName val="C 6"/>
      <sheetName val="C 7"/>
      <sheetName val="C 8"/>
      <sheetName val="C 9"/>
      <sheetName val="C 10"/>
      <sheetName val="D-1"/>
      <sheetName val="D-2"/>
      <sheetName val="D 2 (a)"/>
      <sheetName val="D-3"/>
      <sheetName val="D-4"/>
      <sheetName val="D-5"/>
      <sheetName val="D-6"/>
      <sheetName val="D 7"/>
      <sheetName val="E 1 W"/>
      <sheetName val="E 1 S"/>
      <sheetName val="E-2"/>
      <sheetName val="E-3"/>
      <sheetName val="E-4 Water"/>
      <sheetName val="E-4 Sewer"/>
      <sheetName val="E-5 "/>
      <sheetName val="E 6"/>
      <sheetName val="E 7"/>
      <sheetName val="E 8"/>
      <sheetName val="E 9 "/>
      <sheetName val="E-10"/>
      <sheetName val="E 11"/>
      <sheetName val="E 12"/>
      <sheetName val="E 13"/>
      <sheetName val="E 14"/>
      <sheetName val="D 4 (I)"/>
      <sheetName val="E 1 W (I)"/>
      <sheetName val="E 1 S (I)"/>
      <sheetName val="E-2 - I"/>
      <sheetName val="ADJUSTED MONTHLY FINAL"/>
      <sheetName val="APPENDIX B INC. STAT.ACCT REC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CH A, C, G, H"/>
      <sheetName val="A INC STAT, PROFORMA"/>
      <sheetName val="ACCT RECON EXCERPT"/>
      <sheetName val="B - BAL SHT"/>
      <sheetName val="C, D - RATES &amp; REV"/>
      <sheetName val="E - ANNUALIZED REVENUES"/>
      <sheetName val="F - FIXED ASSETS &amp; DEP"/>
      <sheetName val="PLANT ACCT REC"/>
      <sheetName val="G O&amp;M EXPENSE ADJUSTMENTS"/>
      <sheetName val="B 3"/>
      <sheetName val="A1 OPERATING INCOME ADJUST"/>
      <sheetName val="H - COMP O&amp;M EXP"/>
      <sheetName val="I RATE CASE EXP"/>
      <sheetName val="J1 RATE BASE &amp; ROR EXIST. RATES"/>
      <sheetName val="J2 RATE BASE &amp; ROR PROP. RATES"/>
      <sheetName val="A 3 RATE BASE ADJ."/>
      <sheetName val="R CIAC SCHED"/>
      <sheetName val="Sheet1"/>
    </sheetNames>
    <sheetDataSet>
      <sheetData sheetId="11">
        <row r="1">
          <cell r="A1" t="str">
            <v>SCHEDULE A</v>
          </cell>
          <cell r="I1" t="str">
            <v>SCHEDULE A</v>
          </cell>
        </row>
        <row r="2">
          <cell r="A2" t="str">
            <v>SANDY CREEK UTILITIES, INC.</v>
          </cell>
          <cell r="I2" t="str">
            <v>SANDY CREEK UTILITIES, INC.</v>
          </cell>
        </row>
        <row r="3">
          <cell r="A3" t="str">
            <v>SUPPORTING SCHEDULE - DETAIL DESCRIPTION OF PRO FORMA ADJUSTMENTS TO RATE BASE - WATER</v>
          </cell>
          <cell r="I3" t="str">
            <v>SUPPORTING SCHEDULE - DETAIL DESCRIPTION OF PRO FORMA ADJUSTMENTS TO RATE BASE - WATER</v>
          </cell>
        </row>
        <row r="5">
          <cell r="A5" t="str">
            <v>Line</v>
          </cell>
          <cell r="I5" t="str">
            <v>Line</v>
          </cell>
        </row>
        <row r="6">
          <cell r="A6" t="str">
            <v>No.</v>
          </cell>
          <cell r="B6" t="str">
            <v>Description</v>
          </cell>
          <cell r="G6" t="str">
            <v>Water</v>
          </cell>
          <cell r="H6" t="str">
            <v>Wastewater</v>
          </cell>
          <cell r="I6" t="str">
            <v>No.</v>
          </cell>
          <cell r="J6" t="str">
            <v>Description</v>
          </cell>
          <cell r="O6" t="str">
            <v>Water</v>
          </cell>
          <cell r="P6" t="str">
            <v>Wastewater</v>
          </cell>
        </row>
        <row r="8">
          <cell r="B8" t="str">
            <v>(A)</v>
          </cell>
          <cell r="C8" t="str">
            <v>Test year revenue </v>
          </cell>
          <cell r="J8" t="str">
            <v>(E)</v>
          </cell>
          <cell r="K8" t="str">
            <v>Revenue Increase</v>
          </cell>
        </row>
        <row r="9">
          <cell r="C9" t="str">
            <v>To accrued Fire Protection Revenues for the test year</v>
          </cell>
          <cell r="G9">
            <v>3850.59</v>
          </cell>
          <cell r="K9" t="str">
            <v>Increase in revenue required by the Utility to realize a</v>
          </cell>
        </row>
        <row r="10">
          <cell r="C10" t="str">
            <v>Test year revenue - actual per Schedule B-4</v>
          </cell>
          <cell r="G10">
            <v>0</v>
          </cell>
          <cell r="K10">
            <v>0</v>
          </cell>
          <cell r="L10" t="str">
            <v>% rate of return</v>
          </cell>
          <cell r="O10">
            <v>0</v>
          </cell>
        </row>
        <row r="12">
          <cell r="C12" t="str">
            <v>Adjustment required</v>
          </cell>
          <cell r="G12">
            <v>3850.59</v>
          </cell>
          <cell r="H12">
            <v>0</v>
          </cell>
          <cell r="J12" t="str">
            <v>(F)</v>
          </cell>
          <cell r="K12" t="str">
            <v>Operations &amp; Maintenance (O &amp; M) Expenses</v>
          </cell>
        </row>
        <row r="13">
          <cell r="K13" t="str">
            <v>(1)  Salaries &amp; Wages</v>
          </cell>
        </row>
        <row r="14">
          <cell r="B14" t="str">
            <v>(B)</v>
          </cell>
          <cell r="C14" t="str">
            <v>Operations &amp; Maintenance (O &amp; M) Expenses</v>
          </cell>
          <cell r="K14" t="str">
            <v>A) Add sewer plant laborer</v>
          </cell>
          <cell r="P14">
            <v>0</v>
          </cell>
        </row>
        <row r="15">
          <cell r="C15" t="str">
            <v>(1) Engineering</v>
          </cell>
          <cell r="K15" t="str">
            <v>B) Add plant operator</v>
          </cell>
          <cell r="O15">
            <v>0</v>
          </cell>
        </row>
        <row r="16">
          <cell r="C16" t="str">
            <v>A) Remove engineering expense benefiting future periods</v>
          </cell>
          <cell r="G16">
            <v>0</v>
          </cell>
          <cell r="H16">
            <v>0</v>
          </cell>
          <cell r="K16" t="str">
            <v>C) Reclassify salaries of general and administrative  employees</v>
          </cell>
        </row>
        <row r="17">
          <cell r="C17" t="str">
            <v>B) Remove engineering expense for abandoned projects</v>
          </cell>
          <cell r="K17" t="str">
            <v>to utility per Adjustment (F)(5)(J) (below)</v>
          </cell>
        </row>
        <row r="18">
          <cell r="C18" t="str">
            <v>C) Annual amortization of expenses benefiting future </v>
          </cell>
          <cell r="O18" t="str">
            <v>.</v>
          </cell>
        </row>
        <row r="19">
          <cell r="C19" t="str">
            <v>periods (5 years)</v>
          </cell>
          <cell r="G19">
            <v>0</v>
          </cell>
          <cell r="H19">
            <v>0</v>
          </cell>
          <cell r="K19" t="str">
            <v>Total salaries and wages</v>
          </cell>
          <cell r="O19">
            <v>0</v>
          </cell>
          <cell r="P19">
            <v>0</v>
          </cell>
        </row>
        <row r="21">
          <cell r="C21" t="str">
            <v>Net adjustment</v>
          </cell>
          <cell r="G21">
            <v>0</v>
          </cell>
          <cell r="H21">
            <v>0</v>
          </cell>
          <cell r="K21" t="str">
            <v>(2) DEP required expenses per permit renewal conditions (1)</v>
          </cell>
        </row>
        <row r="22">
          <cell r="K22" t="str">
            <v>A) Additional testing</v>
          </cell>
        </row>
        <row r="23">
          <cell r="C23" t="str">
            <v>(2) Legal</v>
          </cell>
          <cell r="K23" t="str">
            <v>B) Annual meter calibration</v>
          </cell>
        </row>
        <row r="24">
          <cell r="C24" t="str">
            <v>A) Reclassify legal expenses to deferred account</v>
          </cell>
          <cell r="K24" t="str">
            <v>C) Clean &amp; scarify pond</v>
          </cell>
        </row>
        <row r="25">
          <cell r="C25" t="str">
            <v>B) Reclassify rate case expense</v>
          </cell>
          <cell r="G25">
            <v>0</v>
          </cell>
          <cell r="H25">
            <v>0</v>
          </cell>
          <cell r="K25" t="str">
            <v>D) Aquatic weed control</v>
          </cell>
        </row>
        <row r="26">
          <cell r="K26" t="str">
            <v>E) Mow &amp; maintain pond embankments and access areas</v>
          </cell>
        </row>
        <row r="27">
          <cell r="C27" t="str">
            <v>Net adjustment</v>
          </cell>
          <cell r="G27">
            <v>0</v>
          </cell>
          <cell r="H27">
            <v>0</v>
          </cell>
          <cell r="K27" t="str">
            <v>F) Increase in purchased power due required plant additions</v>
          </cell>
        </row>
        <row r="28">
          <cell r="K28" t="str">
            <v>G) Monitor 5 sites</v>
          </cell>
        </row>
        <row r="29">
          <cell r="C29" t="str">
            <v>(3) Other Expenses</v>
          </cell>
          <cell r="K29" t="str">
            <v>H) Soil testing</v>
          </cell>
        </row>
        <row r="30">
          <cell r="C30" t="str">
            <v>A) Remove miscellaneous non-utility expenses</v>
          </cell>
          <cell r="K30" t="str">
            <v>I) Engineering reports to DEP</v>
          </cell>
          <cell r="P30">
            <v>0</v>
          </cell>
        </row>
        <row r="31">
          <cell r="C31" t="str">
            <v>B) Adjust management fees for prior period expense</v>
          </cell>
        </row>
        <row r="32">
          <cell r="C32" t="str">
            <v>C) Remove and defer cost of painting facilities</v>
          </cell>
          <cell r="K32" t="str">
            <v>Total DEP required annual expenses</v>
          </cell>
          <cell r="P32">
            <v>0</v>
          </cell>
        </row>
        <row r="33">
          <cell r="C33" t="str">
            <v>D) Amortize deferred cost of painting facilities (5 years)</v>
          </cell>
          <cell r="G33">
            <v>0</v>
          </cell>
          <cell r="H33" t="str">
            <v> </v>
          </cell>
        </row>
        <row r="34">
          <cell r="K34" t="str">
            <v>(3) Y2k compliance expenditures</v>
          </cell>
        </row>
        <row r="35">
          <cell r="C35" t="str">
            <v>Net adjustment</v>
          </cell>
          <cell r="G35">
            <v>0</v>
          </cell>
          <cell r="H35">
            <v>0</v>
          </cell>
          <cell r="K35" t="str">
            <v>A) Service bureau access license</v>
          </cell>
        </row>
        <row r="36">
          <cell r="K36" t="str">
            <v>B) Annual software fees</v>
          </cell>
        </row>
        <row r="37">
          <cell r="C37" t="str">
            <v>Total adjustment to O &amp; M Expense</v>
          </cell>
          <cell r="G37">
            <v>0</v>
          </cell>
          <cell r="H37">
            <v>0</v>
          </cell>
          <cell r="K37" t="str">
            <v>C) Annual telecommunications charges</v>
          </cell>
        </row>
        <row r="38">
          <cell r="K38" t="str">
            <v>D) Remove test year telecommunications charges</v>
          </cell>
        </row>
        <row r="39">
          <cell r="B39" t="str">
            <v>(C)</v>
          </cell>
          <cell r="C39" t="str">
            <v>Non-used and useful depreciation</v>
          </cell>
          <cell r="K39" t="str">
            <v>E) MIS manager allocated charges</v>
          </cell>
        </row>
        <row r="40">
          <cell r="C40" t="str">
            <v>Non-used and useful depreciation per Page B-14</v>
          </cell>
          <cell r="H40">
            <v>0</v>
          </cell>
          <cell r="K40" t="str">
            <v>F) Remove test year MIS manager allocated charges</v>
          </cell>
        </row>
        <row r="41">
          <cell r="K41" t="str">
            <v>G) Service bureau processing fees</v>
          </cell>
        </row>
        <row r="42">
          <cell r="B42" t="str">
            <v>(D)</v>
          </cell>
          <cell r="C42" t="str">
            <v>Taxes Other Than Income</v>
          </cell>
          <cell r="K42" t="str">
            <v>H) Remove test year service bureau processing fees</v>
          </cell>
          <cell r="O42">
            <v>0</v>
          </cell>
          <cell r="P42">
            <v>0</v>
          </cell>
        </row>
        <row r="43">
          <cell r="C43" t="str">
            <v>(2) Regulatory Assessment Fees (RAF's)</v>
          </cell>
        </row>
        <row r="44">
          <cell r="C44" t="str">
            <v>     RAF's associated with Adjustment (A) X 4.5%</v>
          </cell>
          <cell r="G44">
            <v>173</v>
          </cell>
          <cell r="H44">
            <v>0</v>
          </cell>
          <cell r="K44" t="str">
            <v>Total Y2k compliance expenditures</v>
          </cell>
          <cell r="O44">
            <v>0</v>
          </cell>
          <cell r="P44">
            <v>0</v>
          </cell>
        </row>
        <row r="49">
          <cell r="A49" t="str">
            <v>SCHEDULE A</v>
          </cell>
          <cell r="I49" t="str">
            <v>SCHEDULE A</v>
          </cell>
        </row>
        <row r="50">
          <cell r="A50" t="str">
            <v>SANDY CREEK UTILITIES, INC.</v>
          </cell>
          <cell r="I50" t="str">
            <v>SANDY CREEK UTILITIES, INC.</v>
          </cell>
        </row>
        <row r="51">
          <cell r="A51" t="str">
            <v>SUPPORTING SCHEDULE - DETAIL DESCRIPTION OF PRO FORMA ADJUSTMENTS TO RATE BASE - WATER</v>
          </cell>
          <cell r="I51" t="str">
            <v>SUPPORTING SCHEDULE - DETAIL DESCRIPTION OF PRO FORMA ADJUSTMENTS TO RATE BASE - WATER</v>
          </cell>
        </row>
        <row r="53">
          <cell r="A53" t="str">
            <v>Line</v>
          </cell>
          <cell r="I53" t="str">
            <v>Line</v>
          </cell>
        </row>
        <row r="54">
          <cell r="A54" t="str">
            <v>No.</v>
          </cell>
          <cell r="B54" t="str">
            <v>Description</v>
          </cell>
          <cell r="G54" t="str">
            <v>Water</v>
          </cell>
          <cell r="H54" t="str">
            <v>Wastewater</v>
          </cell>
          <cell r="I54" t="str">
            <v>No.</v>
          </cell>
          <cell r="J54" t="str">
            <v>Description</v>
          </cell>
          <cell r="O54" t="str">
            <v>Water</v>
          </cell>
          <cell r="P54" t="str">
            <v>Wastewater</v>
          </cell>
        </row>
        <row r="56">
          <cell r="B56" t="str">
            <v>(F)</v>
          </cell>
          <cell r="C56" t="str">
            <v>Operations &amp; Maintenance (O &amp; M) Expenses (Continued)</v>
          </cell>
          <cell r="J56" t="str">
            <v>(G)</v>
          </cell>
          <cell r="K56" t="str">
            <v>Depreciation Expense (Continued)</v>
          </cell>
        </row>
        <row r="57">
          <cell r="C57" t="str">
            <v>(4) Amortization of rate case expense</v>
          </cell>
          <cell r="K57" t="str">
            <v>(1) Depreciation on assets per Schedule A-3 (Continued)</v>
          </cell>
        </row>
        <row r="58">
          <cell r="C58" t="str">
            <v>Amortization per Schedule B-10</v>
          </cell>
          <cell r="G58">
            <v>0</v>
          </cell>
          <cell r="H58">
            <v>0</v>
          </cell>
          <cell r="K58" t="str">
            <v>K) Convert old generator to mobile</v>
          </cell>
          <cell r="O58">
            <v>0</v>
          </cell>
          <cell r="P58">
            <v>0</v>
          </cell>
        </row>
        <row r="59">
          <cell r="C59" t="str">
            <v>Less: Test year amortization</v>
          </cell>
          <cell r="G59">
            <v>0</v>
          </cell>
          <cell r="H59">
            <v>0</v>
          </cell>
          <cell r="K59" t="str">
            <v>L) Capitalize WIP - Indian Mound Rd</v>
          </cell>
        </row>
        <row r="60">
          <cell r="K60" t="str">
            <v>M) Capitalize WIP - Berms at Ponds 6 &amp; 7</v>
          </cell>
          <cell r="O60" t="str">
            <v> </v>
          </cell>
        </row>
        <row r="61">
          <cell r="C61" t="str">
            <v>Net rate case amortization</v>
          </cell>
          <cell r="G61">
            <v>0</v>
          </cell>
          <cell r="H61">
            <v>0</v>
          </cell>
        </row>
        <row r="62">
          <cell r="K62" t="str">
            <v>Total adjustment required</v>
          </cell>
          <cell r="O62">
            <v>0</v>
          </cell>
          <cell r="P62">
            <v>0</v>
          </cell>
        </row>
        <row r="63">
          <cell r="C63" t="str">
            <v>(5) Other Expenses</v>
          </cell>
        </row>
        <row r="64">
          <cell r="C64" t="str">
            <v>A) Indianwood maintenance (2)</v>
          </cell>
          <cell r="K64" t="str">
            <v>(2) Depreciation on assets acquired during the test year</v>
          </cell>
        </row>
        <row r="65">
          <cell r="C65" t="str">
            <v>B) Copier expenses</v>
          </cell>
          <cell r="K65" t="str">
            <v>A) Total annual depreciation</v>
          </cell>
        </row>
        <row r="66">
          <cell r="C66" t="str">
            <v>C) T-1 line expenses</v>
          </cell>
          <cell r="K66" t="str">
            <v>B) Remove depreciation taken during test year</v>
          </cell>
          <cell r="O66">
            <v>0</v>
          </cell>
          <cell r="P66">
            <v>0</v>
          </cell>
        </row>
        <row r="67">
          <cell r="C67" t="str">
            <v>D) Sludge hauling expenses</v>
          </cell>
        </row>
        <row r="68">
          <cell r="C68" t="str">
            <v>E) Remove test year sludge hauling expenses</v>
          </cell>
          <cell r="K68" t="str">
            <v>Total adjustment required</v>
          </cell>
          <cell r="O68">
            <v>0</v>
          </cell>
          <cell r="P68">
            <v>0</v>
          </cell>
        </row>
        <row r="69">
          <cell r="C69" t="str">
            <v>F) Land lease for effluent disposal</v>
          </cell>
        </row>
        <row r="70">
          <cell r="C70" t="str">
            <v>G) Remove test year land lease for effluent disposal</v>
          </cell>
          <cell r="K70" t="str">
            <v>(3) Non-used and useful depreciation</v>
          </cell>
        </row>
        <row r="71">
          <cell r="C71" t="str">
            <v>H) Adjust benefits for increase in health insurance</v>
          </cell>
          <cell r="K71" t="str">
            <v>Non-used and useful depreciation on Adjustment 1(C) above</v>
          </cell>
          <cell r="P71">
            <v>0</v>
          </cell>
        </row>
        <row r="72">
          <cell r="C72" t="str">
            <v>I) Adjust management fees for increase in health insurance</v>
          </cell>
        </row>
        <row r="73">
          <cell r="C73" t="str">
            <v>J) Adjust management fees for reclassification of utility employees</v>
          </cell>
          <cell r="K73" t="str">
            <v>Total depreciation adjustment</v>
          </cell>
          <cell r="O73">
            <v>0</v>
          </cell>
          <cell r="P73">
            <v>0</v>
          </cell>
        </row>
        <row r="74">
          <cell r="C74" t="str">
            <v>from management fees to direct utility</v>
          </cell>
        </row>
        <row r="75">
          <cell r="C75" t="str">
            <v>K) Adjust employee benefits for reclassification of utility </v>
          </cell>
          <cell r="J75" t="str">
            <v>(H)</v>
          </cell>
          <cell r="K75" t="str">
            <v>Amortization</v>
          </cell>
        </row>
        <row r="76">
          <cell r="C76" t="str">
            <v>employees per (F)(5)(J) (above)</v>
          </cell>
          <cell r="K76" t="str">
            <v>Annual amortization of deferred legal expenses for acquisition</v>
          </cell>
        </row>
        <row r="77">
          <cell r="C77" t="str">
            <v>L) Employee benefits for new employees per (F)(1)(A) and</v>
          </cell>
          <cell r="K77" t="str">
            <v>of Indianwood system per (B)(2)(A) (above)</v>
          </cell>
          <cell r="O77">
            <v>0</v>
          </cell>
          <cell r="P77">
            <v>0</v>
          </cell>
        </row>
        <row r="78">
          <cell r="C78" t="str">
            <v>(F)(1)(B) (above)</v>
          </cell>
          <cell r="G78">
            <v>0</v>
          </cell>
          <cell r="H78">
            <v>0</v>
          </cell>
        </row>
        <row r="79">
          <cell r="J79" t="str">
            <v>(I)</v>
          </cell>
          <cell r="K79" t="str">
            <v>Taxes Other Than Income</v>
          </cell>
        </row>
        <row r="80">
          <cell r="C80" t="str">
            <v>Total other expenses</v>
          </cell>
          <cell r="G80">
            <v>0</v>
          </cell>
          <cell r="H80">
            <v>0</v>
          </cell>
          <cell r="K80" t="str">
            <v>(1) Regulatory Assessment Fees (RAF's)</v>
          </cell>
        </row>
        <row r="81">
          <cell r="K81" t="str">
            <v>Total revenue requested</v>
          </cell>
          <cell r="O81">
            <v>0</v>
          </cell>
          <cell r="P81">
            <v>0</v>
          </cell>
        </row>
        <row r="82">
          <cell r="C82" t="str">
            <v>Total adjustments to O &amp; M expenses</v>
          </cell>
          <cell r="G82">
            <v>0</v>
          </cell>
          <cell r="H82">
            <v>0</v>
          </cell>
          <cell r="K82" t="str">
            <v>RAF rate</v>
          </cell>
          <cell r="O82">
            <v>0.045</v>
          </cell>
        </row>
        <row r="84">
          <cell r="B84" t="str">
            <v>(G)</v>
          </cell>
          <cell r="C84" t="str">
            <v>Depreciation Expense</v>
          </cell>
          <cell r="K84" t="str">
            <v>Total RAF's</v>
          </cell>
          <cell r="O84">
            <v>0</v>
          </cell>
          <cell r="P84">
            <v>0</v>
          </cell>
        </row>
        <row r="85">
          <cell r="C85" t="str">
            <v>(1) Depreciation on assets per Schedule A-3</v>
          </cell>
          <cell r="K85" t="str">
            <v>Adjusted test year RAF's</v>
          </cell>
          <cell r="O85">
            <v>0</v>
          </cell>
        </row>
        <row r="86">
          <cell r="C86" t="str">
            <v>A) Truck addition</v>
          </cell>
          <cell r="G86">
            <v>0</v>
          </cell>
          <cell r="H86">
            <v>0</v>
          </cell>
        </row>
        <row r="87">
          <cell r="C87" t="str">
            <v>B) Truck addition</v>
          </cell>
          <cell r="K87" t="str">
            <v>Adjustment required</v>
          </cell>
          <cell r="O87">
            <v>0</v>
          </cell>
          <cell r="P87">
            <v>0</v>
          </cell>
        </row>
        <row r="88">
          <cell r="C88" t="str">
            <v>C) DEP required improvements</v>
          </cell>
        </row>
        <row r="89">
          <cell r="C89" t="str">
            <v>D) Copier</v>
          </cell>
          <cell r="K89" t="str">
            <v>(2) Payroll Taxes</v>
          </cell>
        </row>
        <row r="90">
          <cell r="C90" t="str">
            <v>F) T-1 line</v>
          </cell>
          <cell r="K90" t="str">
            <v>Total increase in salaries per Adjustment (F)(1) (above)</v>
          </cell>
          <cell r="O90">
            <v>0</v>
          </cell>
          <cell r="P90">
            <v>0</v>
          </cell>
        </row>
        <row r="91">
          <cell r="C91" t="str">
            <v>G) Water plant improvements</v>
          </cell>
          <cell r="K91" t="str">
            <v>Payroll tax rate</v>
          </cell>
          <cell r="O91">
            <v>0.0765</v>
          </cell>
        </row>
        <row r="92">
          <cell r="C92" t="str">
            <v>H) Phone system</v>
          </cell>
        </row>
        <row r="93">
          <cell r="C93" t="str">
            <v>I) Water plant tie-in to sewer plant</v>
          </cell>
          <cell r="K93" t="str">
            <v>Total increase in payroll taxes</v>
          </cell>
          <cell r="O93">
            <v>0</v>
          </cell>
          <cell r="P93">
            <v>0</v>
          </cell>
        </row>
        <row r="94">
          <cell r="C94" t="str">
            <v>J) Generator</v>
          </cell>
        </row>
        <row r="97">
          <cell r="A97" t="str">
            <v>SCHEDULE A</v>
          </cell>
          <cell r="I97" t="str">
            <v>SCHEDULE 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VER"/>
      <sheetName val="CONTENTS vol 1"/>
      <sheetName val="CONTENTS vol 2"/>
      <sheetName val="A 1"/>
      <sheetName val="A 2"/>
      <sheetName val="A 3"/>
      <sheetName val="A 4"/>
      <sheetName val="A 5 (a) "/>
      <sheetName val="APPENDIX A PLANT ACCT REC"/>
      <sheetName val="A 5 (b) "/>
      <sheetName val="A 6 (a)"/>
      <sheetName val="A 6 (b)"/>
      <sheetName val="A 7"/>
      <sheetName val="A 8"/>
      <sheetName val="A 9"/>
      <sheetName val="A 9 (a)"/>
      <sheetName val="A 10"/>
      <sheetName val="A 10 (a)"/>
      <sheetName val="A 11"/>
      <sheetName val="A 12"/>
      <sheetName val="A 12 (a)"/>
      <sheetName val="A 13"/>
      <sheetName val="A 14"/>
      <sheetName val="A 14 (a)"/>
      <sheetName val="A 15"/>
      <sheetName val="A 16"/>
      <sheetName val="A 17"/>
      <sheetName val="A 18"/>
      <sheetName val="A 18 (a)"/>
      <sheetName val="A 19"/>
      <sheetName val="A 19 (a) "/>
      <sheetName val="B 1"/>
      <sheetName val="B 2"/>
      <sheetName val="B 3"/>
      <sheetName val="B 4"/>
      <sheetName val="B 5"/>
      <sheetName val="APPENDIX B INC. STAT.ACCT RECON"/>
      <sheetName val="B 6"/>
      <sheetName val="B 7"/>
      <sheetName val="B 8"/>
      <sheetName val="B 9"/>
      <sheetName val="B 10"/>
      <sheetName val="B 11"/>
      <sheetName val="B 12"/>
      <sheetName val="B 13"/>
      <sheetName val="B 14"/>
      <sheetName val="B 15"/>
      <sheetName val="C INSTRUCT"/>
      <sheetName val="C 1"/>
      <sheetName val="C 2"/>
      <sheetName val="C 3"/>
      <sheetName val="C 4"/>
      <sheetName val="C 5"/>
      <sheetName val="C 6"/>
      <sheetName val="C 7a"/>
      <sheetName val="C7b"/>
      <sheetName val="C 8"/>
      <sheetName val="C 9"/>
      <sheetName val="C 10"/>
      <sheetName val="D-1"/>
      <sheetName val="D-2"/>
      <sheetName val="D 2 (a)"/>
      <sheetName val="D-3"/>
      <sheetName val="D-4"/>
      <sheetName val="D 4 (a)"/>
      <sheetName val="D-5"/>
      <sheetName val="D-6"/>
      <sheetName val="D 7"/>
      <sheetName val="E 6"/>
      <sheetName val="E 7"/>
      <sheetName val="E 8"/>
      <sheetName val="E 9 "/>
      <sheetName val="E 12"/>
      <sheetName val="E 13"/>
      <sheetName val="E 14"/>
    </sheetNames>
    <sheetDataSet>
      <sheetData sheetId="0">
        <row r="12">
          <cell r="E12" t="str">
            <v>Preparer: Steven M. Lubertozzi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VER"/>
      <sheetName val="CONTENTS vol 1"/>
      <sheetName val="CONTENTS vol 2"/>
      <sheetName val="A 1"/>
      <sheetName val="A 2"/>
      <sheetName val="A 3"/>
      <sheetName val="A 4"/>
      <sheetName val="A 5 (a) "/>
      <sheetName val="APPENDIX A PLANT ACCT REC"/>
      <sheetName val="A 5 (b) "/>
      <sheetName val="A 6 (a)"/>
      <sheetName val="A 6 (b)"/>
      <sheetName val="A 7"/>
      <sheetName val="A 8"/>
      <sheetName val="A 9"/>
      <sheetName val="A 9 (a)"/>
      <sheetName val="A 10"/>
      <sheetName val="A 10 (a)"/>
      <sheetName val="A 11"/>
      <sheetName val="A 12"/>
      <sheetName val="A 12 (a)"/>
      <sheetName val="A 13"/>
      <sheetName val="A 14"/>
      <sheetName val="A 14 (a)"/>
      <sheetName val="A 15"/>
      <sheetName val="A 16"/>
      <sheetName val="A 17"/>
      <sheetName val="A 18"/>
      <sheetName val="A 18 (a)"/>
      <sheetName val="A 19"/>
      <sheetName val="A 19 (a) "/>
      <sheetName val="B 1"/>
      <sheetName val="B 2"/>
      <sheetName val="B 3"/>
      <sheetName val="B 4"/>
      <sheetName val="B 5"/>
      <sheetName val="APPENDIX B INC. STAT.ACCT RECON"/>
      <sheetName val="B 6"/>
      <sheetName val="B 7"/>
      <sheetName val="B 8"/>
      <sheetName val="B 9"/>
      <sheetName val="B 10"/>
      <sheetName val="B 11"/>
      <sheetName val="B 12"/>
      <sheetName val="B 13"/>
      <sheetName val="B 14"/>
      <sheetName val="B 15"/>
      <sheetName val="C INSTRUCT"/>
      <sheetName val="C 1"/>
      <sheetName val="C 2"/>
      <sheetName val="C 3"/>
      <sheetName val="C 4"/>
      <sheetName val="C 5"/>
      <sheetName val="C 6"/>
      <sheetName val="C 7a"/>
      <sheetName val="C7b"/>
      <sheetName val="C 8"/>
      <sheetName val="C 9"/>
      <sheetName val="C 10"/>
      <sheetName val="D-1"/>
      <sheetName val="D-2"/>
      <sheetName val="D 2 (a)"/>
      <sheetName val="D-3"/>
      <sheetName val="D-4"/>
      <sheetName val="D 4 (a)"/>
      <sheetName val="D-5"/>
      <sheetName val="D-6"/>
      <sheetName val="D 7"/>
      <sheetName val="E 1"/>
      <sheetName val="E 1 (I)"/>
      <sheetName val="E 2 (I)"/>
      <sheetName val="E 2"/>
      <sheetName val="E 3"/>
      <sheetName val="E 4"/>
      <sheetName val="E 5"/>
      <sheetName val="E 6"/>
      <sheetName val="E 7"/>
      <sheetName val="E 8"/>
      <sheetName val="E 9 "/>
      <sheetName val="E 10"/>
      <sheetName val="E 11"/>
      <sheetName val="E 12"/>
      <sheetName val="E 13"/>
      <sheetName val="E 14"/>
      <sheetName val="F 2"/>
      <sheetName val="F 4"/>
      <sheetName val="F 6"/>
      <sheetName val="F 7"/>
      <sheetName val="F 8"/>
      <sheetName val="F 10"/>
      <sheetName val="E 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VER"/>
      <sheetName val="CONTENTS vol 1"/>
      <sheetName val="CONTENTS vol 2"/>
      <sheetName val="A 1"/>
      <sheetName val="A 2"/>
      <sheetName val="A 3"/>
      <sheetName val="A 4"/>
      <sheetName val="A 5 (a) "/>
      <sheetName val="APPENDIX A PLANT ACCT REC"/>
      <sheetName val="A 5 (b) "/>
      <sheetName val="A 6 (a)"/>
      <sheetName val="A 6 (b)"/>
      <sheetName val="A 7"/>
      <sheetName val="A 8"/>
      <sheetName val="A 9"/>
      <sheetName val="A 9 (a)"/>
      <sheetName val="A 10"/>
      <sheetName val="A 10 (a)"/>
      <sheetName val="A 11"/>
      <sheetName val="A 12"/>
      <sheetName val="A 12 (a)"/>
      <sheetName val="A 13"/>
      <sheetName val="A 14"/>
      <sheetName val="A 14 (a)"/>
      <sheetName val="A 15"/>
      <sheetName val="A 16"/>
      <sheetName val="A 17"/>
      <sheetName val="A 18"/>
      <sheetName val="A 18 (a)"/>
      <sheetName val="A 19"/>
      <sheetName val="A 19 (a) "/>
      <sheetName val="B 1"/>
      <sheetName val="B 2"/>
      <sheetName val="B 3"/>
      <sheetName val="B 4"/>
      <sheetName val="B 5"/>
      <sheetName val="APPENDIX B INC. STAT.ACCT RECON"/>
      <sheetName val="B 6"/>
      <sheetName val="B 7"/>
      <sheetName val="B 8"/>
      <sheetName val="B 9"/>
      <sheetName val="B 10"/>
      <sheetName val="B 11"/>
      <sheetName val="B 12"/>
      <sheetName val="B 13"/>
      <sheetName val="B 14"/>
      <sheetName val="B 15"/>
      <sheetName val="C INSTRUCT"/>
      <sheetName val="C 1"/>
      <sheetName val="C 2"/>
      <sheetName val="C 3"/>
      <sheetName val="C 4"/>
      <sheetName val="C 5"/>
      <sheetName val="C 6"/>
      <sheetName val="C 7a"/>
      <sheetName val="C7b"/>
      <sheetName val="C 8"/>
      <sheetName val="C 9"/>
      <sheetName val="C 10"/>
      <sheetName val="D-1"/>
      <sheetName val="D-2"/>
      <sheetName val="D 2 (a)"/>
      <sheetName val="D-3"/>
      <sheetName val="D-4"/>
      <sheetName val="D 4 (a)"/>
      <sheetName val="D-5"/>
      <sheetName val="D-6"/>
      <sheetName val="D 7"/>
      <sheetName val="E 1"/>
      <sheetName val="E 1 (I)"/>
      <sheetName val="E 2 (I)"/>
      <sheetName val="E 2"/>
      <sheetName val="E 3"/>
      <sheetName val="E 4"/>
      <sheetName val="E 5"/>
      <sheetName val="E 6"/>
      <sheetName val="E 7"/>
      <sheetName val="E 8"/>
      <sheetName val="E 9"/>
      <sheetName val="E 10"/>
      <sheetName val="E 11"/>
      <sheetName val="E 12"/>
      <sheetName val="E 13"/>
      <sheetName val="E 14"/>
      <sheetName val="F 2"/>
      <sheetName val="F 4"/>
      <sheetName val="F 6"/>
      <sheetName val="F 7"/>
      <sheetName val="F 8"/>
      <sheetName val="F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 transitionEvaluation="1">
    <pageSetUpPr fitToPage="1"/>
  </sheetPr>
  <dimension ref="A1:F51"/>
  <sheetViews>
    <sheetView defaultGridColor="0" view="pageBreakPreview" zoomScaleSheetLayoutView="100" colorId="22" workbookViewId="0" topLeftCell="A36">
      <selection activeCell="A52" sqref="A52:IV1480"/>
    </sheetView>
  </sheetViews>
  <sheetFormatPr defaultColWidth="10.875" defaultRowHeight="12.75"/>
  <cols>
    <col min="1" max="1" width="6.875" style="4" customWidth="1"/>
    <col min="2" max="2" width="46.875" style="17" customWidth="1"/>
    <col min="3" max="3" width="2.75390625" style="4" customWidth="1"/>
    <col min="4" max="4" width="15.25390625" style="4" customWidth="1"/>
    <col min="5" max="5" width="2.75390625" style="4" customWidth="1"/>
    <col min="6" max="6" width="15.125" style="39" customWidth="1"/>
    <col min="7" max="16384" width="10.875" style="39" customWidth="1"/>
  </cols>
  <sheetData>
    <row r="1" spans="1:6" s="4" customFormat="1" ht="12.75">
      <c r="A1" s="1" t="s">
        <v>12</v>
      </c>
      <c r="B1" s="2"/>
      <c r="C1" s="1"/>
      <c r="D1" s="3" t="s">
        <v>0</v>
      </c>
      <c r="F1" s="5"/>
    </row>
    <row r="2" spans="1:6" s="4" customFormat="1" ht="12.75">
      <c r="A2" s="1"/>
      <c r="B2" s="2"/>
      <c r="C2" s="1"/>
      <c r="D2" s="3"/>
      <c r="F2" s="5"/>
    </row>
    <row r="3" spans="1:6" s="4" customFormat="1" ht="12.75">
      <c r="A3" s="1" t="s">
        <v>49</v>
      </c>
      <c r="B3" s="2"/>
      <c r="C3" s="1"/>
      <c r="D3" s="3" t="s">
        <v>13</v>
      </c>
      <c r="F3" s="5"/>
    </row>
    <row r="4" spans="1:6" s="4" customFormat="1" ht="12.75">
      <c r="A4" s="1" t="s">
        <v>51</v>
      </c>
      <c r="B4" s="2"/>
      <c r="C4" s="1"/>
      <c r="D4" s="6" t="s">
        <v>14</v>
      </c>
      <c r="F4" s="5"/>
    </row>
    <row r="5" spans="1:6" s="4" customFormat="1" ht="12.75">
      <c r="A5" s="1" t="s">
        <v>196</v>
      </c>
      <c r="B5" s="2"/>
      <c r="C5" s="1"/>
      <c r="D5" s="3" t="s">
        <v>172</v>
      </c>
      <c r="F5" s="5"/>
    </row>
    <row r="6" spans="1:6" s="4" customFormat="1" ht="12.75">
      <c r="A6" s="1" t="s">
        <v>15</v>
      </c>
      <c r="B6" s="2"/>
      <c r="C6" s="1"/>
      <c r="D6" s="3"/>
      <c r="E6" s="3"/>
      <c r="F6" s="5"/>
    </row>
    <row r="7" spans="1:6" s="4" customFormat="1" ht="12.75">
      <c r="A7" s="1" t="s">
        <v>16</v>
      </c>
      <c r="B7" s="2"/>
      <c r="C7" s="1"/>
      <c r="D7" s="1"/>
      <c r="E7" s="1"/>
      <c r="F7" s="7"/>
    </row>
    <row r="8" spans="1:6" s="4" customFormat="1" ht="12.75">
      <c r="A8" s="8" t="s">
        <v>17</v>
      </c>
      <c r="B8" s="2"/>
      <c r="C8" s="1"/>
      <c r="D8" s="1"/>
      <c r="E8" s="1"/>
      <c r="F8" s="7"/>
    </row>
    <row r="9" spans="1:6" s="4" customFormat="1" ht="12.75">
      <c r="A9" s="8"/>
      <c r="B9" s="2"/>
      <c r="C9" s="1"/>
      <c r="D9" s="1"/>
      <c r="E9" s="1"/>
      <c r="F9" s="7"/>
    </row>
    <row r="10" spans="1:6" s="4" customFormat="1" ht="13.5" thickBot="1">
      <c r="A10" s="9"/>
      <c r="B10" s="10"/>
      <c r="C10" s="9"/>
      <c r="D10" s="9"/>
      <c r="E10" s="9"/>
      <c r="F10" s="11"/>
    </row>
    <row r="11" spans="1:6" s="4" customFormat="1" ht="12">
      <c r="A11" s="1"/>
      <c r="B11" s="12" t="s">
        <v>2</v>
      </c>
      <c r="C11" s="13"/>
      <c r="D11" s="13" t="s">
        <v>3</v>
      </c>
      <c r="E11" s="13"/>
      <c r="F11" s="13" t="s">
        <v>4</v>
      </c>
    </row>
    <row r="12" spans="2:6" s="4" customFormat="1" ht="12">
      <c r="B12" s="2"/>
      <c r="C12" s="1"/>
      <c r="D12" s="13" t="s">
        <v>18</v>
      </c>
      <c r="E12" s="13"/>
      <c r="F12" s="13" t="s">
        <v>19</v>
      </c>
    </row>
    <row r="13" spans="1:6" s="4" customFormat="1" ht="12">
      <c r="A13" s="13" t="s">
        <v>9</v>
      </c>
      <c r="B13" s="2"/>
      <c r="C13" s="1"/>
      <c r="D13" s="13" t="s">
        <v>20</v>
      </c>
      <c r="E13" s="13"/>
      <c r="F13" s="13" t="s">
        <v>20</v>
      </c>
    </row>
    <row r="14" spans="1:6" s="4" customFormat="1" ht="14.25">
      <c r="A14" s="14" t="s">
        <v>21</v>
      </c>
      <c r="B14" s="15" t="s">
        <v>22</v>
      </c>
      <c r="C14" s="14"/>
      <c r="D14" s="14" t="s">
        <v>23</v>
      </c>
      <c r="E14" s="16"/>
      <c r="F14" s="14" t="s">
        <v>23</v>
      </c>
    </row>
    <row r="15" spans="2:6" s="4" customFormat="1" ht="12.75">
      <c r="B15" s="17"/>
      <c r="D15" s="18"/>
      <c r="E15" s="18"/>
      <c r="F15" s="19"/>
    </row>
    <row r="16" spans="1:6" s="4" customFormat="1" ht="12">
      <c r="A16" s="20">
        <v>1</v>
      </c>
      <c r="B16" s="2" t="s">
        <v>24</v>
      </c>
      <c r="D16" s="18"/>
      <c r="E16" s="18"/>
      <c r="F16" s="18"/>
    </row>
    <row r="17" spans="1:6" s="4" customFormat="1" ht="12">
      <c r="A17" s="20">
        <f aca="true" t="shared" si="0" ref="A17:A41">A16+1</f>
        <v>2</v>
      </c>
      <c r="B17" s="17"/>
      <c r="D17" s="18"/>
      <c r="E17" s="18"/>
      <c r="F17" s="18"/>
    </row>
    <row r="18" spans="1:6" s="4" customFormat="1" ht="12">
      <c r="A18" s="20">
        <f t="shared" si="0"/>
        <v>3</v>
      </c>
      <c r="B18" s="21" t="s">
        <v>25</v>
      </c>
      <c r="C18" s="22"/>
      <c r="D18" s="23">
        <v>8.93</v>
      </c>
      <c r="E18" s="24"/>
      <c r="F18" s="25">
        <f>ROUND(+D18*1.6486,2)-0.02</f>
        <v>14.700000000000001</v>
      </c>
    </row>
    <row r="19" spans="1:6" s="4" customFormat="1" ht="12">
      <c r="A19" s="20">
        <f t="shared" si="0"/>
        <v>4</v>
      </c>
      <c r="B19" s="17" t="s">
        <v>26</v>
      </c>
      <c r="C19" s="22"/>
      <c r="D19" s="26">
        <v>13.41</v>
      </c>
      <c r="E19" s="18"/>
      <c r="F19" s="26">
        <f aca="true" t="shared" si="1" ref="F19:F25">ROUND(+D19*1.6486,2)</f>
        <v>22.11</v>
      </c>
    </row>
    <row r="20" spans="1:6" s="4" customFormat="1" ht="12">
      <c r="A20" s="20">
        <f t="shared" si="0"/>
        <v>5</v>
      </c>
      <c r="B20" s="27" t="s">
        <v>27</v>
      </c>
      <c r="C20" s="28"/>
      <c r="D20" s="26">
        <v>22.35</v>
      </c>
      <c r="E20" s="18"/>
      <c r="F20" s="26">
        <f t="shared" si="1"/>
        <v>36.85</v>
      </c>
    </row>
    <row r="21" spans="1:6" s="4" customFormat="1" ht="12">
      <c r="A21" s="20">
        <f t="shared" si="0"/>
        <v>6</v>
      </c>
      <c r="B21" s="27" t="s">
        <v>28</v>
      </c>
      <c r="C21" s="28"/>
      <c r="D21" s="26">
        <v>44.68</v>
      </c>
      <c r="E21" s="18"/>
      <c r="F21" s="26">
        <f t="shared" si="1"/>
        <v>73.66</v>
      </c>
    </row>
    <row r="22" spans="1:6" s="4" customFormat="1" ht="12">
      <c r="A22" s="20">
        <f t="shared" si="0"/>
        <v>7</v>
      </c>
      <c r="B22" s="27" t="s">
        <v>29</v>
      </c>
      <c r="C22" s="28"/>
      <c r="D22" s="26">
        <v>71.49</v>
      </c>
      <c r="E22" s="18"/>
      <c r="F22" s="26">
        <f t="shared" si="1"/>
        <v>117.86</v>
      </c>
    </row>
    <row r="23" spans="1:6" s="4" customFormat="1" ht="12">
      <c r="A23" s="20">
        <f t="shared" si="0"/>
        <v>8</v>
      </c>
      <c r="B23" s="27" t="s">
        <v>30</v>
      </c>
      <c r="C23" s="28"/>
      <c r="D23" s="26">
        <v>142.99</v>
      </c>
      <c r="E23" s="18"/>
      <c r="F23" s="26">
        <f t="shared" si="1"/>
        <v>235.73</v>
      </c>
    </row>
    <row r="24" spans="1:6" s="4" customFormat="1" ht="12">
      <c r="A24" s="20">
        <f t="shared" si="0"/>
        <v>9</v>
      </c>
      <c r="B24" s="27" t="s">
        <v>31</v>
      </c>
      <c r="C24" s="28"/>
      <c r="D24" s="26">
        <v>223.41</v>
      </c>
      <c r="E24" s="18"/>
      <c r="F24" s="26">
        <f t="shared" si="1"/>
        <v>368.31</v>
      </c>
    </row>
    <row r="25" spans="1:6" s="4" customFormat="1" ht="12">
      <c r="A25" s="20">
        <f t="shared" si="0"/>
        <v>10</v>
      </c>
      <c r="B25" s="27" t="s">
        <v>32</v>
      </c>
      <c r="C25" s="28"/>
      <c r="D25" s="26">
        <v>446.83</v>
      </c>
      <c r="E25" s="18"/>
      <c r="F25" s="26">
        <f t="shared" si="1"/>
        <v>736.64</v>
      </c>
    </row>
    <row r="26" spans="1:6" s="4" customFormat="1" ht="12">
      <c r="A26" s="20">
        <f t="shared" si="0"/>
        <v>11</v>
      </c>
      <c r="B26" s="27"/>
      <c r="C26" s="28"/>
      <c r="D26" s="26"/>
      <c r="E26" s="18"/>
      <c r="F26" s="26"/>
    </row>
    <row r="27" spans="1:6" s="4" customFormat="1" ht="12">
      <c r="A27" s="20">
        <f t="shared" si="0"/>
        <v>12</v>
      </c>
      <c r="B27" s="29" t="s">
        <v>33</v>
      </c>
      <c r="D27" s="30">
        <v>1.77</v>
      </c>
      <c r="E27" s="24"/>
      <c r="F27" s="30">
        <f>ROUND(+D27*1.6486,2)</f>
        <v>2.92</v>
      </c>
    </row>
    <row r="28" spans="1:6" s="4" customFormat="1" ht="12">
      <c r="A28" s="20">
        <f t="shared" si="0"/>
        <v>13</v>
      </c>
      <c r="B28" s="29"/>
      <c r="D28" s="31"/>
      <c r="E28" s="18"/>
      <c r="F28" s="31"/>
    </row>
    <row r="29" spans="1:6" s="4" customFormat="1" ht="12">
      <c r="A29" s="20">
        <f t="shared" si="0"/>
        <v>14</v>
      </c>
      <c r="B29" s="27"/>
      <c r="C29" s="32"/>
      <c r="D29" s="33"/>
      <c r="E29" s="18"/>
      <c r="F29" s="33"/>
    </row>
    <row r="30" spans="1:6" s="4" customFormat="1" ht="12">
      <c r="A30" s="20">
        <f t="shared" si="0"/>
        <v>15</v>
      </c>
      <c r="B30" s="34" t="s">
        <v>34</v>
      </c>
      <c r="C30" s="32"/>
      <c r="D30" s="33"/>
      <c r="E30" s="18"/>
      <c r="F30" s="33"/>
    </row>
    <row r="31" spans="1:6" s="4" customFormat="1" ht="12">
      <c r="A31" s="20">
        <f t="shared" si="0"/>
        <v>16</v>
      </c>
      <c r="B31" s="27"/>
      <c r="C31" s="32"/>
      <c r="D31" s="33"/>
      <c r="E31" s="18"/>
      <c r="F31" s="33"/>
    </row>
    <row r="32" spans="1:6" s="4" customFormat="1" ht="12">
      <c r="A32" s="20">
        <f t="shared" si="0"/>
        <v>17</v>
      </c>
      <c r="B32" s="21" t="s">
        <v>25</v>
      </c>
      <c r="C32" s="22"/>
      <c r="D32" s="23">
        <v>8.93</v>
      </c>
      <c r="E32" s="24"/>
      <c r="F32" s="25">
        <f>ROUND(+D32*1.6486,2)-0.02</f>
        <v>14.700000000000001</v>
      </c>
    </row>
    <row r="33" spans="1:6" s="4" customFormat="1" ht="12">
      <c r="A33" s="20">
        <f t="shared" si="0"/>
        <v>18</v>
      </c>
      <c r="B33" s="17" t="s">
        <v>26</v>
      </c>
      <c r="C33" s="22"/>
      <c r="D33" s="26">
        <v>13.41</v>
      </c>
      <c r="E33" s="18"/>
      <c r="F33" s="26">
        <f aca="true" t="shared" si="2" ref="F33:F39">ROUND(+D33*1.6486,2)</f>
        <v>22.11</v>
      </c>
    </row>
    <row r="34" spans="1:6" s="4" customFormat="1" ht="12">
      <c r="A34" s="20">
        <f t="shared" si="0"/>
        <v>19</v>
      </c>
      <c r="B34" s="27" t="s">
        <v>27</v>
      </c>
      <c r="C34" s="28"/>
      <c r="D34" s="26">
        <v>22.35</v>
      </c>
      <c r="E34" s="18"/>
      <c r="F34" s="26">
        <f t="shared" si="2"/>
        <v>36.85</v>
      </c>
    </row>
    <row r="35" spans="1:6" s="4" customFormat="1" ht="12">
      <c r="A35" s="20">
        <f t="shared" si="0"/>
        <v>20</v>
      </c>
      <c r="B35" s="27" t="s">
        <v>28</v>
      </c>
      <c r="C35" s="28"/>
      <c r="D35" s="26">
        <v>44.68</v>
      </c>
      <c r="E35" s="18"/>
      <c r="F35" s="26">
        <f t="shared" si="2"/>
        <v>73.66</v>
      </c>
    </row>
    <row r="36" spans="1:6" s="4" customFormat="1" ht="12">
      <c r="A36" s="20">
        <f t="shared" si="0"/>
        <v>21</v>
      </c>
      <c r="B36" s="27" t="s">
        <v>29</v>
      </c>
      <c r="C36" s="28"/>
      <c r="D36" s="26">
        <v>71.49</v>
      </c>
      <c r="E36" s="18"/>
      <c r="F36" s="26">
        <f t="shared" si="2"/>
        <v>117.86</v>
      </c>
    </row>
    <row r="37" spans="1:6" s="4" customFormat="1" ht="12">
      <c r="A37" s="20">
        <f t="shared" si="0"/>
        <v>22</v>
      </c>
      <c r="B37" s="27" t="s">
        <v>30</v>
      </c>
      <c r="C37" s="28"/>
      <c r="D37" s="26">
        <v>142.99</v>
      </c>
      <c r="E37" s="18"/>
      <c r="F37" s="26">
        <f t="shared" si="2"/>
        <v>235.73</v>
      </c>
    </row>
    <row r="38" spans="1:6" s="4" customFormat="1" ht="12">
      <c r="A38" s="20">
        <f t="shared" si="0"/>
        <v>23</v>
      </c>
      <c r="B38" s="27" t="s">
        <v>31</v>
      </c>
      <c r="C38" s="28"/>
      <c r="D38" s="26">
        <v>223.41</v>
      </c>
      <c r="E38" s="18"/>
      <c r="F38" s="26">
        <f t="shared" si="2"/>
        <v>368.31</v>
      </c>
    </row>
    <row r="39" spans="1:6" s="4" customFormat="1" ht="12">
      <c r="A39" s="20">
        <f t="shared" si="0"/>
        <v>24</v>
      </c>
      <c r="B39" s="27" t="s">
        <v>32</v>
      </c>
      <c r="C39" s="28"/>
      <c r="D39" s="26">
        <v>446.83</v>
      </c>
      <c r="E39" s="18"/>
      <c r="F39" s="26">
        <f t="shared" si="2"/>
        <v>736.64</v>
      </c>
    </row>
    <row r="40" spans="1:6" s="4" customFormat="1" ht="12">
      <c r="A40" s="20">
        <f t="shared" si="0"/>
        <v>25</v>
      </c>
      <c r="B40" s="27"/>
      <c r="C40" s="28"/>
      <c r="D40" s="26"/>
      <c r="E40" s="18"/>
      <c r="F40" s="26"/>
    </row>
    <row r="41" spans="1:6" s="4" customFormat="1" ht="12">
      <c r="A41" s="20">
        <f t="shared" si="0"/>
        <v>26</v>
      </c>
      <c r="B41" s="29" t="s">
        <v>33</v>
      </c>
      <c r="D41" s="30">
        <v>1.77</v>
      </c>
      <c r="E41" s="24"/>
      <c r="F41" s="30">
        <f>ROUND(+D41*1.6486,2)</f>
        <v>2.92</v>
      </c>
    </row>
    <row r="42" spans="1:6" s="4" customFormat="1" ht="12">
      <c r="A42" s="13"/>
      <c r="B42" s="27"/>
      <c r="C42" s="35"/>
      <c r="D42" s="26"/>
      <c r="E42" s="18"/>
      <c r="F42" s="18"/>
    </row>
    <row r="43" spans="1:6" s="4" customFormat="1" ht="12">
      <c r="A43" s="13"/>
      <c r="B43" s="27"/>
      <c r="C43" s="36"/>
      <c r="D43" s="26"/>
      <c r="E43" s="18"/>
      <c r="F43" s="18"/>
    </row>
    <row r="44" spans="1:6" s="4" customFormat="1" ht="12">
      <c r="A44" s="13"/>
      <c r="B44" s="27"/>
      <c r="C44" s="35"/>
      <c r="D44" s="26"/>
      <c r="E44" s="18"/>
      <c r="F44" s="18"/>
    </row>
    <row r="45" spans="1:6" s="4" customFormat="1" ht="12">
      <c r="A45" s="13"/>
      <c r="B45" s="27"/>
      <c r="C45" s="37"/>
      <c r="D45" s="26"/>
      <c r="E45" s="18"/>
      <c r="F45" s="18"/>
    </row>
    <row r="46" spans="1:6" s="4" customFormat="1" ht="12">
      <c r="A46" s="13"/>
      <c r="B46" s="27"/>
      <c r="D46" s="26"/>
      <c r="E46" s="18"/>
      <c r="F46" s="18"/>
    </row>
    <row r="47" spans="1:6" s="4" customFormat="1" ht="12">
      <c r="A47" s="13"/>
      <c r="B47" s="27"/>
      <c r="D47" s="26"/>
      <c r="E47" s="18"/>
      <c r="F47" s="18"/>
    </row>
    <row r="48" spans="1:6" s="4" customFormat="1" ht="12">
      <c r="A48" s="13"/>
      <c r="B48" s="27"/>
      <c r="D48" s="26"/>
      <c r="E48" s="18"/>
      <c r="F48" s="18"/>
    </row>
    <row r="49" spans="1:6" s="4" customFormat="1" ht="12">
      <c r="A49" s="13"/>
      <c r="B49" s="27"/>
      <c r="D49" s="26"/>
      <c r="E49" s="18"/>
      <c r="F49" s="18"/>
    </row>
    <row r="50" spans="1:6" s="4" customFormat="1" ht="12">
      <c r="A50" s="13"/>
      <c r="B50" s="38"/>
      <c r="D50" s="26"/>
      <c r="E50" s="18"/>
      <c r="F50" s="18"/>
    </row>
    <row r="51" spans="1:6" s="4" customFormat="1" ht="12">
      <c r="A51" s="13"/>
      <c r="B51" s="38"/>
      <c r="D51" s="26"/>
      <c r="E51" s="18"/>
      <c r="F51" s="18"/>
    </row>
  </sheetData>
  <printOptions horizontalCentered="1"/>
  <pageMargins left="0.5" right="0.25" top="0.5" bottom="0.5" header="0.2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9" transitionEvaluation="1">
    <pageSetUpPr fitToPage="1"/>
  </sheetPr>
  <dimension ref="A1:F59"/>
  <sheetViews>
    <sheetView tabSelected="1" defaultGridColor="0" view="pageBreakPreview" zoomScaleSheetLayoutView="100" colorId="22" workbookViewId="0" topLeftCell="C45">
      <selection activeCell="C60" sqref="A60:IV1673"/>
    </sheetView>
  </sheetViews>
  <sheetFormatPr defaultColWidth="10.875" defaultRowHeight="12.75"/>
  <cols>
    <col min="1" max="1" width="6.875" style="4" customWidth="1"/>
    <col min="2" max="2" width="47.00390625" style="17" customWidth="1"/>
    <col min="3" max="3" width="2.75390625" style="4" customWidth="1"/>
    <col min="4" max="4" width="15.375" style="4" customWidth="1"/>
    <col min="5" max="5" width="2.75390625" style="4" customWidth="1"/>
    <col min="6" max="6" width="15.125" style="39" customWidth="1"/>
    <col min="7" max="16384" width="10.875" style="39" customWidth="1"/>
  </cols>
  <sheetData>
    <row r="1" spans="1:6" s="4" customFormat="1" ht="12.75">
      <c r="A1" s="1" t="s">
        <v>35</v>
      </c>
      <c r="B1" s="2"/>
      <c r="C1" s="1"/>
      <c r="D1" s="3" t="s">
        <v>0</v>
      </c>
      <c r="F1" s="5"/>
    </row>
    <row r="2" spans="1:6" s="4" customFormat="1" ht="12.75">
      <c r="A2" s="1"/>
      <c r="B2" s="2"/>
      <c r="C2" s="1"/>
      <c r="D2" s="3"/>
      <c r="F2" s="5"/>
    </row>
    <row r="3" spans="1:6" s="4" customFormat="1" ht="12.75">
      <c r="A3" s="1" t="s">
        <v>49</v>
      </c>
      <c r="B3" s="2"/>
      <c r="C3" s="1"/>
      <c r="D3" s="3" t="s">
        <v>13</v>
      </c>
      <c r="F3" s="5"/>
    </row>
    <row r="4" spans="1:6" s="4" customFormat="1" ht="12.75">
      <c r="A4" s="1" t="s">
        <v>51</v>
      </c>
      <c r="B4" s="2"/>
      <c r="C4" s="1"/>
      <c r="D4" s="6" t="s">
        <v>36</v>
      </c>
      <c r="F4" s="5"/>
    </row>
    <row r="5" spans="1:6" s="4" customFormat="1" ht="12.75">
      <c r="A5" s="1" t="s">
        <v>196</v>
      </c>
      <c r="B5" s="2"/>
      <c r="C5" s="1"/>
      <c r="D5" s="3" t="s">
        <v>172</v>
      </c>
      <c r="F5" s="5"/>
    </row>
    <row r="6" spans="1:6" s="4" customFormat="1" ht="12.75">
      <c r="A6" s="1" t="s">
        <v>37</v>
      </c>
      <c r="B6" s="2"/>
      <c r="C6" s="1"/>
      <c r="D6" s="3"/>
      <c r="E6" s="3"/>
      <c r="F6" s="5"/>
    </row>
    <row r="7" spans="1:6" s="4" customFormat="1" ht="12.75">
      <c r="A7" s="1" t="s">
        <v>16</v>
      </c>
      <c r="B7" s="2"/>
      <c r="C7" s="1"/>
      <c r="D7" s="1"/>
      <c r="E7" s="1"/>
      <c r="F7" s="7"/>
    </row>
    <row r="8" spans="1:6" s="4" customFormat="1" ht="12.75">
      <c r="A8" s="8" t="s">
        <v>17</v>
      </c>
      <c r="B8" s="2"/>
      <c r="C8" s="1"/>
      <c r="D8" s="1"/>
      <c r="E8" s="1"/>
      <c r="F8" s="7"/>
    </row>
    <row r="9" spans="1:6" s="4" customFormat="1" ht="12.75">
      <c r="A9" s="8"/>
      <c r="B9" s="2"/>
      <c r="C9" s="1"/>
      <c r="D9" s="1"/>
      <c r="E9" s="1"/>
      <c r="F9" s="7"/>
    </row>
    <row r="10" spans="1:6" s="4" customFormat="1" ht="13.5" thickBot="1">
      <c r="A10" s="9"/>
      <c r="B10" s="10"/>
      <c r="C10" s="9"/>
      <c r="D10" s="9"/>
      <c r="E10" s="9"/>
      <c r="F10" s="11"/>
    </row>
    <row r="11" spans="1:6" s="4" customFormat="1" ht="12">
      <c r="A11" s="1"/>
      <c r="B11" s="12" t="s">
        <v>2</v>
      </c>
      <c r="C11" s="13"/>
      <c r="D11" s="13" t="s">
        <v>3</v>
      </c>
      <c r="E11" s="13"/>
      <c r="F11" s="13" t="s">
        <v>4</v>
      </c>
    </row>
    <row r="12" spans="2:6" s="4" customFormat="1" ht="12">
      <c r="B12" s="2"/>
      <c r="C12" s="1"/>
      <c r="D12" s="13" t="s">
        <v>18</v>
      </c>
      <c r="E12" s="13"/>
      <c r="F12" s="13" t="s">
        <v>19</v>
      </c>
    </row>
    <row r="13" spans="1:6" s="4" customFormat="1" ht="12">
      <c r="A13" s="13" t="s">
        <v>9</v>
      </c>
      <c r="B13" s="2"/>
      <c r="C13" s="1"/>
      <c r="D13" s="13" t="s">
        <v>20</v>
      </c>
      <c r="E13" s="13"/>
      <c r="F13" s="13" t="s">
        <v>20</v>
      </c>
    </row>
    <row r="14" spans="1:6" s="4" customFormat="1" ht="14.25">
      <c r="A14" s="14" t="s">
        <v>21</v>
      </c>
      <c r="B14" s="15" t="s">
        <v>22</v>
      </c>
      <c r="C14" s="14"/>
      <c r="D14" s="14" t="s">
        <v>23</v>
      </c>
      <c r="E14" s="16"/>
      <c r="F14" s="14" t="s">
        <v>23</v>
      </c>
    </row>
    <row r="15" spans="2:6" s="4" customFormat="1" ht="12.75">
      <c r="B15" s="17"/>
      <c r="D15" s="18"/>
      <c r="E15" s="18"/>
      <c r="F15" s="19"/>
    </row>
    <row r="16" spans="1:6" s="4" customFormat="1" ht="12.75">
      <c r="A16" s="13">
        <v>1</v>
      </c>
      <c r="B16" s="2" t="s">
        <v>24</v>
      </c>
      <c r="D16" s="18"/>
      <c r="E16" s="18"/>
      <c r="F16" s="19"/>
    </row>
    <row r="17" spans="1:6" s="4" customFormat="1" ht="12.75">
      <c r="A17" s="13">
        <f aca="true" t="shared" si="0" ref="A17:A50">A16+1</f>
        <v>2</v>
      </c>
      <c r="B17" s="17"/>
      <c r="C17" s="22"/>
      <c r="D17" s="41"/>
      <c r="E17" s="18"/>
      <c r="F17" s="19"/>
    </row>
    <row r="18" spans="1:6" s="4" customFormat="1" ht="12.75">
      <c r="A18" s="13">
        <f t="shared" si="0"/>
        <v>3</v>
      </c>
      <c r="B18" s="17" t="s">
        <v>38</v>
      </c>
      <c r="C18" s="22"/>
      <c r="D18" s="18"/>
      <c r="E18" s="18"/>
      <c r="F18" s="19"/>
    </row>
    <row r="19" spans="1:6" s="4" customFormat="1" ht="12">
      <c r="A19" s="13">
        <f t="shared" si="0"/>
        <v>4</v>
      </c>
      <c r="B19" s="42" t="s">
        <v>39</v>
      </c>
      <c r="C19" s="22"/>
      <c r="D19" s="24">
        <v>9.78</v>
      </c>
      <c r="E19" s="24"/>
      <c r="F19" s="24">
        <f>ROUND(+D19*1.4053,2)</f>
        <v>13.74</v>
      </c>
    </row>
    <row r="20" spans="1:6" s="4" customFormat="1" ht="12.75">
      <c r="A20" s="13">
        <f t="shared" si="0"/>
        <v>5</v>
      </c>
      <c r="B20" s="42"/>
      <c r="C20" s="28"/>
      <c r="D20" s="18"/>
      <c r="E20" s="18"/>
      <c r="F20" s="19"/>
    </row>
    <row r="21" spans="1:6" s="4" customFormat="1" ht="12">
      <c r="A21" s="13">
        <f t="shared" si="0"/>
        <v>6</v>
      </c>
      <c r="B21" s="43" t="s">
        <v>40</v>
      </c>
      <c r="D21" s="24">
        <v>8.01</v>
      </c>
      <c r="E21" s="24"/>
      <c r="F21" s="24">
        <v>11.93</v>
      </c>
    </row>
    <row r="22" spans="1:6" s="4" customFormat="1" ht="12.75">
      <c r="A22" s="13">
        <f t="shared" si="0"/>
        <v>7</v>
      </c>
      <c r="B22" s="44" t="s">
        <v>41</v>
      </c>
      <c r="D22" s="18"/>
      <c r="E22" s="18"/>
      <c r="F22" s="19"/>
    </row>
    <row r="23" spans="1:6" s="4" customFormat="1" ht="12.75">
      <c r="A23" s="13">
        <f t="shared" si="0"/>
        <v>8</v>
      </c>
      <c r="B23" s="17"/>
      <c r="D23" s="18"/>
      <c r="E23" s="18"/>
      <c r="F23" s="19"/>
    </row>
    <row r="24" spans="1:6" s="4" customFormat="1" ht="12.75">
      <c r="A24" s="13">
        <f t="shared" si="0"/>
        <v>9</v>
      </c>
      <c r="B24" s="17" t="s">
        <v>42</v>
      </c>
      <c r="D24" s="18"/>
      <c r="E24" s="18"/>
      <c r="F24" s="19"/>
    </row>
    <row r="25" spans="1:6" s="4" customFormat="1" ht="12">
      <c r="A25" s="13">
        <f t="shared" si="0"/>
        <v>10</v>
      </c>
      <c r="B25" s="42" t="s">
        <v>39</v>
      </c>
      <c r="D25" s="24">
        <v>7.77</v>
      </c>
      <c r="E25" s="24"/>
      <c r="F25" s="24">
        <f>ROUND(+D25*1.4053,2)</f>
        <v>10.92</v>
      </c>
    </row>
    <row r="26" spans="1:6" s="4" customFormat="1" ht="12.75">
      <c r="A26" s="13">
        <f t="shared" si="0"/>
        <v>11</v>
      </c>
      <c r="B26" s="17"/>
      <c r="D26" s="18"/>
      <c r="E26" s="18"/>
      <c r="F26" s="19"/>
    </row>
    <row r="27" spans="1:6" s="4" customFormat="1" ht="12">
      <c r="A27" s="13">
        <f t="shared" si="0"/>
        <v>12</v>
      </c>
      <c r="B27" s="43" t="s">
        <v>40</v>
      </c>
      <c r="D27" s="24">
        <v>6.11</v>
      </c>
      <c r="E27" s="24"/>
      <c r="F27" s="24">
        <f>ROUND(+D27*1.4053,2)</f>
        <v>8.59</v>
      </c>
    </row>
    <row r="28" spans="1:6" s="4" customFormat="1" ht="12.75">
      <c r="A28" s="13">
        <f t="shared" si="0"/>
        <v>13</v>
      </c>
      <c r="B28" s="44" t="s">
        <v>41</v>
      </c>
      <c r="D28" s="18"/>
      <c r="E28" s="18"/>
      <c r="F28" s="19"/>
    </row>
    <row r="29" spans="1:6" s="4" customFormat="1" ht="12.75">
      <c r="A29" s="13">
        <f t="shared" si="0"/>
        <v>14</v>
      </c>
      <c r="B29" s="17"/>
      <c r="D29" s="18"/>
      <c r="E29" s="18"/>
      <c r="F29" s="19"/>
    </row>
    <row r="30" spans="1:6" s="4" customFormat="1" ht="12">
      <c r="A30" s="13">
        <f t="shared" si="0"/>
        <v>15</v>
      </c>
      <c r="B30" s="42" t="s">
        <v>43</v>
      </c>
      <c r="D30" s="24">
        <v>20.42</v>
      </c>
      <c r="E30" s="24"/>
      <c r="F30" s="24">
        <f>ROUND(+D30*1.4053,2)</f>
        <v>28.7</v>
      </c>
    </row>
    <row r="31" spans="1:6" s="4" customFormat="1" ht="12.75">
      <c r="A31" s="13">
        <f t="shared" si="0"/>
        <v>16</v>
      </c>
      <c r="B31" s="17"/>
      <c r="D31" s="18"/>
      <c r="E31" s="18"/>
      <c r="F31" s="19"/>
    </row>
    <row r="32" spans="1:6" s="4" customFormat="1" ht="12.75">
      <c r="A32" s="13">
        <f t="shared" si="0"/>
        <v>17</v>
      </c>
      <c r="B32" s="17"/>
      <c r="D32" s="18"/>
      <c r="E32" s="18"/>
      <c r="F32" s="19"/>
    </row>
    <row r="33" spans="1:6" s="4" customFormat="1" ht="12.75">
      <c r="A33" s="13">
        <f t="shared" si="0"/>
        <v>18</v>
      </c>
      <c r="B33" s="2" t="s">
        <v>34</v>
      </c>
      <c r="D33" s="18"/>
      <c r="E33" s="18"/>
      <c r="F33" s="19"/>
    </row>
    <row r="34" spans="1:6" s="4" customFormat="1" ht="12.75">
      <c r="A34" s="13">
        <f t="shared" si="0"/>
        <v>19</v>
      </c>
      <c r="B34" s="17"/>
      <c r="D34" s="18"/>
      <c r="E34" s="18"/>
      <c r="F34" s="19"/>
    </row>
    <row r="35" spans="1:6" s="4" customFormat="1" ht="12.75">
      <c r="A35" s="13">
        <f t="shared" si="0"/>
        <v>20</v>
      </c>
      <c r="B35" s="17" t="s">
        <v>44</v>
      </c>
      <c r="D35" s="18"/>
      <c r="E35" s="18"/>
      <c r="F35" s="19"/>
    </row>
    <row r="36" spans="1:6" s="4" customFormat="1" ht="12">
      <c r="A36" s="13">
        <f t="shared" si="0"/>
        <v>21</v>
      </c>
      <c r="B36" s="21" t="s">
        <v>25</v>
      </c>
      <c r="C36" s="32"/>
      <c r="D36" s="24">
        <v>9.78</v>
      </c>
      <c r="E36" s="24"/>
      <c r="F36" s="24">
        <f aca="true" t="shared" si="1" ref="F36:F43">ROUND(+D36*1.4053,2)</f>
        <v>13.74</v>
      </c>
    </row>
    <row r="37" spans="1:6" s="4" customFormat="1" ht="12">
      <c r="A37" s="13">
        <f t="shared" si="0"/>
        <v>22</v>
      </c>
      <c r="B37" s="17" t="s">
        <v>26</v>
      </c>
      <c r="C37" s="32"/>
      <c r="D37" s="18">
        <v>14.67</v>
      </c>
      <c r="E37" s="18"/>
      <c r="F37" s="18">
        <f t="shared" si="1"/>
        <v>20.62</v>
      </c>
    </row>
    <row r="38" spans="1:6" s="4" customFormat="1" ht="12">
      <c r="A38" s="13">
        <f t="shared" si="0"/>
        <v>23</v>
      </c>
      <c r="B38" s="27" t="s">
        <v>27</v>
      </c>
      <c r="C38" s="32"/>
      <c r="D38" s="18">
        <v>24.45</v>
      </c>
      <c r="E38" s="18"/>
      <c r="F38" s="18">
        <f t="shared" si="1"/>
        <v>34.36</v>
      </c>
    </row>
    <row r="39" spans="1:6" s="4" customFormat="1" ht="12">
      <c r="A39" s="13">
        <f t="shared" si="0"/>
        <v>24</v>
      </c>
      <c r="B39" s="27" t="s">
        <v>28</v>
      </c>
      <c r="C39" s="32"/>
      <c r="D39" s="18">
        <v>48.9</v>
      </c>
      <c r="E39" s="18"/>
      <c r="F39" s="18">
        <f t="shared" si="1"/>
        <v>68.72</v>
      </c>
    </row>
    <row r="40" spans="1:6" s="4" customFormat="1" ht="12">
      <c r="A40" s="13">
        <f t="shared" si="0"/>
        <v>25</v>
      </c>
      <c r="B40" s="27" t="s">
        <v>29</v>
      </c>
      <c r="C40" s="32"/>
      <c r="D40" s="18">
        <v>78.24</v>
      </c>
      <c r="E40" s="18"/>
      <c r="F40" s="18">
        <f t="shared" si="1"/>
        <v>109.95</v>
      </c>
    </row>
    <row r="41" spans="1:6" s="4" customFormat="1" ht="12">
      <c r="A41" s="13">
        <f t="shared" si="0"/>
        <v>26</v>
      </c>
      <c r="B41" s="27" t="s">
        <v>30</v>
      </c>
      <c r="C41" s="32"/>
      <c r="D41" s="18">
        <v>156.49</v>
      </c>
      <c r="E41" s="18"/>
      <c r="F41" s="18">
        <f t="shared" si="1"/>
        <v>219.92</v>
      </c>
    </row>
    <row r="42" spans="1:6" s="4" customFormat="1" ht="12">
      <c r="A42" s="13">
        <f t="shared" si="0"/>
        <v>27</v>
      </c>
      <c r="B42" s="27" t="s">
        <v>31</v>
      </c>
      <c r="C42" s="35"/>
      <c r="D42" s="18">
        <v>244.5</v>
      </c>
      <c r="E42" s="18"/>
      <c r="F42" s="18">
        <f t="shared" si="1"/>
        <v>343.6</v>
      </c>
    </row>
    <row r="43" spans="1:6" s="4" customFormat="1" ht="12">
      <c r="A43" s="13">
        <f t="shared" si="0"/>
        <v>28</v>
      </c>
      <c r="B43" s="27" t="s">
        <v>32</v>
      </c>
      <c r="C43" s="37"/>
      <c r="D43" s="18">
        <v>489.02</v>
      </c>
      <c r="E43" s="18"/>
      <c r="F43" s="18">
        <f t="shared" si="1"/>
        <v>687.22</v>
      </c>
    </row>
    <row r="44" spans="1:6" s="4" customFormat="1" ht="12.75">
      <c r="A44" s="13">
        <f t="shared" si="0"/>
        <v>29</v>
      </c>
      <c r="B44" s="27"/>
      <c r="E44" s="18"/>
      <c r="F44" s="19"/>
    </row>
    <row r="45" spans="1:6" s="4" customFormat="1" ht="12">
      <c r="A45" s="13">
        <f t="shared" si="0"/>
        <v>30</v>
      </c>
      <c r="B45" s="43" t="s">
        <v>40</v>
      </c>
      <c r="D45" s="24">
        <v>9.61</v>
      </c>
      <c r="E45" s="24"/>
      <c r="F45" s="24">
        <f>ROUND(+D45*1.4053,2)</f>
        <v>13.5</v>
      </c>
    </row>
    <row r="46" spans="1:6" s="4" customFormat="1" ht="12.75">
      <c r="A46" s="13">
        <f t="shared" si="0"/>
        <v>31</v>
      </c>
      <c r="B46" s="17"/>
      <c r="F46" s="39"/>
    </row>
    <row r="47" spans="1:6" s="4" customFormat="1" ht="12.75">
      <c r="A47" s="13">
        <f t="shared" si="0"/>
        <v>32</v>
      </c>
      <c r="B47" s="17"/>
      <c r="E47" s="18"/>
      <c r="F47" s="19"/>
    </row>
    <row r="48" spans="1:6" s="4" customFormat="1" ht="12.75">
      <c r="A48" s="13">
        <f t="shared" si="0"/>
        <v>33</v>
      </c>
      <c r="B48" s="2" t="s">
        <v>45</v>
      </c>
      <c r="D48" s="18"/>
      <c r="E48" s="18"/>
      <c r="F48" s="19"/>
    </row>
    <row r="49" spans="1:6" s="4" customFormat="1" ht="12.75">
      <c r="A49" s="13">
        <f t="shared" si="0"/>
        <v>34</v>
      </c>
      <c r="B49" s="17" t="s">
        <v>42</v>
      </c>
      <c r="C49" s="36"/>
      <c r="D49" s="18"/>
      <c r="E49" s="18"/>
      <c r="F49" s="19"/>
    </row>
    <row r="50" spans="1:6" s="4" customFormat="1" ht="12">
      <c r="A50" s="13">
        <f t="shared" si="0"/>
        <v>35</v>
      </c>
      <c r="B50" s="42" t="s">
        <v>43</v>
      </c>
      <c r="C50" s="35"/>
      <c r="D50" s="24">
        <v>13.48</v>
      </c>
      <c r="E50" s="24"/>
      <c r="F50" s="24">
        <f>ROUND(+D50*1.4053,2)</f>
        <v>18.94</v>
      </c>
    </row>
    <row r="51" spans="1:6" s="4" customFormat="1" ht="12.75">
      <c r="A51" s="13"/>
      <c r="B51" s="44"/>
      <c r="C51" s="35"/>
      <c r="D51" s="18"/>
      <c r="E51" s="18"/>
      <c r="F51" s="19"/>
    </row>
    <row r="52" spans="1:6" s="4" customFormat="1" ht="12.75">
      <c r="A52" s="13"/>
      <c r="B52" s="45"/>
      <c r="C52" s="36"/>
      <c r="D52" s="18"/>
      <c r="E52" s="18"/>
      <c r="F52" s="19"/>
    </row>
    <row r="53" spans="1:6" s="4" customFormat="1" ht="12.75">
      <c r="A53" s="13"/>
      <c r="B53" s="44"/>
      <c r="C53" s="35"/>
      <c r="D53" s="18"/>
      <c r="E53" s="18"/>
      <c r="F53" s="19"/>
    </row>
    <row r="54" spans="1:6" s="4" customFormat="1" ht="12.75">
      <c r="A54" s="13"/>
      <c r="B54" s="46"/>
      <c r="C54" s="37"/>
      <c r="D54" s="18"/>
      <c r="E54" s="18"/>
      <c r="F54" s="19"/>
    </row>
    <row r="55" spans="1:6" s="4" customFormat="1" ht="12.75">
      <c r="A55" s="13"/>
      <c r="B55" s="17"/>
      <c r="D55" s="18"/>
      <c r="E55" s="18"/>
      <c r="F55" s="19"/>
    </row>
    <row r="56" spans="1:6" s="4" customFormat="1" ht="12.75">
      <c r="A56" s="13"/>
      <c r="B56" s="17"/>
      <c r="D56" s="18"/>
      <c r="E56" s="18"/>
      <c r="F56" s="19"/>
    </row>
    <row r="57" spans="1:6" s="4" customFormat="1" ht="12.75">
      <c r="A57" s="13"/>
      <c r="B57" s="17"/>
      <c r="D57" s="18"/>
      <c r="E57" s="18"/>
      <c r="F57" s="19"/>
    </row>
    <row r="58" spans="1:6" s="4" customFormat="1" ht="12.75">
      <c r="A58" s="13"/>
      <c r="B58" s="17"/>
      <c r="D58" s="18"/>
      <c r="E58" s="18"/>
      <c r="F58" s="19"/>
    </row>
    <row r="59" spans="1:6" s="4" customFormat="1" ht="12.75">
      <c r="A59" s="13"/>
      <c r="B59" s="17"/>
      <c r="D59" s="18"/>
      <c r="E59" s="18"/>
      <c r="F59" s="19"/>
    </row>
  </sheetData>
  <printOptions horizontalCentered="1"/>
  <pageMargins left="0.5" right="0.25" top="0.5" bottom="0.5" header="0.25" footer="0.2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H146"/>
  <sheetViews>
    <sheetView view="pageBreakPreview" zoomScale="75" zoomScaleNormal="75" zoomScaleSheetLayoutView="75" workbookViewId="0" topLeftCell="A79">
      <selection activeCell="A81" sqref="A81:BN86"/>
    </sheetView>
  </sheetViews>
  <sheetFormatPr defaultColWidth="9.00390625" defaultRowHeight="12.75"/>
  <cols>
    <col min="1" max="1" width="7.00390625" style="48" customWidth="1"/>
    <col min="2" max="2" width="11.125" style="47" customWidth="1"/>
    <col min="3" max="3" width="44.00390625" style="51" customWidth="1"/>
    <col min="4" max="4" width="1.75390625" style="63" customWidth="1"/>
    <col min="5" max="5" width="17.25390625" style="55" bestFit="1" customWidth="1"/>
    <col min="6" max="6" width="2.875" style="47" customWidth="1"/>
    <col min="7" max="7" width="13.25390625" style="55" bestFit="1" customWidth="1"/>
    <col min="8" max="8" width="2.375" style="47" customWidth="1"/>
    <col min="9" max="9" width="9.00390625" style="54" customWidth="1"/>
    <col min="10" max="10" width="1.75390625" style="47" customWidth="1"/>
    <col min="11" max="11" width="11.25390625" style="54" bestFit="1" customWidth="1"/>
    <col min="12" max="12" width="1.75390625" style="76" customWidth="1"/>
    <col min="13" max="13" width="15.625" style="54" customWidth="1"/>
    <col min="14" max="14" width="1.75390625" style="47" customWidth="1"/>
    <col min="15" max="15" width="7.00390625" style="47" customWidth="1"/>
    <col min="16" max="16" width="12.125" style="48" customWidth="1"/>
    <col min="17" max="17" width="42.875" style="48" customWidth="1"/>
    <col min="18" max="18" width="2.25390625" style="48" customWidth="1"/>
    <col min="19" max="19" width="16.625" style="48" customWidth="1"/>
    <col min="20" max="20" width="3.00390625" style="48" customWidth="1"/>
    <col min="21" max="21" width="19.875" style="48" customWidth="1"/>
    <col min="22" max="22" width="2.25390625" style="48" customWidth="1"/>
    <col min="23" max="23" width="18.625" style="48" customWidth="1"/>
    <col min="24" max="24" width="2.625" style="48" customWidth="1"/>
    <col min="25" max="25" width="7.25390625" style="48" customWidth="1"/>
    <col min="26" max="26" width="12.125" style="48" customWidth="1"/>
    <col min="27" max="27" width="43.375" style="48" customWidth="1"/>
    <col min="28" max="28" width="2.25390625" style="48" customWidth="1"/>
    <col min="29" max="29" width="16.625" style="48" customWidth="1"/>
    <col min="30" max="30" width="2.25390625" style="48" customWidth="1"/>
    <col min="31" max="31" width="20.625" style="48" customWidth="1"/>
    <col min="32" max="32" width="2.25390625" style="48" customWidth="1"/>
    <col min="33" max="33" width="18.625" style="48" customWidth="1"/>
    <col min="34" max="34" width="2.00390625" style="48" customWidth="1"/>
    <col min="35" max="16384" width="10.75390625" style="48" customWidth="1"/>
  </cols>
  <sheetData>
    <row r="1" spans="1:34" ht="31.5" customHeight="1">
      <c r="A1" s="170" t="s">
        <v>46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O1" s="171" t="s">
        <v>47</v>
      </c>
      <c r="P1" s="171"/>
      <c r="Q1" s="171"/>
      <c r="R1" s="171"/>
      <c r="S1" s="171"/>
      <c r="T1" s="171"/>
      <c r="U1" s="171"/>
      <c r="V1" s="171"/>
      <c r="W1" s="171"/>
      <c r="Y1" s="171" t="s">
        <v>19</v>
      </c>
      <c r="Z1" s="171"/>
      <c r="AA1" s="171"/>
      <c r="AB1" s="171"/>
      <c r="AC1" s="171"/>
      <c r="AD1" s="171"/>
      <c r="AE1" s="171"/>
      <c r="AF1" s="171"/>
      <c r="AG1" s="171"/>
      <c r="AH1" s="171"/>
    </row>
    <row r="2" spans="1:33" ht="15">
      <c r="A2" s="49" t="s">
        <v>48</v>
      </c>
      <c r="B2" s="50"/>
      <c r="D2" s="52"/>
      <c r="E2" s="53"/>
      <c r="F2" s="49"/>
      <c r="G2" s="53"/>
      <c r="I2" s="50" t="s">
        <v>0</v>
      </c>
      <c r="J2" s="53"/>
      <c r="L2" s="55"/>
      <c r="O2" s="49" t="s">
        <v>48</v>
      </c>
      <c r="Q2" s="49"/>
      <c r="R2" s="50"/>
      <c r="S2" s="49"/>
      <c r="T2" s="49"/>
      <c r="U2" s="50" t="s">
        <v>0</v>
      </c>
      <c r="V2" s="49"/>
      <c r="W2" s="56"/>
      <c r="Y2" s="49" t="s">
        <v>48</v>
      </c>
      <c r="AA2" s="49"/>
      <c r="AB2" s="49"/>
      <c r="AC2" s="49"/>
      <c r="AD2" s="49"/>
      <c r="AE2" s="50" t="s">
        <v>0</v>
      </c>
      <c r="AG2" s="56"/>
    </row>
    <row r="3" spans="1:34" ht="15">
      <c r="A3" s="50"/>
      <c r="B3" s="50"/>
      <c r="D3" s="52"/>
      <c r="E3" s="53"/>
      <c r="F3" s="49"/>
      <c r="G3" s="53"/>
      <c r="I3" s="50"/>
      <c r="J3" s="53"/>
      <c r="L3" s="55"/>
      <c r="O3" s="50"/>
      <c r="Q3" s="49"/>
      <c r="R3" s="50"/>
      <c r="S3" s="49"/>
      <c r="T3" s="49"/>
      <c r="U3" s="50"/>
      <c r="V3" s="49"/>
      <c r="W3" s="56"/>
      <c r="Z3" s="50"/>
      <c r="AA3" s="49"/>
      <c r="AB3" s="49"/>
      <c r="AC3" s="49"/>
      <c r="AD3" s="49"/>
      <c r="AE3" s="50"/>
      <c r="AG3" s="56"/>
      <c r="AH3" s="49"/>
    </row>
    <row r="4" spans="1:34" ht="15">
      <c r="A4" s="50"/>
      <c r="B4" s="50"/>
      <c r="D4" s="52"/>
      <c r="E4" s="53"/>
      <c r="F4" s="49"/>
      <c r="G4" s="53"/>
      <c r="I4" s="50"/>
      <c r="J4" s="53"/>
      <c r="L4" s="55"/>
      <c r="O4" s="50"/>
      <c r="Q4" s="49"/>
      <c r="R4" s="50"/>
      <c r="S4" s="49"/>
      <c r="T4" s="49"/>
      <c r="U4" s="50"/>
      <c r="V4" s="49"/>
      <c r="W4" s="56"/>
      <c r="Z4" s="50"/>
      <c r="AA4" s="49"/>
      <c r="AB4" s="49"/>
      <c r="AC4" s="49"/>
      <c r="AD4" s="49"/>
      <c r="AE4" s="50"/>
      <c r="AG4" s="56"/>
      <c r="AH4" s="49"/>
    </row>
    <row r="5" spans="1:33" ht="15">
      <c r="A5" s="50" t="s">
        <v>49</v>
      </c>
      <c r="D5" s="52"/>
      <c r="E5" s="53"/>
      <c r="F5" s="49"/>
      <c r="G5" s="53"/>
      <c r="I5" s="50" t="s">
        <v>50</v>
      </c>
      <c r="J5" s="53"/>
      <c r="L5" s="55"/>
      <c r="O5" s="50" t="s">
        <v>49</v>
      </c>
      <c r="Q5" s="49"/>
      <c r="R5" s="50"/>
      <c r="S5" s="49"/>
      <c r="T5" s="49"/>
      <c r="U5" s="50" t="s">
        <v>50</v>
      </c>
      <c r="V5" s="49"/>
      <c r="W5" s="56"/>
      <c r="Y5" s="50" t="s">
        <v>49</v>
      </c>
      <c r="Z5" s="49"/>
      <c r="AB5" s="49"/>
      <c r="AC5" s="49"/>
      <c r="AD5" s="49"/>
      <c r="AE5" s="50" t="s">
        <v>50</v>
      </c>
      <c r="AF5" s="55"/>
      <c r="AG5" s="56"/>
    </row>
    <row r="6" spans="1:33" ht="15">
      <c r="A6" s="50" t="s">
        <v>51</v>
      </c>
      <c r="B6" s="50"/>
      <c r="D6" s="52"/>
      <c r="E6" s="53"/>
      <c r="F6" s="49"/>
      <c r="G6" s="57"/>
      <c r="I6" s="50" t="s">
        <v>52</v>
      </c>
      <c r="J6" s="53"/>
      <c r="L6" s="55"/>
      <c r="O6" s="49" t="s">
        <v>51</v>
      </c>
      <c r="Q6" s="49"/>
      <c r="R6" s="50"/>
      <c r="S6" s="49"/>
      <c r="T6" s="49"/>
      <c r="U6" s="50" t="s">
        <v>53</v>
      </c>
      <c r="V6" s="49"/>
      <c r="W6" s="56"/>
      <c r="Y6" s="50" t="s">
        <v>51</v>
      </c>
      <c r="Z6" s="50"/>
      <c r="AB6" s="50"/>
      <c r="AC6" s="49"/>
      <c r="AD6" s="49"/>
      <c r="AE6" s="50" t="s">
        <v>54</v>
      </c>
      <c r="AF6" s="55"/>
      <c r="AG6" s="56"/>
    </row>
    <row r="7" spans="1:33" ht="15">
      <c r="A7" s="50" t="s">
        <v>55</v>
      </c>
      <c r="B7" s="50"/>
      <c r="D7" s="52"/>
      <c r="E7" s="53"/>
      <c r="F7" s="49"/>
      <c r="G7" s="57"/>
      <c r="I7" s="50"/>
      <c r="J7" s="53"/>
      <c r="L7" s="55"/>
      <c r="O7" s="50" t="str">
        <f>A7</f>
        <v>Schedule Year Ended:  12/31/05</v>
      </c>
      <c r="Q7" s="49"/>
      <c r="R7" s="50"/>
      <c r="S7" s="49"/>
      <c r="T7" s="49"/>
      <c r="U7" s="50"/>
      <c r="V7" s="49"/>
      <c r="W7" s="56"/>
      <c r="Y7" s="50" t="str">
        <f>A7</f>
        <v>Schedule Year Ended:  12/31/05</v>
      </c>
      <c r="Z7" s="49"/>
      <c r="AB7" s="49"/>
      <c r="AC7" s="49"/>
      <c r="AD7" s="49"/>
      <c r="AE7" s="50"/>
      <c r="AF7" s="55"/>
      <c r="AG7" s="56"/>
    </row>
    <row r="8" spans="1:33" ht="15">
      <c r="A8" s="50" t="s">
        <v>16</v>
      </c>
      <c r="B8" s="50"/>
      <c r="D8" s="52"/>
      <c r="E8" s="53"/>
      <c r="F8" s="49"/>
      <c r="G8" s="57"/>
      <c r="I8" s="50" t="s">
        <v>56</v>
      </c>
      <c r="J8" s="53"/>
      <c r="L8" s="55"/>
      <c r="O8" s="50" t="s">
        <v>16</v>
      </c>
      <c r="Q8" s="49"/>
      <c r="R8" s="50"/>
      <c r="S8" s="49"/>
      <c r="T8" s="49"/>
      <c r="U8" s="50" t="s">
        <v>56</v>
      </c>
      <c r="V8" s="49"/>
      <c r="W8" s="56"/>
      <c r="Y8" s="50" t="s">
        <v>16</v>
      </c>
      <c r="Z8" s="49"/>
      <c r="AB8" s="49"/>
      <c r="AC8" s="49"/>
      <c r="AD8" s="49"/>
      <c r="AE8" s="50" t="s">
        <v>56</v>
      </c>
      <c r="AF8" s="55"/>
      <c r="AG8" s="56"/>
    </row>
    <row r="9" spans="1:34" ht="15">
      <c r="A9" s="50" t="s">
        <v>57</v>
      </c>
      <c r="B9" s="50"/>
      <c r="D9" s="52"/>
      <c r="E9" s="53"/>
      <c r="F9" s="49"/>
      <c r="G9" s="57"/>
      <c r="H9" s="49"/>
      <c r="I9" s="58"/>
      <c r="J9" s="53"/>
      <c r="L9" s="55"/>
      <c r="O9" s="50" t="s">
        <v>57</v>
      </c>
      <c r="Q9" s="49"/>
      <c r="R9" s="50"/>
      <c r="S9" s="49"/>
      <c r="T9" s="49"/>
      <c r="U9" s="55"/>
      <c r="V9" s="55"/>
      <c r="W9" s="55"/>
      <c r="Y9" s="50" t="s">
        <v>57</v>
      </c>
      <c r="Z9" s="49"/>
      <c r="AB9" s="49"/>
      <c r="AC9" s="49"/>
      <c r="AD9" s="49"/>
      <c r="AE9" s="50"/>
      <c r="AF9" s="49"/>
      <c r="AG9" s="53"/>
      <c r="AH9" s="53"/>
    </row>
    <row r="10" spans="1:34" ht="15">
      <c r="A10" s="60" t="s">
        <v>58</v>
      </c>
      <c r="B10" s="50"/>
      <c r="D10" s="61"/>
      <c r="E10" s="53"/>
      <c r="F10" s="49"/>
      <c r="G10" s="53"/>
      <c r="H10" s="49"/>
      <c r="I10" s="62"/>
      <c r="J10" s="49"/>
      <c r="L10" s="55"/>
      <c r="O10" s="60" t="s">
        <v>58</v>
      </c>
      <c r="Q10" s="49"/>
      <c r="R10" s="49"/>
      <c r="S10" s="49"/>
      <c r="T10" s="49"/>
      <c r="U10" s="55"/>
      <c r="V10" s="55"/>
      <c r="W10" s="55"/>
      <c r="Y10" s="60" t="s">
        <v>58</v>
      </c>
      <c r="Z10" s="49"/>
      <c r="AB10" s="49"/>
      <c r="AC10" s="49"/>
      <c r="AD10" s="49"/>
      <c r="AE10" s="49"/>
      <c r="AF10" s="49"/>
      <c r="AG10" s="50"/>
      <c r="AH10" s="49"/>
    </row>
    <row r="11" spans="2:34" ht="15">
      <c r="B11" s="50"/>
      <c r="C11" s="50"/>
      <c r="D11" s="61"/>
      <c r="E11" s="53"/>
      <c r="F11" s="49"/>
      <c r="G11" s="53"/>
      <c r="H11" s="49"/>
      <c r="I11" s="58"/>
      <c r="J11" s="49"/>
      <c r="L11" s="55"/>
      <c r="P11" s="50"/>
      <c r="Q11" s="49"/>
      <c r="R11" s="49"/>
      <c r="S11" s="49"/>
      <c r="T11" s="49"/>
      <c r="U11" s="55"/>
      <c r="V11" s="55"/>
      <c r="W11" s="55"/>
      <c r="Z11" s="50"/>
      <c r="AA11" s="49"/>
      <c r="AB11" s="49"/>
      <c r="AC11" s="49"/>
      <c r="AD11" s="49"/>
      <c r="AE11" s="49"/>
      <c r="AF11" s="49"/>
      <c r="AG11" s="49"/>
      <c r="AH11" s="49"/>
    </row>
    <row r="12" spans="2:34" ht="15">
      <c r="B12" s="50" t="s">
        <v>59</v>
      </c>
      <c r="C12" s="50"/>
      <c r="D12" s="61"/>
      <c r="E12" s="53"/>
      <c r="F12" s="49"/>
      <c r="G12" s="53"/>
      <c r="H12" s="49"/>
      <c r="I12" s="58"/>
      <c r="J12" s="49"/>
      <c r="L12" s="55"/>
      <c r="P12" s="50" t="s">
        <v>60</v>
      </c>
      <c r="Q12" s="49"/>
      <c r="R12" s="49"/>
      <c r="S12" s="49"/>
      <c r="T12" s="49"/>
      <c r="U12" s="55"/>
      <c r="V12" s="55"/>
      <c r="W12" s="55"/>
      <c r="Z12" s="50" t="s">
        <v>61</v>
      </c>
      <c r="AA12" s="49"/>
      <c r="AB12" s="49"/>
      <c r="AC12" s="49"/>
      <c r="AD12" s="49"/>
      <c r="AE12" s="49"/>
      <c r="AF12" s="49"/>
      <c r="AG12" s="49"/>
      <c r="AH12" s="49"/>
    </row>
    <row r="13" spans="2:34" ht="15">
      <c r="B13" s="50" t="s">
        <v>62</v>
      </c>
      <c r="C13" s="50"/>
      <c r="D13" s="61"/>
      <c r="E13" s="53"/>
      <c r="F13" s="49"/>
      <c r="G13" s="53"/>
      <c r="H13" s="49"/>
      <c r="I13" s="58"/>
      <c r="J13" s="49"/>
      <c r="L13" s="55"/>
      <c r="P13" s="50"/>
      <c r="Q13" s="49"/>
      <c r="R13" s="49"/>
      <c r="S13" s="49"/>
      <c r="T13" s="49"/>
      <c r="U13" s="55"/>
      <c r="V13" s="55"/>
      <c r="W13" s="55"/>
      <c r="Z13" s="50"/>
      <c r="AA13" s="49"/>
      <c r="AB13" s="49"/>
      <c r="AC13" s="49"/>
      <c r="AD13" s="49"/>
      <c r="AE13" s="49"/>
      <c r="AF13" s="49"/>
      <c r="AG13" s="49"/>
      <c r="AH13" s="49"/>
    </row>
    <row r="14" spans="2:34" ht="15">
      <c r="B14" s="50" t="s">
        <v>63</v>
      </c>
      <c r="C14" s="50"/>
      <c r="D14" s="61"/>
      <c r="E14" s="53"/>
      <c r="F14" s="49"/>
      <c r="G14" s="53"/>
      <c r="H14" s="49"/>
      <c r="I14" s="58"/>
      <c r="J14" s="49"/>
      <c r="L14" s="55"/>
      <c r="P14" s="50"/>
      <c r="Q14" s="49"/>
      <c r="R14" s="49"/>
      <c r="S14" s="49"/>
      <c r="T14" s="49"/>
      <c r="U14" s="55"/>
      <c r="V14" s="55"/>
      <c r="W14" s="55"/>
      <c r="Z14" s="50"/>
      <c r="AA14" s="49"/>
      <c r="AB14" s="49"/>
      <c r="AC14" s="49"/>
      <c r="AD14" s="49"/>
      <c r="AE14" s="49"/>
      <c r="AF14" s="49"/>
      <c r="AG14" s="49"/>
      <c r="AH14" s="49"/>
    </row>
    <row r="15" spans="12:34" ht="15">
      <c r="L15" s="55"/>
      <c r="P15" s="47"/>
      <c r="Q15" s="51"/>
      <c r="R15" s="47"/>
      <c r="S15" s="63"/>
      <c r="T15" s="55"/>
      <c r="U15" s="47"/>
      <c r="V15" s="54"/>
      <c r="W15" s="55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5:34" ht="15">
      <c r="E16" s="169" t="s">
        <v>64</v>
      </c>
      <c r="F16" s="169"/>
      <c r="G16" s="169"/>
      <c r="H16" s="64"/>
      <c r="I16" s="169" t="s">
        <v>64</v>
      </c>
      <c r="J16" s="169"/>
      <c r="K16" s="169"/>
      <c r="L16" s="65"/>
      <c r="M16" s="66" t="s">
        <v>64</v>
      </c>
      <c r="P16" s="47"/>
      <c r="Q16" s="51"/>
      <c r="R16" s="63"/>
      <c r="S16" s="169"/>
      <c r="T16" s="169"/>
      <c r="U16" s="169"/>
      <c r="V16" s="169"/>
      <c r="W16" s="66"/>
      <c r="Z16" s="47"/>
      <c r="AA16" s="51"/>
      <c r="AB16" s="51"/>
      <c r="AD16" s="64"/>
      <c r="AH16" s="47"/>
    </row>
    <row r="17" spans="1:34" ht="15">
      <c r="A17" s="67" t="s">
        <v>9</v>
      </c>
      <c r="B17" s="64"/>
      <c r="D17" s="68"/>
      <c r="E17" s="69" t="s">
        <v>65</v>
      </c>
      <c r="F17" s="68"/>
      <c r="G17" s="69" t="s">
        <v>66</v>
      </c>
      <c r="H17" s="64"/>
      <c r="I17" s="69" t="s">
        <v>67</v>
      </c>
      <c r="J17" s="64"/>
      <c r="K17" s="69" t="s">
        <v>67</v>
      </c>
      <c r="L17" s="65"/>
      <c r="M17" s="66"/>
      <c r="N17" s="64"/>
      <c r="O17" s="67" t="s">
        <v>9</v>
      </c>
      <c r="P17" s="64"/>
      <c r="Q17" s="51"/>
      <c r="R17" s="68"/>
      <c r="S17" s="64" t="s">
        <v>64</v>
      </c>
      <c r="T17" s="68"/>
      <c r="U17" s="70" t="s">
        <v>68</v>
      </c>
      <c r="V17" s="65"/>
      <c r="W17" s="66" t="s">
        <v>47</v>
      </c>
      <c r="Y17" s="67" t="s">
        <v>9</v>
      </c>
      <c r="Z17" s="64"/>
      <c r="AA17" s="51"/>
      <c r="AB17" s="51"/>
      <c r="AC17" s="64" t="s">
        <v>64</v>
      </c>
      <c r="AD17" s="68"/>
      <c r="AE17" s="169" t="s">
        <v>19</v>
      </c>
      <c r="AF17" s="169"/>
      <c r="AG17" s="169" t="s">
        <v>19</v>
      </c>
      <c r="AH17" s="169"/>
    </row>
    <row r="18" spans="1:34" ht="15">
      <c r="A18" s="71" t="s">
        <v>10</v>
      </c>
      <c r="B18" s="167" t="s">
        <v>69</v>
      </c>
      <c r="C18" s="167"/>
      <c r="D18" s="68"/>
      <c r="E18" s="73" t="s">
        <v>70</v>
      </c>
      <c r="F18" s="64"/>
      <c r="G18" s="73" t="s">
        <v>70</v>
      </c>
      <c r="H18" s="68"/>
      <c r="I18" s="74" t="str">
        <f>E17</f>
        <v>1-1 to 3-20</v>
      </c>
      <c r="J18" s="64"/>
      <c r="K18" s="74" t="str">
        <f>G17</f>
        <v>3-21 to 12-31</v>
      </c>
      <c r="L18" s="75"/>
      <c r="M18" s="74" t="s">
        <v>71</v>
      </c>
      <c r="N18" s="64"/>
      <c r="O18" s="71" t="s">
        <v>10</v>
      </c>
      <c r="P18" s="167" t="s">
        <v>69</v>
      </c>
      <c r="Q18" s="167"/>
      <c r="R18" s="68"/>
      <c r="S18" s="73" t="s">
        <v>70</v>
      </c>
      <c r="T18" s="64"/>
      <c r="U18" s="73" t="s">
        <v>67</v>
      </c>
      <c r="V18" s="75"/>
      <c r="W18" s="74" t="s">
        <v>71</v>
      </c>
      <c r="Y18" s="71" t="s">
        <v>10</v>
      </c>
      <c r="Z18" s="167" t="s">
        <v>69</v>
      </c>
      <c r="AA18" s="167"/>
      <c r="AB18" s="72"/>
      <c r="AC18" s="73" t="s">
        <v>70</v>
      </c>
      <c r="AD18" s="64"/>
      <c r="AE18" s="73" t="s">
        <v>67</v>
      </c>
      <c r="AF18" s="75"/>
      <c r="AG18" s="74" t="s">
        <v>71</v>
      </c>
      <c r="AH18" s="64"/>
    </row>
    <row r="19" spans="15:34" ht="15">
      <c r="O19" s="48"/>
      <c r="P19" s="47"/>
      <c r="Q19" s="51"/>
      <c r="R19" s="63"/>
      <c r="S19" s="55"/>
      <c r="T19" s="47"/>
      <c r="U19" s="54"/>
      <c r="V19" s="76"/>
      <c r="W19" s="54"/>
      <c r="Z19" s="47"/>
      <c r="AA19" s="51"/>
      <c r="AB19" s="51"/>
      <c r="AC19" s="55"/>
      <c r="AD19" s="47"/>
      <c r="AE19" s="54"/>
      <c r="AF19" s="76"/>
      <c r="AG19" s="54"/>
      <c r="AH19" s="47"/>
    </row>
    <row r="20" spans="1:34" ht="15">
      <c r="A20" s="70">
        <v>1</v>
      </c>
      <c r="B20" s="77" t="s">
        <v>190</v>
      </c>
      <c r="C20" s="78"/>
      <c r="O20" s="70">
        <v>1</v>
      </c>
      <c r="P20" s="77" t="s">
        <v>72</v>
      </c>
      <c r="Q20" s="78"/>
      <c r="R20" s="63"/>
      <c r="S20" s="55"/>
      <c r="T20" s="47"/>
      <c r="U20" s="54"/>
      <c r="V20" s="76"/>
      <c r="W20" s="54"/>
      <c r="Y20" s="70">
        <v>1</v>
      </c>
      <c r="Z20" s="77" t="str">
        <f>P20</f>
        <v>Water Customers - Wis-Bar</v>
      </c>
      <c r="AA20" s="78"/>
      <c r="AB20" s="78"/>
      <c r="AC20" s="55"/>
      <c r="AD20" s="47"/>
      <c r="AE20" s="54"/>
      <c r="AF20" s="76"/>
      <c r="AG20" s="54"/>
      <c r="AH20" s="47"/>
    </row>
    <row r="21" spans="1:34" ht="15">
      <c r="A21" s="70">
        <f aca="true" t="shared" si="0" ref="A21:A52">+A20+1</f>
        <v>2</v>
      </c>
      <c r="B21" s="77"/>
      <c r="C21" s="78"/>
      <c r="O21" s="70">
        <f aca="true" t="shared" si="1" ref="O21:O52">+O20+1</f>
        <v>2</v>
      </c>
      <c r="P21" s="77"/>
      <c r="Q21" s="78"/>
      <c r="R21" s="63"/>
      <c r="S21" s="55"/>
      <c r="T21" s="47"/>
      <c r="U21" s="54"/>
      <c r="V21" s="76"/>
      <c r="W21" s="54"/>
      <c r="Y21" s="70">
        <f aca="true" t="shared" si="2" ref="Y21:Y52">+Y20+1</f>
        <v>2</v>
      </c>
      <c r="Z21" s="77"/>
      <c r="AA21" s="78"/>
      <c r="AB21" s="78"/>
      <c r="AC21" s="55"/>
      <c r="AD21" s="47"/>
      <c r="AE21" s="54"/>
      <c r="AF21" s="76"/>
      <c r="AG21" s="54"/>
      <c r="AH21" s="47"/>
    </row>
    <row r="22" spans="1:34" ht="15">
      <c r="A22" s="70">
        <f t="shared" si="0"/>
        <v>3</v>
      </c>
      <c r="B22" s="79" t="s">
        <v>74</v>
      </c>
      <c r="C22" s="80"/>
      <c r="O22" s="70">
        <f t="shared" si="1"/>
        <v>3</v>
      </c>
      <c r="P22" s="79" t="str">
        <f aca="true" t="shared" si="3" ref="P22:P27">B22</f>
        <v>Base Facility Charge</v>
      </c>
      <c r="Q22" s="80"/>
      <c r="R22" s="63"/>
      <c r="S22" s="55"/>
      <c r="T22" s="47"/>
      <c r="U22" s="54"/>
      <c r="V22" s="76"/>
      <c r="W22" s="54"/>
      <c r="Y22" s="70">
        <f t="shared" si="2"/>
        <v>3</v>
      </c>
      <c r="Z22" s="79" t="str">
        <f aca="true" t="shared" si="4" ref="Z22:Z27">B22</f>
        <v>Base Facility Charge</v>
      </c>
      <c r="AA22" s="80"/>
      <c r="AB22" s="80"/>
      <c r="AC22" s="55"/>
      <c r="AD22" s="47"/>
      <c r="AE22" s="54"/>
      <c r="AF22" s="76"/>
      <c r="AG22" s="54"/>
      <c r="AH22" s="47"/>
    </row>
    <row r="23" spans="1:34" ht="15">
      <c r="A23" s="70">
        <f t="shared" si="0"/>
        <v>4</v>
      </c>
      <c r="B23" s="81">
        <v>61301</v>
      </c>
      <c r="C23" s="50" t="s">
        <v>75</v>
      </c>
      <c r="E23" s="55">
        <v>430</v>
      </c>
      <c r="G23" s="82">
        <v>1513</v>
      </c>
      <c r="I23" s="83">
        <v>8.85</v>
      </c>
      <c r="K23" s="83">
        <v>8.93</v>
      </c>
      <c r="L23" s="84"/>
      <c r="M23" s="85">
        <f>(E23*I23)+(G23*K23)</f>
        <v>17316.59</v>
      </c>
      <c r="O23" s="70">
        <f t="shared" si="1"/>
        <v>4</v>
      </c>
      <c r="P23" s="81">
        <f t="shared" si="3"/>
        <v>61301</v>
      </c>
      <c r="Q23" s="50" t="str">
        <f>C23</f>
        <v>5/8" Residential Base Charge</v>
      </c>
      <c r="R23" s="63"/>
      <c r="S23" s="55">
        <f>E23+G23</f>
        <v>1943</v>
      </c>
      <c r="T23" s="47"/>
      <c r="U23" s="83">
        <f>K23</f>
        <v>8.93</v>
      </c>
      <c r="V23" s="84"/>
      <c r="W23" s="85">
        <f>S23*U23</f>
        <v>17350.989999999998</v>
      </c>
      <c r="Y23" s="70">
        <f t="shared" si="2"/>
        <v>4</v>
      </c>
      <c r="Z23" s="81">
        <f t="shared" si="4"/>
        <v>61301</v>
      </c>
      <c r="AA23" s="50" t="str">
        <f>C23</f>
        <v>5/8" Residential Base Charge</v>
      </c>
      <c r="AB23" s="50"/>
      <c r="AC23" s="55">
        <f>S23</f>
        <v>1943</v>
      </c>
      <c r="AD23" s="47"/>
      <c r="AE23" s="86">
        <f>ROUND(+U23*1.6486,2)-0.02</f>
        <v>14.700000000000001</v>
      </c>
      <c r="AF23" s="84"/>
      <c r="AG23" s="85">
        <f>AC23*AE23</f>
        <v>28562.100000000002</v>
      </c>
      <c r="AH23" s="47"/>
    </row>
    <row r="24" spans="1:34" ht="15">
      <c r="A24" s="70">
        <f t="shared" si="0"/>
        <v>5</v>
      </c>
      <c r="B24" s="81">
        <v>61303</v>
      </c>
      <c r="C24" s="50" t="s">
        <v>76</v>
      </c>
      <c r="E24" s="55">
        <v>1</v>
      </c>
      <c r="G24" s="82">
        <v>9</v>
      </c>
      <c r="I24" s="83">
        <v>22.14</v>
      </c>
      <c r="K24" s="83">
        <v>22.35</v>
      </c>
      <c r="L24" s="84"/>
      <c r="M24" s="85">
        <f>(E24*I24)+(G24*K24)</f>
        <v>223.29000000000002</v>
      </c>
      <c r="O24" s="70">
        <f t="shared" si="1"/>
        <v>5</v>
      </c>
      <c r="P24" s="81">
        <f t="shared" si="3"/>
        <v>61303</v>
      </c>
      <c r="Q24" s="50" t="str">
        <f>C24</f>
        <v>1" Residential Base Charge</v>
      </c>
      <c r="R24" s="63"/>
      <c r="S24" s="55">
        <f>E24+G24</f>
        <v>10</v>
      </c>
      <c r="T24" s="47"/>
      <c r="U24" s="83">
        <f>K24</f>
        <v>22.35</v>
      </c>
      <c r="V24" s="84"/>
      <c r="W24" s="85">
        <f>S24*U24</f>
        <v>223.5</v>
      </c>
      <c r="Y24" s="70">
        <f t="shared" si="2"/>
        <v>5</v>
      </c>
      <c r="Z24" s="81">
        <f t="shared" si="4"/>
        <v>61303</v>
      </c>
      <c r="AA24" s="50" t="str">
        <f>C24</f>
        <v>1" Residential Base Charge</v>
      </c>
      <c r="AB24" s="50"/>
      <c r="AC24" s="55">
        <f>S24</f>
        <v>10</v>
      </c>
      <c r="AD24" s="47"/>
      <c r="AE24" s="86">
        <f>ROUND(+U24*1.6486,2)</f>
        <v>36.85</v>
      </c>
      <c r="AF24" s="84"/>
      <c r="AG24" s="85">
        <f>AC24*AE24</f>
        <v>368.5</v>
      </c>
      <c r="AH24" s="47"/>
    </row>
    <row r="25" spans="1:34" ht="15">
      <c r="A25" s="70">
        <f t="shared" si="0"/>
        <v>6</v>
      </c>
      <c r="B25" s="80" t="s">
        <v>33</v>
      </c>
      <c r="C25" s="50"/>
      <c r="G25" s="82"/>
      <c r="I25" s="83"/>
      <c r="K25" s="83"/>
      <c r="L25" s="84"/>
      <c r="M25" s="85"/>
      <c r="O25" s="70">
        <f t="shared" si="1"/>
        <v>6</v>
      </c>
      <c r="P25" s="80" t="str">
        <f t="shared" si="3"/>
        <v>Gallonage Charge per 1,000 Gallons</v>
      </c>
      <c r="Q25" s="50"/>
      <c r="R25" s="63"/>
      <c r="S25" s="55"/>
      <c r="T25" s="47"/>
      <c r="U25" s="83"/>
      <c r="V25" s="84"/>
      <c r="W25" s="85"/>
      <c r="Y25" s="70">
        <f t="shared" si="2"/>
        <v>6</v>
      </c>
      <c r="Z25" s="80" t="str">
        <f t="shared" si="4"/>
        <v>Gallonage Charge per 1,000 Gallons</v>
      </c>
      <c r="AA25" s="50"/>
      <c r="AB25" s="50"/>
      <c r="AC25" s="55"/>
      <c r="AD25" s="47"/>
      <c r="AE25" s="83"/>
      <c r="AF25" s="84"/>
      <c r="AG25" s="85"/>
      <c r="AH25" s="47"/>
    </row>
    <row r="26" spans="1:34" ht="15">
      <c r="A26" s="70">
        <f t="shared" si="0"/>
        <v>7</v>
      </c>
      <c r="B26" s="81">
        <v>61301</v>
      </c>
      <c r="C26" s="50" t="s">
        <v>77</v>
      </c>
      <c r="E26" s="55">
        <v>1292677.4193548386</v>
      </c>
      <c r="G26" s="82">
        <v>4123322.5806451607</v>
      </c>
      <c r="I26" s="83">
        <v>1.75</v>
      </c>
      <c r="K26" s="83">
        <v>1.77</v>
      </c>
      <c r="L26" s="84"/>
      <c r="M26" s="85">
        <f>(E26*I26/1000)+(G26*K26/1000)</f>
        <v>9560.466451612901</v>
      </c>
      <c r="O26" s="70">
        <f t="shared" si="1"/>
        <v>7</v>
      </c>
      <c r="P26" s="81">
        <f t="shared" si="3"/>
        <v>61301</v>
      </c>
      <c r="Q26" s="50" t="str">
        <f>C26</f>
        <v>5/8" Residential </v>
      </c>
      <c r="R26" s="63"/>
      <c r="S26" s="55">
        <f>E26+G26</f>
        <v>5415999.999999999</v>
      </c>
      <c r="T26" s="47"/>
      <c r="U26" s="83">
        <f>K26</f>
        <v>1.77</v>
      </c>
      <c r="V26" s="84"/>
      <c r="W26" s="85">
        <f>S26*U26/1000</f>
        <v>9586.319999999998</v>
      </c>
      <c r="Y26" s="70">
        <f t="shared" si="2"/>
        <v>7</v>
      </c>
      <c r="Z26" s="81">
        <f t="shared" si="4"/>
        <v>61301</v>
      </c>
      <c r="AA26" s="50" t="str">
        <f>C26</f>
        <v>5/8" Residential </v>
      </c>
      <c r="AB26" s="50"/>
      <c r="AC26" s="55">
        <f>S26</f>
        <v>5415999.999999999</v>
      </c>
      <c r="AD26" s="47"/>
      <c r="AE26" s="86">
        <f>ROUND(+U26*1.6486,2)</f>
        <v>2.92</v>
      </c>
      <c r="AF26" s="84"/>
      <c r="AG26" s="85">
        <f>AC26*AE26/1000</f>
        <v>15814.719999999996</v>
      </c>
      <c r="AH26" s="47"/>
    </row>
    <row r="27" spans="1:34" ht="15">
      <c r="A27" s="70">
        <f t="shared" si="0"/>
        <v>8</v>
      </c>
      <c r="B27" s="81">
        <v>61303</v>
      </c>
      <c r="C27" s="50" t="s">
        <v>78</v>
      </c>
      <c r="E27" s="55">
        <v>1000</v>
      </c>
      <c r="G27" s="82">
        <v>11000</v>
      </c>
      <c r="I27" s="83">
        <v>1.75</v>
      </c>
      <c r="K27" s="83">
        <v>1.77</v>
      </c>
      <c r="L27" s="84"/>
      <c r="M27" s="85">
        <f>(E27*I27/1000)+(G27*K27/1000)</f>
        <v>21.22</v>
      </c>
      <c r="O27" s="70">
        <f t="shared" si="1"/>
        <v>8</v>
      </c>
      <c r="P27" s="81">
        <f t="shared" si="3"/>
        <v>61303</v>
      </c>
      <c r="Q27" s="50" t="str">
        <f>C27</f>
        <v>1" Residential </v>
      </c>
      <c r="R27" s="63"/>
      <c r="S27" s="55">
        <f>E27+G27</f>
        <v>12000</v>
      </c>
      <c r="T27" s="47"/>
      <c r="U27" s="83">
        <f>K27</f>
        <v>1.77</v>
      </c>
      <c r="V27" s="84"/>
      <c r="W27" s="85">
        <f>S27*U27/1000</f>
        <v>21.24</v>
      </c>
      <c r="Y27" s="70">
        <f t="shared" si="2"/>
        <v>8</v>
      </c>
      <c r="Z27" s="81">
        <f t="shared" si="4"/>
        <v>61303</v>
      </c>
      <c r="AA27" s="50" t="str">
        <f>C27</f>
        <v>1" Residential </v>
      </c>
      <c r="AB27" s="50"/>
      <c r="AC27" s="55">
        <f>S27</f>
        <v>12000</v>
      </c>
      <c r="AD27" s="47"/>
      <c r="AE27" s="86">
        <f>ROUND(+U27*1.6486,2)</f>
        <v>2.92</v>
      </c>
      <c r="AF27" s="84"/>
      <c r="AG27" s="85">
        <f>AC27*AE27/1000</f>
        <v>35.04</v>
      </c>
      <c r="AH27" s="47"/>
    </row>
    <row r="28" spans="1:34" ht="15">
      <c r="A28" s="70">
        <f t="shared" si="0"/>
        <v>9</v>
      </c>
      <c r="B28" s="77" t="s">
        <v>191</v>
      </c>
      <c r="C28" s="50"/>
      <c r="G28" s="82"/>
      <c r="I28" s="83"/>
      <c r="K28" s="83"/>
      <c r="L28" s="84"/>
      <c r="M28" s="85"/>
      <c r="O28" s="70">
        <f t="shared" si="1"/>
        <v>9</v>
      </c>
      <c r="P28" s="77" t="s">
        <v>79</v>
      </c>
      <c r="Q28" s="50"/>
      <c r="R28" s="63"/>
      <c r="S28" s="55"/>
      <c r="T28" s="47"/>
      <c r="U28" s="83"/>
      <c r="V28" s="84"/>
      <c r="W28" s="85"/>
      <c r="Y28" s="70">
        <f t="shared" si="2"/>
        <v>9</v>
      </c>
      <c r="Z28" s="77" t="str">
        <f>P28</f>
        <v>Water Customers - Buena Vista</v>
      </c>
      <c r="AA28" s="50"/>
      <c r="AB28" s="50"/>
      <c r="AC28" s="55"/>
      <c r="AD28" s="47"/>
      <c r="AE28" s="83"/>
      <c r="AF28" s="84"/>
      <c r="AG28" s="85"/>
      <c r="AH28" s="47"/>
    </row>
    <row r="29" spans="1:34" ht="15">
      <c r="A29" s="70">
        <f t="shared" si="0"/>
        <v>10</v>
      </c>
      <c r="B29" s="77"/>
      <c r="C29" s="50"/>
      <c r="G29" s="82"/>
      <c r="I29" s="83"/>
      <c r="K29" s="83"/>
      <c r="L29" s="84"/>
      <c r="M29" s="85"/>
      <c r="O29" s="70">
        <f t="shared" si="1"/>
        <v>10</v>
      </c>
      <c r="P29" s="77"/>
      <c r="Q29" s="50"/>
      <c r="R29" s="63"/>
      <c r="S29" s="55"/>
      <c r="T29" s="47"/>
      <c r="U29" s="83"/>
      <c r="V29" s="84"/>
      <c r="W29" s="85"/>
      <c r="Y29" s="70">
        <f t="shared" si="2"/>
        <v>10</v>
      </c>
      <c r="Z29" s="78"/>
      <c r="AA29" s="50"/>
      <c r="AB29" s="50"/>
      <c r="AC29" s="55"/>
      <c r="AD29" s="47"/>
      <c r="AE29" s="83"/>
      <c r="AF29" s="84"/>
      <c r="AG29" s="85"/>
      <c r="AH29" s="47"/>
    </row>
    <row r="30" spans="1:34" ht="15">
      <c r="A30" s="70">
        <f t="shared" si="0"/>
        <v>11</v>
      </c>
      <c r="B30" s="79" t="s">
        <v>74</v>
      </c>
      <c r="C30" s="80"/>
      <c r="O30" s="70">
        <f t="shared" si="1"/>
        <v>11</v>
      </c>
      <c r="P30" s="79" t="str">
        <f aca="true" t="shared" si="5" ref="P30:P37">B30</f>
        <v>Base Facility Charge</v>
      </c>
      <c r="Q30" s="80"/>
      <c r="R30" s="63"/>
      <c r="S30" s="55"/>
      <c r="T30" s="47"/>
      <c r="U30" s="54"/>
      <c r="V30" s="76"/>
      <c r="W30" s="54"/>
      <c r="Y30" s="70">
        <f t="shared" si="2"/>
        <v>11</v>
      </c>
      <c r="Z30" s="79" t="str">
        <f aca="true" t="shared" si="6" ref="Z30:Z37">B30</f>
        <v>Base Facility Charge</v>
      </c>
      <c r="AA30" s="80"/>
      <c r="AB30" s="80"/>
      <c r="AC30" s="55"/>
      <c r="AD30" s="47"/>
      <c r="AE30" s="54"/>
      <c r="AF30" s="76"/>
      <c r="AG30" s="54"/>
      <c r="AH30" s="47"/>
    </row>
    <row r="31" spans="1:34" ht="15">
      <c r="A31" s="70">
        <f t="shared" si="0"/>
        <v>12</v>
      </c>
      <c r="B31" s="81">
        <v>61501</v>
      </c>
      <c r="C31" s="50" t="s">
        <v>75</v>
      </c>
      <c r="E31" s="55">
        <v>2880.870967741935</v>
      </c>
      <c r="G31" s="55">
        <v>10207</v>
      </c>
      <c r="I31" s="83">
        <v>8.85</v>
      </c>
      <c r="K31" s="83">
        <v>8.93</v>
      </c>
      <c r="L31" s="84"/>
      <c r="M31" s="85">
        <f>(E31*I31)+(G31*K31)</f>
        <v>116644.21806451611</v>
      </c>
      <c r="O31" s="70">
        <f t="shared" si="1"/>
        <v>12</v>
      </c>
      <c r="P31" s="81">
        <f t="shared" si="5"/>
        <v>61501</v>
      </c>
      <c r="Q31" s="50" t="str">
        <f>C31</f>
        <v>5/8" Residential Base Charge</v>
      </c>
      <c r="R31" s="63"/>
      <c r="S31" s="55">
        <f>E31+G31</f>
        <v>13087.870967741936</v>
      </c>
      <c r="T31" s="47"/>
      <c r="U31" s="83">
        <f>K31</f>
        <v>8.93</v>
      </c>
      <c r="V31" s="84"/>
      <c r="W31" s="85">
        <f>S31*U31</f>
        <v>116874.68774193549</v>
      </c>
      <c r="Y31" s="70">
        <f t="shared" si="2"/>
        <v>12</v>
      </c>
      <c r="Z31" s="81">
        <f t="shared" si="6"/>
        <v>61501</v>
      </c>
      <c r="AA31" s="50" t="str">
        <f>C31</f>
        <v>5/8" Residential Base Charge</v>
      </c>
      <c r="AB31" s="50"/>
      <c r="AC31" s="55">
        <f>S31</f>
        <v>13087.870967741936</v>
      </c>
      <c r="AD31" s="47"/>
      <c r="AE31" s="86">
        <f>ROUND(+U31*1.6486,2)-0.02</f>
        <v>14.700000000000001</v>
      </c>
      <c r="AF31" s="84"/>
      <c r="AG31" s="85">
        <f>AC31*AE31</f>
        <v>192391.70322580647</v>
      </c>
      <c r="AH31" s="47"/>
    </row>
    <row r="32" spans="1:34" ht="15">
      <c r="A32" s="70">
        <f t="shared" si="0"/>
        <v>13</v>
      </c>
      <c r="B32" s="81">
        <v>61506</v>
      </c>
      <c r="C32" s="50" t="s">
        <v>80</v>
      </c>
      <c r="E32" s="55">
        <v>5.290322580645161</v>
      </c>
      <c r="G32" s="55">
        <v>19</v>
      </c>
      <c r="I32" s="83">
        <v>22.14</v>
      </c>
      <c r="K32" s="83">
        <v>22.35</v>
      </c>
      <c r="L32" s="84"/>
      <c r="M32" s="85">
        <f>(E32*I32)+(G32*K32)</f>
        <v>541.7777419354838</v>
      </c>
      <c r="O32" s="70">
        <f t="shared" si="1"/>
        <v>13</v>
      </c>
      <c r="P32" s="81">
        <f t="shared" si="5"/>
        <v>61506</v>
      </c>
      <c r="Q32" s="50" t="str">
        <f>C32</f>
        <v>1" GS Irrigation Base Charge</v>
      </c>
      <c r="R32" s="63"/>
      <c r="S32" s="55">
        <f>E32+G32</f>
        <v>24.29032258064516</v>
      </c>
      <c r="T32" s="47"/>
      <c r="U32" s="83">
        <f>K32</f>
        <v>22.35</v>
      </c>
      <c r="V32" s="84"/>
      <c r="W32" s="85">
        <f>S32*U32</f>
        <v>542.8887096774193</v>
      </c>
      <c r="Y32" s="70">
        <f t="shared" si="2"/>
        <v>13</v>
      </c>
      <c r="Z32" s="81">
        <f t="shared" si="6"/>
        <v>61506</v>
      </c>
      <c r="AA32" s="50" t="str">
        <f>C32</f>
        <v>1" GS Irrigation Base Charge</v>
      </c>
      <c r="AB32" s="50"/>
      <c r="AC32" s="55">
        <f>S32</f>
        <v>24.29032258064516</v>
      </c>
      <c r="AD32" s="47"/>
      <c r="AE32" s="86">
        <f>ROUND(+U32*1.6486,2)</f>
        <v>36.85</v>
      </c>
      <c r="AF32" s="84"/>
      <c r="AG32" s="85">
        <f>AC32*AE32</f>
        <v>895.0983870967742</v>
      </c>
      <c r="AH32" s="47"/>
    </row>
    <row r="33" spans="1:34" ht="15">
      <c r="A33" s="70">
        <f t="shared" si="0"/>
        <v>14</v>
      </c>
      <c r="B33" s="81">
        <v>61510</v>
      </c>
      <c r="C33" s="50" t="s">
        <v>81</v>
      </c>
      <c r="E33" s="55">
        <v>5.290322580645161</v>
      </c>
      <c r="G33" s="55">
        <v>19</v>
      </c>
      <c r="I33" s="83">
        <v>70.83</v>
      </c>
      <c r="K33" s="83">
        <v>71.49</v>
      </c>
      <c r="L33" s="84"/>
      <c r="M33" s="85">
        <f>(E33*I33)+(G33*K33)</f>
        <v>1733.0235483870968</v>
      </c>
      <c r="O33" s="70">
        <f t="shared" si="1"/>
        <v>14</v>
      </c>
      <c r="P33" s="81">
        <f t="shared" si="5"/>
        <v>61510</v>
      </c>
      <c r="Q33" s="50" t="str">
        <f>C33</f>
        <v>2" Commercial Base Charge</v>
      </c>
      <c r="R33" s="63"/>
      <c r="S33" s="55">
        <f>E33+G33</f>
        <v>24.29032258064516</v>
      </c>
      <c r="T33" s="47"/>
      <c r="U33" s="83">
        <f>K33</f>
        <v>71.49</v>
      </c>
      <c r="V33" s="84"/>
      <c r="W33" s="85">
        <f>S33*U33</f>
        <v>1736.5151612903223</v>
      </c>
      <c r="Y33" s="70">
        <f t="shared" si="2"/>
        <v>14</v>
      </c>
      <c r="Z33" s="81">
        <f t="shared" si="6"/>
        <v>61510</v>
      </c>
      <c r="AA33" s="50" t="str">
        <f>C33</f>
        <v>2" Commercial Base Charge</v>
      </c>
      <c r="AB33" s="50"/>
      <c r="AC33" s="55">
        <f>S33</f>
        <v>24.29032258064516</v>
      </c>
      <c r="AD33" s="47"/>
      <c r="AE33" s="86">
        <f>ROUND(+U33*1.6486,2)</f>
        <v>117.86</v>
      </c>
      <c r="AF33" s="84"/>
      <c r="AG33" s="85">
        <f>AC33*AE33</f>
        <v>2862.8574193548384</v>
      </c>
      <c r="AH33" s="47"/>
    </row>
    <row r="34" spans="1:34" ht="15">
      <c r="A34" s="70">
        <f t="shared" si="0"/>
        <v>15</v>
      </c>
      <c r="B34" s="80" t="s">
        <v>33</v>
      </c>
      <c r="C34" s="50"/>
      <c r="I34" s="83"/>
      <c r="K34" s="83"/>
      <c r="L34" s="84"/>
      <c r="M34" s="85"/>
      <c r="O34" s="70">
        <f t="shared" si="1"/>
        <v>15</v>
      </c>
      <c r="P34" s="80" t="str">
        <f t="shared" si="5"/>
        <v>Gallonage Charge per 1,000 Gallons</v>
      </c>
      <c r="Q34" s="50"/>
      <c r="R34" s="63"/>
      <c r="S34" s="55"/>
      <c r="T34" s="47"/>
      <c r="U34" s="83"/>
      <c r="V34" s="84"/>
      <c r="W34" s="85"/>
      <c r="Y34" s="70">
        <f t="shared" si="2"/>
        <v>15</v>
      </c>
      <c r="Z34" s="80" t="str">
        <f t="shared" si="6"/>
        <v>Gallonage Charge per 1,000 Gallons</v>
      </c>
      <c r="AA34" s="50"/>
      <c r="AB34" s="50"/>
      <c r="AC34" s="55"/>
      <c r="AD34" s="47"/>
      <c r="AE34" s="87"/>
      <c r="AF34" s="84"/>
      <c r="AG34" s="85"/>
      <c r="AH34" s="47"/>
    </row>
    <row r="35" spans="1:34" ht="15">
      <c r="A35" s="70">
        <f t="shared" si="0"/>
        <v>16</v>
      </c>
      <c r="B35" s="81">
        <v>61501</v>
      </c>
      <c r="C35" s="50" t="s">
        <v>77</v>
      </c>
      <c r="E35" s="55">
        <v>9908903.22580645</v>
      </c>
      <c r="G35" s="55">
        <v>34703096.77419355</v>
      </c>
      <c r="I35" s="83">
        <v>1.75</v>
      </c>
      <c r="K35" s="83">
        <v>1.77</v>
      </c>
      <c r="L35" s="84"/>
      <c r="M35" s="85">
        <f>(E35*I35/1000)+(G35*K35/1000)</f>
        <v>78765.06193548387</v>
      </c>
      <c r="O35" s="70">
        <f t="shared" si="1"/>
        <v>16</v>
      </c>
      <c r="P35" s="81">
        <f t="shared" si="5"/>
        <v>61501</v>
      </c>
      <c r="Q35" s="50" t="str">
        <f>C35</f>
        <v>5/8" Residential </v>
      </c>
      <c r="R35" s="63"/>
      <c r="S35" s="55">
        <f>E35+G35</f>
        <v>44612000</v>
      </c>
      <c r="T35" s="47"/>
      <c r="U35" s="83">
        <f>K35</f>
        <v>1.77</v>
      </c>
      <c r="V35" s="84"/>
      <c r="W35" s="85">
        <f>S35*U35/1000</f>
        <v>78963.24</v>
      </c>
      <c r="Y35" s="70">
        <f t="shared" si="2"/>
        <v>16</v>
      </c>
      <c r="Z35" s="81">
        <f t="shared" si="6"/>
        <v>61501</v>
      </c>
      <c r="AA35" s="50" t="str">
        <f>C35</f>
        <v>5/8" Residential </v>
      </c>
      <c r="AB35" s="50"/>
      <c r="AC35" s="55">
        <f>S35</f>
        <v>44612000</v>
      </c>
      <c r="AD35" s="47"/>
      <c r="AE35" s="86">
        <f>ROUND(+U35*1.6486,2)</f>
        <v>2.92</v>
      </c>
      <c r="AF35" s="84"/>
      <c r="AG35" s="85">
        <f>AC35*AE35/1000</f>
        <v>130267.04</v>
      </c>
      <c r="AH35" s="47"/>
    </row>
    <row r="36" spans="1:34" ht="15">
      <c r="A36" s="70">
        <f t="shared" si="0"/>
        <v>17</v>
      </c>
      <c r="B36" s="81">
        <v>61506</v>
      </c>
      <c r="C36" s="50" t="s">
        <v>82</v>
      </c>
      <c r="E36" s="55">
        <v>362838.7096774194</v>
      </c>
      <c r="G36" s="55">
        <v>1406161.2903225806</v>
      </c>
      <c r="I36" s="83">
        <v>1.75</v>
      </c>
      <c r="K36" s="83">
        <v>1.77</v>
      </c>
      <c r="L36" s="84"/>
      <c r="M36" s="85">
        <f>(E36*I36/1000)+(G36*K36/1000)</f>
        <v>3123.8732258064515</v>
      </c>
      <c r="O36" s="70">
        <f t="shared" si="1"/>
        <v>17</v>
      </c>
      <c r="P36" s="81">
        <f t="shared" si="5"/>
        <v>61506</v>
      </c>
      <c r="Q36" s="50" t="str">
        <f>C36</f>
        <v>1" GS Irrigation </v>
      </c>
      <c r="R36" s="63"/>
      <c r="S36" s="55">
        <f>E36+G36</f>
        <v>1769000</v>
      </c>
      <c r="T36" s="47"/>
      <c r="U36" s="83">
        <f>K36</f>
        <v>1.77</v>
      </c>
      <c r="V36" s="84"/>
      <c r="W36" s="85">
        <f>S36*U36/1000</f>
        <v>3131.13</v>
      </c>
      <c r="Y36" s="70">
        <f t="shared" si="2"/>
        <v>17</v>
      </c>
      <c r="Z36" s="81">
        <f t="shared" si="6"/>
        <v>61506</v>
      </c>
      <c r="AA36" s="50" t="str">
        <f>C36</f>
        <v>1" GS Irrigation </v>
      </c>
      <c r="AB36" s="50"/>
      <c r="AC36" s="55">
        <f>S36</f>
        <v>1769000</v>
      </c>
      <c r="AD36" s="47"/>
      <c r="AE36" s="86">
        <f>ROUND(+U36*1.6486,2)</f>
        <v>2.92</v>
      </c>
      <c r="AF36" s="84"/>
      <c r="AG36" s="85">
        <f>AC36*AE36/1000</f>
        <v>5165.48</v>
      </c>
      <c r="AH36" s="47"/>
    </row>
    <row r="37" spans="1:34" ht="15">
      <c r="A37" s="70">
        <f t="shared" si="0"/>
        <v>18</v>
      </c>
      <c r="B37" s="81">
        <v>61510</v>
      </c>
      <c r="C37" s="50" t="s">
        <v>83</v>
      </c>
      <c r="E37" s="55">
        <v>421290.32258064515</v>
      </c>
      <c r="G37" s="55">
        <v>1165709.6774193547</v>
      </c>
      <c r="I37" s="83">
        <v>1.75</v>
      </c>
      <c r="K37" s="83">
        <v>1.77</v>
      </c>
      <c r="L37" s="84"/>
      <c r="M37" s="85">
        <f>(E37*I37/1000)+(G37*K37/1000)</f>
        <v>2800.5641935483864</v>
      </c>
      <c r="O37" s="70">
        <f t="shared" si="1"/>
        <v>18</v>
      </c>
      <c r="P37" s="81">
        <f t="shared" si="5"/>
        <v>61510</v>
      </c>
      <c r="Q37" s="50" t="str">
        <f>C37</f>
        <v>2" Commercial </v>
      </c>
      <c r="R37" s="63"/>
      <c r="S37" s="55">
        <f>E37+G37</f>
        <v>1586999.9999999998</v>
      </c>
      <c r="T37" s="47"/>
      <c r="U37" s="83">
        <f>K37</f>
        <v>1.77</v>
      </c>
      <c r="V37" s="84"/>
      <c r="W37" s="85">
        <f>S37*U37/1000</f>
        <v>2808.9899999999993</v>
      </c>
      <c r="Y37" s="70">
        <f t="shared" si="2"/>
        <v>18</v>
      </c>
      <c r="Z37" s="81">
        <f t="shared" si="6"/>
        <v>61510</v>
      </c>
      <c r="AA37" s="50" t="str">
        <f>C37</f>
        <v>2" Commercial </v>
      </c>
      <c r="AB37" s="50"/>
      <c r="AC37" s="55">
        <f>S37</f>
        <v>1586999.9999999998</v>
      </c>
      <c r="AD37" s="47"/>
      <c r="AE37" s="86">
        <f>ROUND(+U37*1.6486,2)</f>
        <v>2.92</v>
      </c>
      <c r="AF37" s="84"/>
      <c r="AG37" s="85">
        <f>AC37*AE37/1000</f>
        <v>4634.039999999999</v>
      </c>
      <c r="AH37" s="47"/>
    </row>
    <row r="38" spans="1:34" ht="15">
      <c r="A38" s="70">
        <f t="shared" si="0"/>
        <v>19</v>
      </c>
      <c r="B38" s="77" t="s">
        <v>192</v>
      </c>
      <c r="C38" s="50"/>
      <c r="I38" s="83"/>
      <c r="K38" s="83"/>
      <c r="L38" s="84"/>
      <c r="M38" s="85"/>
      <c r="O38" s="70">
        <f t="shared" si="1"/>
        <v>19</v>
      </c>
      <c r="P38" s="77" t="s">
        <v>84</v>
      </c>
      <c r="Q38" s="50"/>
      <c r="R38" s="63"/>
      <c r="S38" s="55"/>
      <c r="T38" s="47"/>
      <c r="U38" s="83"/>
      <c r="V38" s="84"/>
      <c r="W38" s="85"/>
      <c r="Y38" s="70">
        <f t="shared" si="2"/>
        <v>19</v>
      </c>
      <c r="Z38" s="77" t="str">
        <f>P38</f>
        <v>Water Customers - Summer/Paradise Point West</v>
      </c>
      <c r="AA38" s="50"/>
      <c r="AB38" s="50"/>
      <c r="AC38" s="55"/>
      <c r="AD38" s="47"/>
      <c r="AE38" s="87"/>
      <c r="AF38" s="84"/>
      <c r="AG38" s="85"/>
      <c r="AH38" s="47"/>
    </row>
    <row r="39" spans="1:34" ht="15">
      <c r="A39" s="70">
        <f t="shared" si="0"/>
        <v>20</v>
      </c>
      <c r="B39" s="77"/>
      <c r="C39" s="50"/>
      <c r="I39" s="83"/>
      <c r="K39" s="83"/>
      <c r="L39" s="84"/>
      <c r="M39" s="85"/>
      <c r="O39" s="70">
        <f t="shared" si="1"/>
        <v>20</v>
      </c>
      <c r="P39" s="77"/>
      <c r="Q39" s="50"/>
      <c r="R39" s="63"/>
      <c r="S39" s="55"/>
      <c r="T39" s="47"/>
      <c r="U39" s="83"/>
      <c r="V39" s="84"/>
      <c r="W39" s="85"/>
      <c r="Y39" s="70">
        <f t="shared" si="2"/>
        <v>20</v>
      </c>
      <c r="Z39" s="78"/>
      <c r="AA39" s="50"/>
      <c r="AB39" s="50"/>
      <c r="AC39" s="55"/>
      <c r="AD39" s="47"/>
      <c r="AE39" s="87"/>
      <c r="AF39" s="84"/>
      <c r="AG39" s="85"/>
      <c r="AH39" s="47"/>
    </row>
    <row r="40" spans="1:34" ht="15">
      <c r="A40" s="70">
        <f t="shared" si="0"/>
        <v>21</v>
      </c>
      <c r="B40" s="79" t="s">
        <v>74</v>
      </c>
      <c r="C40" s="80"/>
      <c r="O40" s="70">
        <f t="shared" si="1"/>
        <v>21</v>
      </c>
      <c r="P40" s="79" t="str">
        <f aca="true" t="shared" si="7" ref="P40:P49">B40</f>
        <v>Base Facility Charge</v>
      </c>
      <c r="Q40" s="80"/>
      <c r="R40" s="63"/>
      <c r="S40" s="55"/>
      <c r="T40" s="47"/>
      <c r="U40" s="54"/>
      <c r="V40" s="76"/>
      <c r="W40" s="54"/>
      <c r="Y40" s="70">
        <f t="shared" si="2"/>
        <v>21</v>
      </c>
      <c r="Z40" s="79" t="str">
        <f aca="true" t="shared" si="8" ref="Z40:Z49">B40</f>
        <v>Base Facility Charge</v>
      </c>
      <c r="AA40" s="80"/>
      <c r="AB40" s="80"/>
      <c r="AC40" s="55"/>
      <c r="AD40" s="47"/>
      <c r="AE40" s="88"/>
      <c r="AF40" s="76"/>
      <c r="AG40" s="54"/>
      <c r="AH40" s="47"/>
    </row>
    <row r="41" spans="1:34" ht="15">
      <c r="A41" s="70">
        <f t="shared" si="0"/>
        <v>22</v>
      </c>
      <c r="B41" s="81">
        <v>62601</v>
      </c>
      <c r="C41" s="50" t="s">
        <v>75</v>
      </c>
      <c r="E41" s="55">
        <v>2724</v>
      </c>
      <c r="G41" s="55">
        <v>9709.967741935485</v>
      </c>
      <c r="I41" s="83">
        <v>8.85</v>
      </c>
      <c r="K41" s="83">
        <v>8.93</v>
      </c>
      <c r="L41" s="84"/>
      <c r="M41" s="85">
        <f>(E41*I41)+(G41*K41)</f>
        <v>110817.41193548388</v>
      </c>
      <c r="O41" s="70">
        <f t="shared" si="1"/>
        <v>22</v>
      </c>
      <c r="P41" s="81">
        <f t="shared" si="7"/>
        <v>62601</v>
      </c>
      <c r="Q41" s="50" t="str">
        <f>C41</f>
        <v>5/8" Residential Base Charge</v>
      </c>
      <c r="R41" s="63"/>
      <c r="S41" s="55">
        <f>E41+G41</f>
        <v>12433.967741935485</v>
      </c>
      <c r="T41" s="47"/>
      <c r="U41" s="83">
        <f>K41</f>
        <v>8.93</v>
      </c>
      <c r="V41" s="84"/>
      <c r="W41" s="85">
        <f>S41*U41</f>
        <v>111035.33193548387</v>
      </c>
      <c r="Y41" s="70">
        <f t="shared" si="2"/>
        <v>22</v>
      </c>
      <c r="Z41" s="81">
        <f t="shared" si="8"/>
        <v>62601</v>
      </c>
      <c r="AA41" s="50" t="str">
        <f>C41</f>
        <v>5/8" Residential Base Charge</v>
      </c>
      <c r="AB41" s="50"/>
      <c r="AC41" s="55">
        <f>S41</f>
        <v>12433.967741935485</v>
      </c>
      <c r="AD41" s="47"/>
      <c r="AE41" s="86">
        <f>ROUND(+U41*1.6486,2)-0.02</f>
        <v>14.700000000000001</v>
      </c>
      <c r="AF41" s="84"/>
      <c r="AG41" s="85">
        <f>AC41*AE41</f>
        <v>182779.32580645164</v>
      </c>
      <c r="AH41" s="47"/>
    </row>
    <row r="42" spans="1:34" ht="15">
      <c r="A42" s="70">
        <f t="shared" si="0"/>
        <v>23</v>
      </c>
      <c r="B42" s="81">
        <v>62602</v>
      </c>
      <c r="C42" s="50" t="s">
        <v>85</v>
      </c>
      <c r="E42" s="55">
        <v>14.870967741935482</v>
      </c>
      <c r="G42" s="55">
        <v>56</v>
      </c>
      <c r="I42" s="83">
        <v>8.85</v>
      </c>
      <c r="K42" s="83">
        <v>8.93</v>
      </c>
      <c r="L42" s="84"/>
      <c r="M42" s="85">
        <f>(E42*I42)+(G42*K42)</f>
        <v>631.688064516129</v>
      </c>
      <c r="O42" s="70">
        <f t="shared" si="1"/>
        <v>23</v>
      </c>
      <c r="P42" s="81">
        <f t="shared" si="7"/>
        <v>62602</v>
      </c>
      <c r="Q42" s="50" t="str">
        <f>C42</f>
        <v>5/8" Commercial Base Charge</v>
      </c>
      <c r="R42" s="63"/>
      <c r="S42" s="55">
        <f>E42+G42</f>
        <v>70.87096774193549</v>
      </c>
      <c r="T42" s="47"/>
      <c r="U42" s="83">
        <f>K42</f>
        <v>8.93</v>
      </c>
      <c r="V42" s="84"/>
      <c r="W42" s="85">
        <f>S42*U42</f>
        <v>632.8777419354839</v>
      </c>
      <c r="Y42" s="70">
        <f t="shared" si="2"/>
        <v>23</v>
      </c>
      <c r="Z42" s="81">
        <f t="shared" si="8"/>
        <v>62602</v>
      </c>
      <c r="AA42" s="50" t="str">
        <f>C42</f>
        <v>5/8" Commercial Base Charge</v>
      </c>
      <c r="AB42" s="50"/>
      <c r="AC42" s="55">
        <f>S42</f>
        <v>70.87096774193549</v>
      </c>
      <c r="AD42" s="47"/>
      <c r="AE42" s="86">
        <f>ROUND(+U42*1.6486,2)-0.02</f>
        <v>14.700000000000001</v>
      </c>
      <c r="AF42" s="84"/>
      <c r="AG42" s="85">
        <f>AC42*AE42</f>
        <v>1041.8032258064518</v>
      </c>
      <c r="AH42" s="47"/>
    </row>
    <row r="43" spans="1:34" ht="15">
      <c r="A43" s="70">
        <f t="shared" si="0"/>
        <v>24</v>
      </c>
      <c r="B43" s="81">
        <v>26210</v>
      </c>
      <c r="C43" s="50" t="s">
        <v>86</v>
      </c>
      <c r="E43" s="55">
        <v>5.290322580645161</v>
      </c>
      <c r="G43" s="55">
        <v>19</v>
      </c>
      <c r="I43" s="83">
        <v>22.14</v>
      </c>
      <c r="K43" s="83">
        <v>22.35</v>
      </c>
      <c r="L43" s="84"/>
      <c r="M43" s="85">
        <f>(E43*I43)+(G43*K43)</f>
        <v>541.7777419354838</v>
      </c>
      <c r="O43" s="70">
        <f t="shared" si="1"/>
        <v>24</v>
      </c>
      <c r="P43" s="81">
        <f t="shared" si="7"/>
        <v>26210</v>
      </c>
      <c r="Q43" s="50" t="str">
        <f>C43</f>
        <v>1" Commercial Base Charge</v>
      </c>
      <c r="R43" s="63"/>
      <c r="S43" s="55">
        <f>E43+G43</f>
        <v>24.29032258064516</v>
      </c>
      <c r="T43" s="47"/>
      <c r="U43" s="83">
        <f>K43</f>
        <v>22.35</v>
      </c>
      <c r="V43" s="84"/>
      <c r="W43" s="85">
        <f>S43*U43</f>
        <v>542.8887096774193</v>
      </c>
      <c r="Y43" s="70">
        <f t="shared" si="2"/>
        <v>24</v>
      </c>
      <c r="Z43" s="81">
        <f t="shared" si="8"/>
        <v>26210</v>
      </c>
      <c r="AA43" s="50" t="str">
        <f>C43</f>
        <v>1" Commercial Base Charge</v>
      </c>
      <c r="AB43" s="50"/>
      <c r="AC43" s="55">
        <f>S43</f>
        <v>24.29032258064516</v>
      </c>
      <c r="AD43" s="47"/>
      <c r="AE43" s="86">
        <f>ROUND(+U43*1.6486,2)</f>
        <v>36.85</v>
      </c>
      <c r="AF43" s="84"/>
      <c r="AG43" s="85">
        <f>AC43*AE43</f>
        <v>895.0983870967742</v>
      </c>
      <c r="AH43" s="47"/>
    </row>
    <row r="44" spans="1:34" ht="15">
      <c r="A44" s="70">
        <f t="shared" si="0"/>
        <v>25</v>
      </c>
      <c r="B44" s="81">
        <v>62613</v>
      </c>
      <c r="C44" s="50" t="s">
        <v>81</v>
      </c>
      <c r="E44" s="55">
        <v>52.90322580645164</v>
      </c>
      <c r="G44" s="55">
        <v>187</v>
      </c>
      <c r="I44" s="83">
        <v>70.83</v>
      </c>
      <c r="K44" s="83">
        <v>71.49</v>
      </c>
      <c r="L44" s="84"/>
      <c r="M44" s="85">
        <f>(E44*I44)+(G44*K44)</f>
        <v>17115.765483870968</v>
      </c>
      <c r="O44" s="70">
        <f t="shared" si="1"/>
        <v>25</v>
      </c>
      <c r="P44" s="81">
        <f t="shared" si="7"/>
        <v>62613</v>
      </c>
      <c r="Q44" s="50" t="str">
        <f>C44</f>
        <v>2" Commercial Base Charge</v>
      </c>
      <c r="R44" s="63"/>
      <c r="S44" s="55">
        <f>E44+G44</f>
        <v>239.90322580645164</v>
      </c>
      <c r="T44" s="47"/>
      <c r="U44" s="83">
        <f>K44</f>
        <v>71.49</v>
      </c>
      <c r="V44" s="84"/>
      <c r="W44" s="85">
        <f>S44*U44</f>
        <v>17150.681612903227</v>
      </c>
      <c r="Y44" s="70">
        <f t="shared" si="2"/>
        <v>25</v>
      </c>
      <c r="Z44" s="81">
        <f t="shared" si="8"/>
        <v>62613</v>
      </c>
      <c r="AA44" s="50" t="str">
        <f>C44</f>
        <v>2" Commercial Base Charge</v>
      </c>
      <c r="AB44" s="50"/>
      <c r="AC44" s="55">
        <f>S44</f>
        <v>239.90322580645164</v>
      </c>
      <c r="AD44" s="47"/>
      <c r="AE44" s="86">
        <f>ROUND(+U44*1.6486,2)</f>
        <v>117.86</v>
      </c>
      <c r="AF44" s="84"/>
      <c r="AG44" s="85">
        <f>AC44*AE44</f>
        <v>28274.99419354839</v>
      </c>
      <c r="AH44" s="47"/>
    </row>
    <row r="45" spans="1:34" ht="15">
      <c r="A45" s="70">
        <f t="shared" si="0"/>
        <v>26</v>
      </c>
      <c r="B45" s="80" t="s">
        <v>33</v>
      </c>
      <c r="C45" s="50"/>
      <c r="E45" s="89"/>
      <c r="F45" s="63"/>
      <c r="G45" s="89"/>
      <c r="H45" s="63"/>
      <c r="I45" s="83"/>
      <c r="J45" s="63"/>
      <c r="K45" s="83"/>
      <c r="L45" s="84"/>
      <c r="M45" s="85"/>
      <c r="O45" s="70">
        <f t="shared" si="1"/>
        <v>26</v>
      </c>
      <c r="P45" s="80" t="str">
        <f t="shared" si="7"/>
        <v>Gallonage Charge per 1,000 Gallons</v>
      </c>
      <c r="Q45" s="50"/>
      <c r="R45" s="63"/>
      <c r="S45" s="55"/>
      <c r="T45" s="63"/>
      <c r="U45" s="83"/>
      <c r="V45" s="84"/>
      <c r="W45" s="85"/>
      <c r="Y45" s="70">
        <f t="shared" si="2"/>
        <v>26</v>
      </c>
      <c r="Z45" s="80" t="str">
        <f t="shared" si="8"/>
        <v>Gallonage Charge per 1,000 Gallons</v>
      </c>
      <c r="AA45" s="50"/>
      <c r="AB45" s="50"/>
      <c r="AC45" s="55"/>
      <c r="AD45" s="63"/>
      <c r="AE45" s="87"/>
      <c r="AF45" s="84"/>
      <c r="AG45" s="85"/>
      <c r="AH45" s="63"/>
    </row>
    <row r="46" spans="1:34" ht="15">
      <c r="A46" s="70">
        <f t="shared" si="0"/>
        <v>27</v>
      </c>
      <c r="B46" s="81">
        <v>62601</v>
      </c>
      <c r="C46" s="50" t="s">
        <v>87</v>
      </c>
      <c r="E46" s="89">
        <v>6606193.548387097</v>
      </c>
      <c r="F46" s="63"/>
      <c r="G46" s="89">
        <v>21154806.45161291</v>
      </c>
      <c r="H46" s="63"/>
      <c r="I46" s="83">
        <v>1.75</v>
      </c>
      <c r="J46" s="63"/>
      <c r="K46" s="83">
        <v>1.77</v>
      </c>
      <c r="L46" s="84"/>
      <c r="M46" s="85">
        <f>(E46*I46/1000)+(G46*K46/1000)</f>
        <v>49004.846129032274</v>
      </c>
      <c r="O46" s="70">
        <f t="shared" si="1"/>
        <v>27</v>
      </c>
      <c r="P46" s="81">
        <f t="shared" si="7"/>
        <v>62601</v>
      </c>
      <c r="Q46" s="50" t="str">
        <f>C46</f>
        <v>5/8" Residential</v>
      </c>
      <c r="R46" s="63"/>
      <c r="S46" s="55">
        <f>E46+G46</f>
        <v>27761000.000000007</v>
      </c>
      <c r="T46" s="63"/>
      <c r="U46" s="83">
        <f>K46</f>
        <v>1.77</v>
      </c>
      <c r="V46" s="84"/>
      <c r="W46" s="85">
        <f>S46*U46/1000</f>
        <v>49136.970000000016</v>
      </c>
      <c r="X46" s="49"/>
      <c r="Y46" s="70">
        <f t="shared" si="2"/>
        <v>27</v>
      </c>
      <c r="Z46" s="81">
        <f t="shared" si="8"/>
        <v>62601</v>
      </c>
      <c r="AA46" s="50" t="str">
        <f>C46</f>
        <v>5/8" Residential</v>
      </c>
      <c r="AB46" s="51"/>
      <c r="AC46" s="55">
        <f>S46</f>
        <v>27761000.000000007</v>
      </c>
      <c r="AD46" s="63"/>
      <c r="AE46" s="86">
        <f>ROUND(+U46*1.6486,2)</f>
        <v>2.92</v>
      </c>
      <c r="AF46" s="84"/>
      <c r="AG46" s="85">
        <f>AC46*AE46/1000</f>
        <v>81062.12000000001</v>
      </c>
      <c r="AH46" s="63"/>
    </row>
    <row r="47" spans="1:34" ht="15">
      <c r="A47" s="70">
        <f t="shared" si="0"/>
        <v>28</v>
      </c>
      <c r="B47" s="81">
        <v>62602</v>
      </c>
      <c r="C47" s="50" t="s">
        <v>88</v>
      </c>
      <c r="E47" s="89">
        <v>231580.6451612903</v>
      </c>
      <c r="F47" s="63"/>
      <c r="G47" s="89">
        <v>1076419.3548387098</v>
      </c>
      <c r="H47" s="63"/>
      <c r="I47" s="83">
        <v>1.75</v>
      </c>
      <c r="J47" s="63"/>
      <c r="K47" s="83">
        <v>1.77</v>
      </c>
      <c r="L47" s="84"/>
      <c r="M47" s="85">
        <f>(E47*I47/1000)+(G47*K47/1000)</f>
        <v>2310.528387096774</v>
      </c>
      <c r="O47" s="70">
        <f t="shared" si="1"/>
        <v>28</v>
      </c>
      <c r="P47" s="81">
        <f t="shared" si="7"/>
        <v>62602</v>
      </c>
      <c r="Q47" s="50" t="str">
        <f>C47</f>
        <v>5/8" Commercial</v>
      </c>
      <c r="R47" s="63"/>
      <c r="S47" s="55">
        <f>E47+G47</f>
        <v>1308000</v>
      </c>
      <c r="T47" s="63"/>
      <c r="U47" s="83">
        <f>K47</f>
        <v>1.77</v>
      </c>
      <c r="V47" s="84"/>
      <c r="W47" s="85">
        <f>S47*U47/1000</f>
        <v>2315.16</v>
      </c>
      <c r="X47" s="49"/>
      <c r="Y47" s="70">
        <f t="shared" si="2"/>
        <v>28</v>
      </c>
      <c r="Z47" s="81">
        <f t="shared" si="8"/>
        <v>62602</v>
      </c>
      <c r="AA47" s="50" t="str">
        <f>C47</f>
        <v>5/8" Commercial</v>
      </c>
      <c r="AB47" s="51"/>
      <c r="AC47" s="55">
        <f>S47</f>
        <v>1308000</v>
      </c>
      <c r="AD47" s="63"/>
      <c r="AE47" s="86">
        <f>ROUND(+U47*1.6486,2)</f>
        <v>2.92</v>
      </c>
      <c r="AF47" s="84"/>
      <c r="AG47" s="85">
        <f>AC47*AE47/1000</f>
        <v>3819.36</v>
      </c>
      <c r="AH47" s="63"/>
    </row>
    <row r="48" spans="1:34" ht="15">
      <c r="A48" s="70">
        <f t="shared" si="0"/>
        <v>29</v>
      </c>
      <c r="B48" s="81">
        <v>26210</v>
      </c>
      <c r="C48" s="50" t="s">
        <v>89</v>
      </c>
      <c r="E48" s="89">
        <v>54419.354838709674</v>
      </c>
      <c r="F48" s="63"/>
      <c r="G48" s="89">
        <v>181580.64516129033</v>
      </c>
      <c r="H48" s="63"/>
      <c r="I48" s="83">
        <v>1.75</v>
      </c>
      <c r="J48" s="63"/>
      <c r="K48" s="83">
        <v>1.77</v>
      </c>
      <c r="L48" s="84"/>
      <c r="M48" s="85">
        <f>(E48*I48/1000)+(G48*K48/1000)</f>
        <v>416.6316129032258</v>
      </c>
      <c r="O48" s="70">
        <f t="shared" si="1"/>
        <v>29</v>
      </c>
      <c r="P48" s="81">
        <f t="shared" si="7"/>
        <v>26210</v>
      </c>
      <c r="Q48" s="50" t="str">
        <f>C48</f>
        <v>1" Commercial</v>
      </c>
      <c r="R48" s="63"/>
      <c r="S48" s="55">
        <f>E48+G48</f>
        <v>236000</v>
      </c>
      <c r="T48" s="63"/>
      <c r="U48" s="83">
        <f>K48</f>
        <v>1.77</v>
      </c>
      <c r="V48" s="84"/>
      <c r="W48" s="85">
        <f>S48*U48/1000</f>
        <v>417.72</v>
      </c>
      <c r="X48" s="49"/>
      <c r="Y48" s="70">
        <f t="shared" si="2"/>
        <v>29</v>
      </c>
      <c r="Z48" s="81">
        <f t="shared" si="8"/>
        <v>26210</v>
      </c>
      <c r="AA48" s="50" t="str">
        <f>C48</f>
        <v>1" Commercial</v>
      </c>
      <c r="AB48" s="51"/>
      <c r="AC48" s="55">
        <f>S48</f>
        <v>236000</v>
      </c>
      <c r="AD48" s="63"/>
      <c r="AE48" s="86">
        <f>ROUND(+U48*1.6486,2)</f>
        <v>2.92</v>
      </c>
      <c r="AF48" s="84"/>
      <c r="AG48" s="85">
        <f>AC48*AE48/1000</f>
        <v>689.12</v>
      </c>
      <c r="AH48" s="63"/>
    </row>
    <row r="49" spans="1:34" ht="15">
      <c r="A49" s="70">
        <f t="shared" si="0"/>
        <v>30</v>
      </c>
      <c r="B49" s="81">
        <v>62613</v>
      </c>
      <c r="C49" s="50" t="s">
        <v>90</v>
      </c>
      <c r="E49" s="89">
        <v>5028774.193548386</v>
      </c>
      <c r="F49" s="63"/>
      <c r="G49" s="89">
        <v>22124225.806451615</v>
      </c>
      <c r="H49" s="63"/>
      <c r="I49" s="83">
        <v>1.75</v>
      </c>
      <c r="J49" s="63"/>
      <c r="K49" s="83">
        <v>1.77</v>
      </c>
      <c r="L49" s="84"/>
      <c r="M49" s="85">
        <f>(E49*I49/1000)+(G49*K49/1000)</f>
        <v>47960.23451612903</v>
      </c>
      <c r="O49" s="70">
        <f t="shared" si="1"/>
        <v>30</v>
      </c>
      <c r="P49" s="81">
        <f t="shared" si="7"/>
        <v>62613</v>
      </c>
      <c r="Q49" s="50" t="str">
        <f>C49</f>
        <v>2" Commercial</v>
      </c>
      <c r="R49" s="63"/>
      <c r="S49" s="55">
        <f>E49+G49</f>
        <v>27153000</v>
      </c>
      <c r="T49" s="63"/>
      <c r="U49" s="83">
        <f>K49</f>
        <v>1.77</v>
      </c>
      <c r="V49" s="84"/>
      <c r="W49" s="85">
        <f>S49*U49/1000</f>
        <v>48060.81</v>
      </c>
      <c r="X49" s="49"/>
      <c r="Y49" s="70">
        <f t="shared" si="2"/>
        <v>30</v>
      </c>
      <c r="Z49" s="81">
        <f t="shared" si="8"/>
        <v>62613</v>
      </c>
      <c r="AA49" s="50" t="str">
        <f>C49</f>
        <v>2" Commercial</v>
      </c>
      <c r="AB49" s="51"/>
      <c r="AC49" s="55">
        <f>S49</f>
        <v>27153000</v>
      </c>
      <c r="AD49" s="63"/>
      <c r="AE49" s="86">
        <f>ROUND(+U49*1.6486,2)</f>
        <v>2.92</v>
      </c>
      <c r="AF49" s="84"/>
      <c r="AG49" s="85">
        <f>AC49*AE49/1000</f>
        <v>79286.76</v>
      </c>
      <c r="AH49" s="63"/>
    </row>
    <row r="50" spans="1:34" ht="15">
      <c r="A50" s="70">
        <f t="shared" si="0"/>
        <v>31</v>
      </c>
      <c r="B50" s="77" t="s">
        <v>193</v>
      </c>
      <c r="E50" s="89"/>
      <c r="F50" s="63"/>
      <c r="G50" s="89"/>
      <c r="H50" s="63"/>
      <c r="I50" s="83"/>
      <c r="J50" s="63"/>
      <c r="K50" s="83"/>
      <c r="L50" s="90"/>
      <c r="M50" s="85"/>
      <c r="O50" s="70">
        <f t="shared" si="1"/>
        <v>31</v>
      </c>
      <c r="P50" s="77" t="s">
        <v>91</v>
      </c>
      <c r="Q50" s="51"/>
      <c r="R50" s="63"/>
      <c r="S50" s="55"/>
      <c r="T50" s="63"/>
      <c r="U50" s="83"/>
      <c r="V50" s="90"/>
      <c r="W50" s="85"/>
      <c r="Y50" s="70">
        <f t="shared" si="2"/>
        <v>31</v>
      </c>
      <c r="Z50" s="77" t="str">
        <f>P50</f>
        <v>Water Customers - Orangewood</v>
      </c>
      <c r="AA50" s="51"/>
      <c r="AB50" s="51"/>
      <c r="AC50" s="55"/>
      <c r="AD50" s="63"/>
      <c r="AE50" s="87"/>
      <c r="AF50" s="90"/>
      <c r="AG50" s="85"/>
      <c r="AH50" s="63"/>
    </row>
    <row r="51" spans="1:34" ht="15">
      <c r="A51" s="70">
        <f t="shared" si="0"/>
        <v>32</v>
      </c>
      <c r="B51" s="77"/>
      <c r="E51" s="89"/>
      <c r="F51" s="63"/>
      <c r="G51" s="89"/>
      <c r="H51" s="63"/>
      <c r="I51" s="83"/>
      <c r="J51" s="63"/>
      <c r="K51" s="83"/>
      <c r="L51" s="90"/>
      <c r="M51" s="85"/>
      <c r="O51" s="70">
        <f t="shared" si="1"/>
        <v>32</v>
      </c>
      <c r="P51" s="77"/>
      <c r="Q51" s="51"/>
      <c r="R51" s="63"/>
      <c r="S51" s="55"/>
      <c r="T51" s="63"/>
      <c r="U51" s="83"/>
      <c r="V51" s="90"/>
      <c r="W51" s="85"/>
      <c r="Y51" s="70">
        <f t="shared" si="2"/>
        <v>32</v>
      </c>
      <c r="Z51" s="78"/>
      <c r="AA51" s="51"/>
      <c r="AB51" s="51"/>
      <c r="AC51" s="55"/>
      <c r="AD51" s="63"/>
      <c r="AE51" s="87"/>
      <c r="AF51" s="90"/>
      <c r="AG51" s="85"/>
      <c r="AH51" s="63"/>
    </row>
    <row r="52" spans="1:34" ht="15">
      <c r="A52" s="70">
        <f t="shared" si="0"/>
        <v>33</v>
      </c>
      <c r="B52" s="79" t="s">
        <v>74</v>
      </c>
      <c r="C52" s="80"/>
      <c r="O52" s="70">
        <f t="shared" si="1"/>
        <v>33</v>
      </c>
      <c r="P52" s="79" t="str">
        <f aca="true" t="shared" si="9" ref="P52:P67">B52</f>
        <v>Base Facility Charge</v>
      </c>
      <c r="Q52" s="80"/>
      <c r="R52" s="63"/>
      <c r="S52" s="55"/>
      <c r="T52" s="47"/>
      <c r="U52" s="54"/>
      <c r="V52" s="76"/>
      <c r="W52" s="54"/>
      <c r="Y52" s="70">
        <f t="shared" si="2"/>
        <v>33</v>
      </c>
      <c r="Z52" s="79" t="str">
        <f aca="true" t="shared" si="10" ref="Z52:Z67">B52</f>
        <v>Base Facility Charge</v>
      </c>
      <c r="AA52" s="80"/>
      <c r="AB52" s="80"/>
      <c r="AC52" s="55"/>
      <c r="AD52" s="47"/>
      <c r="AE52" s="88"/>
      <c r="AF52" s="76"/>
      <c r="AG52" s="54"/>
      <c r="AH52" s="47"/>
    </row>
    <row r="53" spans="1:34" ht="15">
      <c r="A53" s="70">
        <f aca="true" t="shared" si="11" ref="A53:A80">+A52+1</f>
        <v>34</v>
      </c>
      <c r="B53" s="81">
        <v>62901</v>
      </c>
      <c r="C53" s="50" t="s">
        <v>75</v>
      </c>
      <c r="E53" s="89">
        <v>1417</v>
      </c>
      <c r="F53" s="63"/>
      <c r="G53" s="89">
        <v>5020</v>
      </c>
      <c r="H53" s="63"/>
      <c r="I53" s="83">
        <v>8.85</v>
      </c>
      <c r="J53" s="63"/>
      <c r="K53" s="83">
        <v>8.93</v>
      </c>
      <c r="L53" s="90"/>
      <c r="M53" s="85">
        <f aca="true" t="shared" si="12" ref="M53:M59">(E53*I53)+(G53*K53)</f>
        <v>57369.049999999996</v>
      </c>
      <c r="O53" s="70">
        <f aca="true" t="shared" si="13" ref="O53:O80">+O52+1</f>
        <v>34</v>
      </c>
      <c r="P53" s="81">
        <f t="shared" si="9"/>
        <v>62901</v>
      </c>
      <c r="Q53" s="50" t="str">
        <f aca="true" t="shared" si="14" ref="Q53:Q59">C53</f>
        <v>5/8" Residential Base Charge</v>
      </c>
      <c r="R53" s="63"/>
      <c r="S53" s="55">
        <f aca="true" t="shared" si="15" ref="S53:S59">E53+G53</f>
        <v>6437</v>
      </c>
      <c r="T53" s="63"/>
      <c r="U53" s="83">
        <f aca="true" t="shared" si="16" ref="U53:U59">K53</f>
        <v>8.93</v>
      </c>
      <c r="V53" s="90"/>
      <c r="W53" s="85">
        <f aca="true" t="shared" si="17" ref="W53:W59">S53*U53</f>
        <v>57482.409999999996</v>
      </c>
      <c r="Y53" s="70">
        <f aca="true" t="shared" si="18" ref="Y53:Y80">+Y52+1</f>
        <v>34</v>
      </c>
      <c r="Z53" s="81">
        <f t="shared" si="10"/>
        <v>62901</v>
      </c>
      <c r="AA53" s="50" t="str">
        <f aca="true" t="shared" si="19" ref="AA53:AA59">C53</f>
        <v>5/8" Residential Base Charge</v>
      </c>
      <c r="AB53" s="51"/>
      <c r="AC53" s="55">
        <f aca="true" t="shared" si="20" ref="AC53:AC59">S53</f>
        <v>6437</v>
      </c>
      <c r="AD53" s="63"/>
      <c r="AE53" s="86">
        <f>ROUND(+U53*1.6486,2)-0.02</f>
        <v>14.700000000000001</v>
      </c>
      <c r="AF53" s="90"/>
      <c r="AG53" s="85">
        <f aca="true" t="shared" si="21" ref="AG53:AG59">AC53*AE53</f>
        <v>94623.90000000001</v>
      </c>
      <c r="AH53" s="63"/>
    </row>
    <row r="54" spans="1:34" ht="15">
      <c r="A54" s="70">
        <f t="shared" si="11"/>
        <v>35</v>
      </c>
      <c r="B54" s="81">
        <v>62911</v>
      </c>
      <c r="C54" s="50" t="s">
        <v>76</v>
      </c>
      <c r="E54" s="89">
        <v>2.6451612903225805</v>
      </c>
      <c r="F54" s="63"/>
      <c r="G54" s="89">
        <v>9</v>
      </c>
      <c r="H54" s="63"/>
      <c r="I54" s="83">
        <v>22.14</v>
      </c>
      <c r="J54" s="63"/>
      <c r="K54" s="83">
        <v>22.35</v>
      </c>
      <c r="L54" s="90"/>
      <c r="M54" s="85">
        <f t="shared" si="12"/>
        <v>259.71387096774197</v>
      </c>
      <c r="O54" s="70">
        <f t="shared" si="13"/>
        <v>35</v>
      </c>
      <c r="P54" s="81">
        <f t="shared" si="9"/>
        <v>62911</v>
      </c>
      <c r="Q54" s="50" t="str">
        <f t="shared" si="14"/>
        <v>1" Residential Base Charge</v>
      </c>
      <c r="R54" s="63"/>
      <c r="S54" s="55">
        <f t="shared" si="15"/>
        <v>11.64516129032258</v>
      </c>
      <c r="T54" s="63"/>
      <c r="U54" s="83">
        <f t="shared" si="16"/>
        <v>22.35</v>
      </c>
      <c r="V54" s="90"/>
      <c r="W54" s="85">
        <f t="shared" si="17"/>
        <v>260.26935483870966</v>
      </c>
      <c r="Y54" s="70">
        <f t="shared" si="18"/>
        <v>35</v>
      </c>
      <c r="Z54" s="81">
        <f t="shared" si="10"/>
        <v>62911</v>
      </c>
      <c r="AA54" s="50" t="str">
        <f t="shared" si="19"/>
        <v>1" Residential Base Charge</v>
      </c>
      <c r="AB54" s="51"/>
      <c r="AC54" s="55">
        <f t="shared" si="20"/>
        <v>11.64516129032258</v>
      </c>
      <c r="AD54" s="63"/>
      <c r="AE54" s="86">
        <f>ROUND(+U54*1.6486,2)</f>
        <v>36.85</v>
      </c>
      <c r="AF54" s="90"/>
      <c r="AG54" s="85">
        <f t="shared" si="21"/>
        <v>429.1241935483871</v>
      </c>
      <c r="AH54" s="63"/>
    </row>
    <row r="55" spans="1:34" ht="15">
      <c r="A55" s="70">
        <f t="shared" si="11"/>
        <v>36</v>
      </c>
      <c r="B55" s="81">
        <v>62903</v>
      </c>
      <c r="C55" s="51" t="s">
        <v>92</v>
      </c>
      <c r="E55" s="89">
        <v>3</v>
      </c>
      <c r="F55" s="63"/>
      <c r="G55" s="89">
        <v>9</v>
      </c>
      <c r="H55" s="63"/>
      <c r="I55" s="83">
        <v>8.85</v>
      </c>
      <c r="J55" s="63"/>
      <c r="K55" s="83">
        <v>8.93</v>
      </c>
      <c r="L55" s="90"/>
      <c r="M55" s="85">
        <f t="shared" si="12"/>
        <v>106.92</v>
      </c>
      <c r="O55" s="70">
        <f t="shared" si="13"/>
        <v>36</v>
      </c>
      <c r="P55" s="81">
        <f t="shared" si="9"/>
        <v>62903</v>
      </c>
      <c r="Q55" s="50" t="str">
        <f t="shared" si="14"/>
        <v>5/8 " GS Irrigation Base Charge</v>
      </c>
      <c r="R55" s="63"/>
      <c r="S55" s="55">
        <f t="shared" si="15"/>
        <v>12</v>
      </c>
      <c r="T55" s="63"/>
      <c r="U55" s="83">
        <f t="shared" si="16"/>
        <v>8.93</v>
      </c>
      <c r="V55" s="90"/>
      <c r="W55" s="85">
        <f t="shared" si="17"/>
        <v>107.16</v>
      </c>
      <c r="Y55" s="70">
        <f t="shared" si="18"/>
        <v>36</v>
      </c>
      <c r="Z55" s="81">
        <f t="shared" si="10"/>
        <v>62903</v>
      </c>
      <c r="AA55" s="50" t="str">
        <f t="shared" si="19"/>
        <v>5/8 " GS Irrigation Base Charge</v>
      </c>
      <c r="AB55" s="51"/>
      <c r="AC55" s="55">
        <f t="shared" si="20"/>
        <v>12</v>
      </c>
      <c r="AD55" s="63"/>
      <c r="AE55" s="86">
        <f>ROUND(+U55*1.6486,2)-0.02</f>
        <v>14.700000000000001</v>
      </c>
      <c r="AF55" s="90"/>
      <c r="AG55" s="85">
        <f t="shared" si="21"/>
        <v>176.4</v>
      </c>
      <c r="AH55" s="63"/>
    </row>
    <row r="56" spans="1:34" ht="15">
      <c r="A56" s="70">
        <f t="shared" si="11"/>
        <v>37</v>
      </c>
      <c r="B56" s="81">
        <v>62904</v>
      </c>
      <c r="C56" s="51" t="s">
        <v>93</v>
      </c>
      <c r="E56" s="89">
        <v>42.67741935483872</v>
      </c>
      <c r="F56" s="63"/>
      <c r="G56" s="89">
        <v>149</v>
      </c>
      <c r="H56" s="63"/>
      <c r="I56" s="83">
        <v>8.85</v>
      </c>
      <c r="J56" s="63"/>
      <c r="K56" s="83">
        <v>8.93</v>
      </c>
      <c r="L56" s="90"/>
      <c r="M56" s="85">
        <f t="shared" si="12"/>
        <v>1708.2651612903226</v>
      </c>
      <c r="O56" s="70">
        <f t="shared" si="13"/>
        <v>37</v>
      </c>
      <c r="P56" s="81">
        <f t="shared" si="9"/>
        <v>62904</v>
      </c>
      <c r="Q56" s="50" t="str">
        <f t="shared" si="14"/>
        <v>5/8" General Service Base Charge</v>
      </c>
      <c r="R56" s="63"/>
      <c r="S56" s="55">
        <f t="shared" si="15"/>
        <v>191.67741935483872</v>
      </c>
      <c r="T56" s="63"/>
      <c r="U56" s="83">
        <f t="shared" si="16"/>
        <v>8.93</v>
      </c>
      <c r="V56" s="90"/>
      <c r="W56" s="85">
        <f t="shared" si="17"/>
        <v>1711.6793548387097</v>
      </c>
      <c r="Y56" s="70">
        <f t="shared" si="18"/>
        <v>37</v>
      </c>
      <c r="Z56" s="81">
        <f t="shared" si="10"/>
        <v>62904</v>
      </c>
      <c r="AA56" s="50" t="str">
        <f t="shared" si="19"/>
        <v>5/8" General Service Base Charge</v>
      </c>
      <c r="AB56" s="51"/>
      <c r="AC56" s="55">
        <f t="shared" si="20"/>
        <v>191.67741935483872</v>
      </c>
      <c r="AD56" s="63"/>
      <c r="AE56" s="86">
        <f>ROUND(+U56*1.6486,2)-0.02</f>
        <v>14.700000000000001</v>
      </c>
      <c r="AF56" s="90"/>
      <c r="AG56" s="85">
        <f t="shared" si="21"/>
        <v>2817.6580645161293</v>
      </c>
      <c r="AH56" s="63"/>
    </row>
    <row r="57" spans="1:34" ht="15">
      <c r="A57" s="70">
        <f t="shared" si="11"/>
        <v>38</v>
      </c>
      <c r="B57" s="81">
        <v>62910</v>
      </c>
      <c r="C57" s="51" t="s">
        <v>94</v>
      </c>
      <c r="E57" s="89">
        <v>18.51612903225806</v>
      </c>
      <c r="F57" s="63"/>
      <c r="G57" s="89">
        <v>65</v>
      </c>
      <c r="H57" s="63"/>
      <c r="I57" s="83">
        <v>22.14</v>
      </c>
      <c r="J57" s="63"/>
      <c r="K57" s="83">
        <v>22.35</v>
      </c>
      <c r="L57" s="90"/>
      <c r="M57" s="85">
        <f t="shared" si="12"/>
        <v>1862.6970967741936</v>
      </c>
      <c r="O57" s="70">
        <f t="shared" si="13"/>
        <v>38</v>
      </c>
      <c r="P57" s="81">
        <f t="shared" si="9"/>
        <v>62910</v>
      </c>
      <c r="Q57" s="50" t="str">
        <f t="shared" si="14"/>
        <v>1" General Service Base Charge</v>
      </c>
      <c r="R57" s="63"/>
      <c r="S57" s="55">
        <f t="shared" si="15"/>
        <v>83.51612903225806</v>
      </c>
      <c r="T57" s="63"/>
      <c r="U57" s="83">
        <f t="shared" si="16"/>
        <v>22.35</v>
      </c>
      <c r="V57" s="90"/>
      <c r="W57" s="85">
        <f t="shared" si="17"/>
        <v>1866.585483870968</v>
      </c>
      <c r="Y57" s="70">
        <f t="shared" si="18"/>
        <v>38</v>
      </c>
      <c r="Z57" s="81">
        <f t="shared" si="10"/>
        <v>62910</v>
      </c>
      <c r="AA57" s="50" t="str">
        <f t="shared" si="19"/>
        <v>1" General Service Base Charge</v>
      </c>
      <c r="AB57" s="51"/>
      <c r="AC57" s="55">
        <f t="shared" si="20"/>
        <v>83.51612903225806</v>
      </c>
      <c r="AD57" s="63"/>
      <c r="AE57" s="86">
        <f>ROUND(+U57*1.6486,2)</f>
        <v>36.85</v>
      </c>
      <c r="AF57" s="90"/>
      <c r="AG57" s="85">
        <f t="shared" si="21"/>
        <v>3077.56935483871</v>
      </c>
      <c r="AH57" s="63"/>
    </row>
    <row r="58" spans="1:34" ht="15">
      <c r="A58" s="70">
        <f t="shared" si="11"/>
        <v>39</v>
      </c>
      <c r="B58" s="81">
        <v>62914</v>
      </c>
      <c r="C58" s="51" t="s">
        <v>95</v>
      </c>
      <c r="E58" s="91">
        <v>3</v>
      </c>
      <c r="F58" s="63"/>
      <c r="G58" s="89">
        <v>9</v>
      </c>
      <c r="H58" s="63"/>
      <c r="I58" s="83">
        <v>44.27</v>
      </c>
      <c r="J58" s="63"/>
      <c r="K58" s="83">
        <v>44.68</v>
      </c>
      <c r="L58" s="90"/>
      <c r="M58" s="85">
        <f t="shared" si="12"/>
        <v>534.9300000000001</v>
      </c>
      <c r="O58" s="70">
        <f t="shared" si="13"/>
        <v>39</v>
      </c>
      <c r="P58" s="81">
        <f t="shared" si="9"/>
        <v>62914</v>
      </c>
      <c r="Q58" s="50" t="str">
        <f t="shared" si="14"/>
        <v>1.5" General Service Base Charge</v>
      </c>
      <c r="R58" s="63"/>
      <c r="S58" s="55">
        <f t="shared" si="15"/>
        <v>12</v>
      </c>
      <c r="T58" s="63"/>
      <c r="U58" s="83">
        <f t="shared" si="16"/>
        <v>44.68</v>
      </c>
      <c r="V58" s="90"/>
      <c r="W58" s="85">
        <f t="shared" si="17"/>
        <v>536.16</v>
      </c>
      <c r="X58" s="49"/>
      <c r="Y58" s="70">
        <f t="shared" si="18"/>
        <v>39</v>
      </c>
      <c r="Z58" s="81">
        <f t="shared" si="10"/>
        <v>62914</v>
      </c>
      <c r="AA58" s="50" t="str">
        <f t="shared" si="19"/>
        <v>1.5" General Service Base Charge</v>
      </c>
      <c r="AB58" s="78"/>
      <c r="AC58" s="55">
        <f t="shared" si="20"/>
        <v>12</v>
      </c>
      <c r="AD58" s="63"/>
      <c r="AE58" s="86">
        <f>ROUND(+U58*1.6486,2)</f>
        <v>73.66</v>
      </c>
      <c r="AF58" s="90"/>
      <c r="AG58" s="85">
        <f t="shared" si="21"/>
        <v>883.92</v>
      </c>
      <c r="AH58" s="63"/>
    </row>
    <row r="59" spans="1:34" ht="15">
      <c r="A59" s="70">
        <f t="shared" si="11"/>
        <v>40</v>
      </c>
      <c r="B59" s="81">
        <v>62913</v>
      </c>
      <c r="C59" s="51" t="s">
        <v>96</v>
      </c>
      <c r="E59" s="91">
        <v>2.6451612903225805</v>
      </c>
      <c r="F59" s="63"/>
      <c r="G59" s="89">
        <v>9</v>
      </c>
      <c r="H59" s="63"/>
      <c r="I59" s="83">
        <v>70.83</v>
      </c>
      <c r="J59" s="63"/>
      <c r="K59" s="83">
        <v>71.49</v>
      </c>
      <c r="L59" s="90"/>
      <c r="M59" s="85">
        <f t="shared" si="12"/>
        <v>830.7667741935484</v>
      </c>
      <c r="O59" s="70">
        <f t="shared" si="13"/>
        <v>40</v>
      </c>
      <c r="P59" s="81">
        <f t="shared" si="9"/>
        <v>62913</v>
      </c>
      <c r="Q59" s="50" t="str">
        <f t="shared" si="14"/>
        <v>2" General Service Base Charge</v>
      </c>
      <c r="R59" s="63"/>
      <c r="S59" s="55">
        <f t="shared" si="15"/>
        <v>11.64516129032258</v>
      </c>
      <c r="T59" s="63"/>
      <c r="U59" s="83">
        <f t="shared" si="16"/>
        <v>71.49</v>
      </c>
      <c r="V59" s="90"/>
      <c r="W59" s="85">
        <f t="shared" si="17"/>
        <v>832.5125806451612</v>
      </c>
      <c r="X59" s="49"/>
      <c r="Y59" s="70">
        <f t="shared" si="18"/>
        <v>40</v>
      </c>
      <c r="Z59" s="81">
        <f t="shared" si="10"/>
        <v>62913</v>
      </c>
      <c r="AA59" s="50" t="str">
        <f t="shared" si="19"/>
        <v>2" General Service Base Charge</v>
      </c>
      <c r="AB59" s="78"/>
      <c r="AC59" s="55">
        <f t="shared" si="20"/>
        <v>11.64516129032258</v>
      </c>
      <c r="AD59" s="63"/>
      <c r="AE59" s="86">
        <f>ROUND(+U59*1.6486,2)</f>
        <v>117.86</v>
      </c>
      <c r="AF59" s="90"/>
      <c r="AG59" s="85">
        <f t="shared" si="21"/>
        <v>1372.4987096774194</v>
      </c>
      <c r="AH59" s="63"/>
    </row>
    <row r="60" spans="1:34" ht="15">
      <c r="A60" s="70">
        <f t="shared" si="11"/>
        <v>41</v>
      </c>
      <c r="B60" s="80" t="s">
        <v>33</v>
      </c>
      <c r="E60" s="91"/>
      <c r="F60" s="63"/>
      <c r="G60" s="89"/>
      <c r="H60" s="63"/>
      <c r="I60" s="83"/>
      <c r="J60" s="63"/>
      <c r="K60" s="83"/>
      <c r="L60" s="90"/>
      <c r="M60" s="85"/>
      <c r="O60" s="70">
        <f t="shared" si="13"/>
        <v>41</v>
      </c>
      <c r="P60" s="80" t="str">
        <f t="shared" si="9"/>
        <v>Gallonage Charge per 1,000 Gallons</v>
      </c>
      <c r="Q60" s="51"/>
      <c r="R60" s="63"/>
      <c r="S60" s="55"/>
      <c r="T60" s="63"/>
      <c r="U60" s="83"/>
      <c r="V60" s="90"/>
      <c r="W60" s="85"/>
      <c r="X60" s="49"/>
      <c r="Y60" s="70">
        <f t="shared" si="18"/>
        <v>41</v>
      </c>
      <c r="Z60" s="79" t="str">
        <f t="shared" si="10"/>
        <v>Gallonage Charge per 1,000 Gallons</v>
      </c>
      <c r="AA60" s="78"/>
      <c r="AB60" s="78"/>
      <c r="AC60" s="55"/>
      <c r="AD60" s="63"/>
      <c r="AE60" s="87"/>
      <c r="AF60" s="90"/>
      <c r="AG60" s="85"/>
      <c r="AH60" s="63"/>
    </row>
    <row r="61" spans="1:34" ht="15">
      <c r="A61" s="70">
        <f t="shared" si="11"/>
        <v>42</v>
      </c>
      <c r="B61" s="81">
        <v>62901</v>
      </c>
      <c r="C61" s="50" t="s">
        <v>87</v>
      </c>
      <c r="E61" s="91">
        <v>6911677.419354837</v>
      </c>
      <c r="F61" s="63"/>
      <c r="G61" s="89">
        <v>24342322.580645166</v>
      </c>
      <c r="H61" s="63"/>
      <c r="I61" s="83">
        <v>1.75</v>
      </c>
      <c r="J61" s="63"/>
      <c r="K61" s="83">
        <v>1.77</v>
      </c>
      <c r="L61" s="90"/>
      <c r="M61" s="85">
        <f aca="true" t="shared" si="22" ref="M61:M67">(E61*I61/1000)+(G61*K61/1000)</f>
        <v>55181.34645161291</v>
      </c>
      <c r="O61" s="70">
        <f t="shared" si="13"/>
        <v>42</v>
      </c>
      <c r="P61" s="81">
        <f t="shared" si="9"/>
        <v>62901</v>
      </c>
      <c r="Q61" s="50" t="str">
        <f aca="true" t="shared" si="23" ref="Q61:Q67">C61</f>
        <v>5/8" Residential</v>
      </c>
      <c r="R61" s="63"/>
      <c r="S61" s="55">
        <f aca="true" t="shared" si="24" ref="S61:S67">E61+G61</f>
        <v>31254000.000000004</v>
      </c>
      <c r="T61" s="63"/>
      <c r="U61" s="83">
        <f aca="true" t="shared" si="25" ref="U61:U67">K61</f>
        <v>1.77</v>
      </c>
      <c r="V61" s="90"/>
      <c r="W61" s="85">
        <f aca="true" t="shared" si="26" ref="W61:W67">S61*U61/1000</f>
        <v>55319.58000000001</v>
      </c>
      <c r="X61" s="49"/>
      <c r="Y61" s="70">
        <f t="shared" si="18"/>
        <v>42</v>
      </c>
      <c r="Z61" s="81">
        <f t="shared" si="10"/>
        <v>62901</v>
      </c>
      <c r="AA61" s="50" t="str">
        <f aca="true" t="shared" si="27" ref="AA61:AA67">C61</f>
        <v>5/8" Residential</v>
      </c>
      <c r="AB61" s="78"/>
      <c r="AC61" s="55">
        <f aca="true" t="shared" si="28" ref="AC61:AC67">S61</f>
        <v>31254000.000000004</v>
      </c>
      <c r="AD61" s="63"/>
      <c r="AE61" s="86">
        <f aca="true" t="shared" si="29" ref="AE61:AE67">ROUND(+U61*1.6486,2)</f>
        <v>2.92</v>
      </c>
      <c r="AF61" s="90"/>
      <c r="AG61" s="85">
        <f aca="true" t="shared" si="30" ref="AG61:AG67">AC61*AE61/1000</f>
        <v>91261.68000000002</v>
      </c>
      <c r="AH61" s="63"/>
    </row>
    <row r="62" spans="1:34" ht="15">
      <c r="A62" s="70">
        <f t="shared" si="11"/>
        <v>43</v>
      </c>
      <c r="B62" s="81">
        <v>62911</v>
      </c>
      <c r="C62" s="50" t="s">
        <v>97</v>
      </c>
      <c r="E62" s="91">
        <v>8225.806451612903</v>
      </c>
      <c r="F62" s="63"/>
      <c r="G62" s="89">
        <v>20774.1935483871</v>
      </c>
      <c r="H62" s="63"/>
      <c r="I62" s="83">
        <v>1.75</v>
      </c>
      <c r="J62" s="63"/>
      <c r="K62" s="83">
        <v>1.77</v>
      </c>
      <c r="L62" s="90"/>
      <c r="M62" s="85">
        <f t="shared" si="22"/>
        <v>51.16548387096775</v>
      </c>
      <c r="O62" s="70">
        <f t="shared" si="13"/>
        <v>43</v>
      </c>
      <c r="P62" s="81">
        <f t="shared" si="9"/>
        <v>62911</v>
      </c>
      <c r="Q62" s="50" t="str">
        <f t="shared" si="23"/>
        <v>1" Residential</v>
      </c>
      <c r="R62" s="63"/>
      <c r="S62" s="55">
        <f t="shared" si="24"/>
        <v>29000</v>
      </c>
      <c r="T62" s="63"/>
      <c r="U62" s="83">
        <f t="shared" si="25"/>
        <v>1.77</v>
      </c>
      <c r="V62" s="90"/>
      <c r="W62" s="85">
        <f t="shared" si="26"/>
        <v>51.33</v>
      </c>
      <c r="X62" s="49"/>
      <c r="Y62" s="70">
        <f t="shared" si="18"/>
        <v>43</v>
      </c>
      <c r="Z62" s="81">
        <f t="shared" si="10"/>
        <v>62911</v>
      </c>
      <c r="AA62" s="50" t="str">
        <f t="shared" si="27"/>
        <v>1" Residential</v>
      </c>
      <c r="AB62" s="78"/>
      <c r="AC62" s="55">
        <f t="shared" si="28"/>
        <v>29000</v>
      </c>
      <c r="AD62" s="63"/>
      <c r="AE62" s="86">
        <f t="shared" si="29"/>
        <v>2.92</v>
      </c>
      <c r="AF62" s="90"/>
      <c r="AG62" s="85">
        <f t="shared" si="30"/>
        <v>84.68</v>
      </c>
      <c r="AH62" s="63"/>
    </row>
    <row r="63" spans="1:34" ht="15">
      <c r="A63" s="70">
        <f t="shared" si="11"/>
        <v>44</v>
      </c>
      <c r="B63" s="81">
        <v>62903</v>
      </c>
      <c r="C63" s="51" t="s">
        <v>98</v>
      </c>
      <c r="E63" s="91">
        <v>0</v>
      </c>
      <c r="F63" s="63"/>
      <c r="G63" s="89">
        <v>0</v>
      </c>
      <c r="H63" s="63"/>
      <c r="I63" s="83">
        <v>1.75</v>
      </c>
      <c r="J63" s="63"/>
      <c r="K63" s="83">
        <v>1.77</v>
      </c>
      <c r="L63" s="90"/>
      <c r="M63" s="85">
        <f t="shared" si="22"/>
        <v>0</v>
      </c>
      <c r="O63" s="70">
        <f t="shared" si="13"/>
        <v>44</v>
      </c>
      <c r="P63" s="81">
        <f t="shared" si="9"/>
        <v>62903</v>
      </c>
      <c r="Q63" s="50" t="str">
        <f t="shared" si="23"/>
        <v>5/8 " GS Irrigation</v>
      </c>
      <c r="R63" s="63"/>
      <c r="S63" s="55">
        <f t="shared" si="24"/>
        <v>0</v>
      </c>
      <c r="T63" s="63"/>
      <c r="U63" s="83">
        <f t="shared" si="25"/>
        <v>1.77</v>
      </c>
      <c r="V63" s="90"/>
      <c r="W63" s="85">
        <f t="shared" si="26"/>
        <v>0</v>
      </c>
      <c r="X63" s="49"/>
      <c r="Y63" s="70">
        <f t="shared" si="18"/>
        <v>44</v>
      </c>
      <c r="Z63" s="81">
        <f t="shared" si="10"/>
        <v>62903</v>
      </c>
      <c r="AA63" s="50" t="str">
        <f t="shared" si="27"/>
        <v>5/8 " GS Irrigation</v>
      </c>
      <c r="AB63" s="78"/>
      <c r="AC63" s="55">
        <f t="shared" si="28"/>
        <v>0</v>
      </c>
      <c r="AD63" s="63"/>
      <c r="AE63" s="86">
        <f t="shared" si="29"/>
        <v>2.92</v>
      </c>
      <c r="AF63" s="90"/>
      <c r="AG63" s="85">
        <f t="shared" si="30"/>
        <v>0</v>
      </c>
      <c r="AH63" s="63"/>
    </row>
    <row r="64" spans="1:34" ht="15">
      <c r="A64" s="70">
        <f t="shared" si="11"/>
        <v>45</v>
      </c>
      <c r="B64" s="81">
        <v>62904</v>
      </c>
      <c r="C64" s="51" t="s">
        <v>99</v>
      </c>
      <c r="E64" s="91">
        <v>149903.22580645164</v>
      </c>
      <c r="F64" s="63"/>
      <c r="G64" s="89">
        <v>465096.7741935484</v>
      </c>
      <c r="H64" s="63"/>
      <c r="I64" s="83">
        <v>1.75</v>
      </c>
      <c r="J64" s="63"/>
      <c r="K64" s="83">
        <v>1.77</v>
      </c>
      <c r="L64" s="90"/>
      <c r="M64" s="85">
        <f t="shared" si="22"/>
        <v>1085.5519354838711</v>
      </c>
      <c r="O64" s="70">
        <f t="shared" si="13"/>
        <v>45</v>
      </c>
      <c r="P64" s="81">
        <f t="shared" si="9"/>
        <v>62904</v>
      </c>
      <c r="Q64" s="50" t="str">
        <f t="shared" si="23"/>
        <v>5/8" General Service</v>
      </c>
      <c r="R64" s="63"/>
      <c r="S64" s="55">
        <f t="shared" si="24"/>
        <v>615000</v>
      </c>
      <c r="T64" s="63"/>
      <c r="U64" s="83">
        <f t="shared" si="25"/>
        <v>1.77</v>
      </c>
      <c r="V64" s="90"/>
      <c r="W64" s="85">
        <f t="shared" si="26"/>
        <v>1088.55</v>
      </c>
      <c r="X64" s="49"/>
      <c r="Y64" s="70">
        <f t="shared" si="18"/>
        <v>45</v>
      </c>
      <c r="Z64" s="81">
        <f t="shared" si="10"/>
        <v>62904</v>
      </c>
      <c r="AA64" s="50" t="str">
        <f t="shared" si="27"/>
        <v>5/8" General Service</v>
      </c>
      <c r="AB64" s="78"/>
      <c r="AC64" s="55">
        <f t="shared" si="28"/>
        <v>615000</v>
      </c>
      <c r="AD64" s="63"/>
      <c r="AE64" s="86">
        <f t="shared" si="29"/>
        <v>2.92</v>
      </c>
      <c r="AF64" s="90"/>
      <c r="AG64" s="85">
        <f t="shared" si="30"/>
        <v>1795.8</v>
      </c>
      <c r="AH64" s="63"/>
    </row>
    <row r="65" spans="1:34" ht="15">
      <c r="A65" s="70">
        <f t="shared" si="11"/>
        <v>46</v>
      </c>
      <c r="B65" s="81">
        <v>62910</v>
      </c>
      <c r="C65" s="51" t="s">
        <v>100</v>
      </c>
      <c r="E65" s="91">
        <v>160064.51612903227</v>
      </c>
      <c r="F65" s="63"/>
      <c r="G65" s="89">
        <v>736935.4838709678</v>
      </c>
      <c r="H65" s="63"/>
      <c r="I65" s="83">
        <v>1.75</v>
      </c>
      <c r="J65" s="63"/>
      <c r="K65" s="83">
        <v>1.77</v>
      </c>
      <c r="L65" s="90"/>
      <c r="M65" s="85">
        <f t="shared" si="22"/>
        <v>1584.4887096774191</v>
      </c>
      <c r="O65" s="70">
        <f t="shared" si="13"/>
        <v>46</v>
      </c>
      <c r="P65" s="81">
        <f t="shared" si="9"/>
        <v>62910</v>
      </c>
      <c r="Q65" s="50" t="str">
        <f t="shared" si="23"/>
        <v>1" General Service</v>
      </c>
      <c r="R65" s="63"/>
      <c r="S65" s="55">
        <f t="shared" si="24"/>
        <v>897000</v>
      </c>
      <c r="T65" s="63"/>
      <c r="U65" s="83">
        <f t="shared" si="25"/>
        <v>1.77</v>
      </c>
      <c r="V65" s="90"/>
      <c r="W65" s="85">
        <f t="shared" si="26"/>
        <v>1587.69</v>
      </c>
      <c r="X65" s="49"/>
      <c r="Y65" s="70">
        <f t="shared" si="18"/>
        <v>46</v>
      </c>
      <c r="Z65" s="81">
        <f t="shared" si="10"/>
        <v>62910</v>
      </c>
      <c r="AA65" s="50" t="str">
        <f t="shared" si="27"/>
        <v>1" General Service</v>
      </c>
      <c r="AB65" s="78"/>
      <c r="AC65" s="55">
        <f t="shared" si="28"/>
        <v>897000</v>
      </c>
      <c r="AD65" s="63"/>
      <c r="AE65" s="86">
        <f t="shared" si="29"/>
        <v>2.92</v>
      </c>
      <c r="AF65" s="90"/>
      <c r="AG65" s="85">
        <f t="shared" si="30"/>
        <v>2619.24</v>
      </c>
      <c r="AH65" s="63"/>
    </row>
    <row r="66" spans="1:34" ht="15">
      <c r="A66" s="70">
        <f t="shared" si="11"/>
        <v>47</v>
      </c>
      <c r="B66" s="81">
        <v>62914</v>
      </c>
      <c r="C66" s="51" t="s">
        <v>101</v>
      </c>
      <c r="E66" s="91">
        <v>51483.87096774194</v>
      </c>
      <c r="F66" s="63"/>
      <c r="G66" s="89">
        <v>141516.12903225806</v>
      </c>
      <c r="H66" s="63"/>
      <c r="I66" s="83">
        <v>1.75</v>
      </c>
      <c r="J66" s="63"/>
      <c r="K66" s="83">
        <v>1.77</v>
      </c>
      <c r="L66" s="90"/>
      <c r="M66" s="85">
        <f t="shared" si="22"/>
        <v>340.58032258064515</v>
      </c>
      <c r="O66" s="70">
        <f t="shared" si="13"/>
        <v>47</v>
      </c>
      <c r="P66" s="81">
        <f t="shared" si="9"/>
        <v>62914</v>
      </c>
      <c r="Q66" s="50" t="str">
        <f t="shared" si="23"/>
        <v>1.5" General Service</v>
      </c>
      <c r="R66" s="63"/>
      <c r="S66" s="55">
        <f t="shared" si="24"/>
        <v>193000</v>
      </c>
      <c r="T66" s="63"/>
      <c r="U66" s="83">
        <f t="shared" si="25"/>
        <v>1.77</v>
      </c>
      <c r="V66" s="90"/>
      <c r="W66" s="85">
        <f t="shared" si="26"/>
        <v>341.61</v>
      </c>
      <c r="X66" s="49"/>
      <c r="Y66" s="70">
        <f t="shared" si="18"/>
        <v>47</v>
      </c>
      <c r="Z66" s="81">
        <f t="shared" si="10"/>
        <v>62914</v>
      </c>
      <c r="AA66" s="50" t="str">
        <f t="shared" si="27"/>
        <v>1.5" General Service</v>
      </c>
      <c r="AB66" s="78"/>
      <c r="AC66" s="55">
        <f t="shared" si="28"/>
        <v>193000</v>
      </c>
      <c r="AD66" s="63"/>
      <c r="AE66" s="86">
        <f t="shared" si="29"/>
        <v>2.92</v>
      </c>
      <c r="AF66" s="90"/>
      <c r="AG66" s="85">
        <f t="shared" si="30"/>
        <v>563.56</v>
      </c>
      <c r="AH66" s="63"/>
    </row>
    <row r="67" spans="1:34" ht="15">
      <c r="A67" s="70">
        <f t="shared" si="11"/>
        <v>48</v>
      </c>
      <c r="B67" s="81">
        <v>62913</v>
      </c>
      <c r="C67" s="51" t="s">
        <v>102</v>
      </c>
      <c r="E67" s="91">
        <v>14225.806451612903</v>
      </c>
      <c r="F67" s="63"/>
      <c r="G67" s="89">
        <v>243774.1935483871</v>
      </c>
      <c r="H67" s="63"/>
      <c r="I67" s="83">
        <v>1.75</v>
      </c>
      <c r="J67" s="63"/>
      <c r="K67" s="83">
        <v>1.77</v>
      </c>
      <c r="L67" s="90"/>
      <c r="M67" s="85">
        <f t="shared" si="22"/>
        <v>456.37548387096774</v>
      </c>
      <c r="O67" s="70">
        <f t="shared" si="13"/>
        <v>48</v>
      </c>
      <c r="P67" s="81">
        <f t="shared" si="9"/>
        <v>62913</v>
      </c>
      <c r="Q67" s="50" t="str">
        <f t="shared" si="23"/>
        <v>2" General Service</v>
      </c>
      <c r="R67" s="63"/>
      <c r="S67" s="55">
        <f t="shared" si="24"/>
        <v>258000</v>
      </c>
      <c r="T67" s="63"/>
      <c r="U67" s="83">
        <f t="shared" si="25"/>
        <v>1.77</v>
      </c>
      <c r="V67" s="90"/>
      <c r="W67" s="85">
        <f t="shared" si="26"/>
        <v>456.66</v>
      </c>
      <c r="X67" s="49"/>
      <c r="Y67" s="70">
        <f t="shared" si="18"/>
        <v>48</v>
      </c>
      <c r="Z67" s="81">
        <f t="shared" si="10"/>
        <v>62913</v>
      </c>
      <c r="AA67" s="50" t="str">
        <f t="shared" si="27"/>
        <v>2" General Service</v>
      </c>
      <c r="AB67" s="78"/>
      <c r="AC67" s="55">
        <f t="shared" si="28"/>
        <v>258000</v>
      </c>
      <c r="AD67" s="63"/>
      <c r="AE67" s="86">
        <f t="shared" si="29"/>
        <v>2.92</v>
      </c>
      <c r="AF67" s="90"/>
      <c r="AG67" s="85">
        <f t="shared" si="30"/>
        <v>753.36</v>
      </c>
      <c r="AH67" s="63"/>
    </row>
    <row r="68" spans="1:34" ht="15">
      <c r="A68" s="70">
        <f t="shared" si="11"/>
        <v>49</v>
      </c>
      <c r="B68" s="81"/>
      <c r="E68" s="91"/>
      <c r="F68" s="63"/>
      <c r="G68" s="89"/>
      <c r="H68" s="63"/>
      <c r="I68" s="83"/>
      <c r="J68" s="63"/>
      <c r="K68" s="83"/>
      <c r="L68" s="90"/>
      <c r="M68" s="85"/>
      <c r="O68" s="70">
        <f t="shared" si="13"/>
        <v>49</v>
      </c>
      <c r="P68" s="81"/>
      <c r="Q68" s="50"/>
      <c r="R68" s="63"/>
      <c r="S68" s="55"/>
      <c r="T68" s="63"/>
      <c r="U68" s="83"/>
      <c r="V68" s="90"/>
      <c r="W68" s="85"/>
      <c r="X68" s="49"/>
      <c r="Y68" s="70">
        <f t="shared" si="18"/>
        <v>49</v>
      </c>
      <c r="Z68" s="81"/>
      <c r="AA68" s="50"/>
      <c r="AB68" s="78"/>
      <c r="AC68" s="55"/>
      <c r="AD68" s="63"/>
      <c r="AE68" s="83"/>
      <c r="AF68" s="90"/>
      <c r="AG68" s="85"/>
      <c r="AH68" s="63"/>
    </row>
    <row r="69" spans="1:34" s="59" customFormat="1" ht="15">
      <c r="A69" s="70">
        <f t="shared" si="11"/>
        <v>50</v>
      </c>
      <c r="C69" s="92" t="s">
        <v>103</v>
      </c>
      <c r="E69" s="89"/>
      <c r="G69" s="89"/>
      <c r="I69" s="85"/>
      <c r="J69" s="63"/>
      <c r="K69" s="85"/>
      <c r="L69" s="93"/>
      <c r="M69" s="94">
        <f>SUM(M23:M67)</f>
        <v>580900.8203225806</v>
      </c>
      <c r="N69" s="63"/>
      <c r="O69" s="70">
        <f t="shared" si="13"/>
        <v>50</v>
      </c>
      <c r="Q69" s="92" t="s">
        <v>103</v>
      </c>
      <c r="S69" s="89"/>
      <c r="U69" s="85"/>
      <c r="V69" s="93"/>
      <c r="W69" s="94">
        <f>SUM(W23:W67)</f>
        <v>582174.1383870967</v>
      </c>
      <c r="Y69" s="70">
        <f t="shared" si="18"/>
        <v>50</v>
      </c>
      <c r="AA69" s="92" t="s">
        <v>103</v>
      </c>
      <c r="AB69" s="92"/>
      <c r="AC69" s="89"/>
      <c r="AE69" s="85"/>
      <c r="AF69" s="93"/>
      <c r="AG69" s="94">
        <f>SUM(AG23:AG67)</f>
        <v>959304.550967742</v>
      </c>
      <c r="AH69" s="63"/>
    </row>
    <row r="70" spans="1:34" s="59" customFormat="1" ht="15">
      <c r="A70" s="70">
        <f t="shared" si="11"/>
        <v>51</v>
      </c>
      <c r="B70" s="63" t="s">
        <v>104</v>
      </c>
      <c r="C70" s="95"/>
      <c r="E70" s="55"/>
      <c r="F70" s="96"/>
      <c r="G70" s="97">
        <f>573161.41+12196.94</f>
        <v>585358.35</v>
      </c>
      <c r="I70" s="85"/>
      <c r="J70" s="63"/>
      <c r="K70" s="85"/>
      <c r="L70" s="93"/>
      <c r="M70" s="85"/>
      <c r="N70" s="63"/>
      <c r="O70" s="70">
        <f t="shared" si="13"/>
        <v>51</v>
      </c>
      <c r="Q70" s="98"/>
      <c r="S70" s="89"/>
      <c r="U70" s="85"/>
      <c r="V70" s="93"/>
      <c r="W70" s="85"/>
      <c r="Y70" s="70">
        <f t="shared" si="18"/>
        <v>51</v>
      </c>
      <c r="AA70" s="98"/>
      <c r="AB70" s="98"/>
      <c r="AC70" s="89"/>
      <c r="AE70" s="85"/>
      <c r="AF70" s="93"/>
      <c r="AG70" s="85"/>
      <c r="AH70" s="63"/>
    </row>
    <row r="71" spans="1:34" s="59" customFormat="1" ht="15">
      <c r="A71" s="70">
        <f t="shared" si="11"/>
        <v>52</v>
      </c>
      <c r="B71" s="63" t="s">
        <v>105</v>
      </c>
      <c r="C71" s="95"/>
      <c r="E71" s="55"/>
      <c r="F71" s="96"/>
      <c r="G71" s="97"/>
      <c r="I71" s="85" t="s">
        <v>106</v>
      </c>
      <c r="L71" s="93"/>
      <c r="M71" s="94">
        <v>9030</v>
      </c>
      <c r="N71" s="63"/>
      <c r="O71" s="70">
        <f t="shared" si="13"/>
        <v>52</v>
      </c>
      <c r="Q71" s="98"/>
      <c r="S71" s="85" t="s">
        <v>106</v>
      </c>
      <c r="V71" s="93"/>
      <c r="W71" s="94">
        <f>M71</f>
        <v>9030</v>
      </c>
      <c r="Y71" s="70">
        <f t="shared" si="18"/>
        <v>52</v>
      </c>
      <c r="AA71" s="98"/>
      <c r="AB71" s="98"/>
      <c r="AC71" s="89"/>
      <c r="AD71" s="85" t="s">
        <v>106</v>
      </c>
      <c r="AF71" s="93"/>
      <c r="AG71" s="94">
        <f>+W71</f>
        <v>9030</v>
      </c>
      <c r="AH71" s="63"/>
    </row>
    <row r="72" spans="1:34" s="59" customFormat="1" ht="15.75" thickBot="1">
      <c r="A72" s="70">
        <f t="shared" si="11"/>
        <v>53</v>
      </c>
      <c r="B72" s="63" t="s">
        <v>107</v>
      </c>
      <c r="C72" s="95"/>
      <c r="E72" s="55"/>
      <c r="F72" s="96"/>
      <c r="G72" s="99">
        <f>SUM(G70:G71)</f>
        <v>585358.35</v>
      </c>
      <c r="H72" s="100"/>
      <c r="I72" s="85"/>
      <c r="L72" s="93"/>
      <c r="M72" s="85"/>
      <c r="N72" s="63"/>
      <c r="O72" s="70">
        <f t="shared" si="13"/>
        <v>53</v>
      </c>
      <c r="S72" s="85"/>
      <c r="V72" s="93"/>
      <c r="W72" s="85"/>
      <c r="Y72" s="70">
        <f t="shared" si="18"/>
        <v>53</v>
      </c>
      <c r="AD72" s="85"/>
      <c r="AF72" s="93"/>
      <c r="AG72" s="85"/>
      <c r="AH72" s="63"/>
    </row>
    <row r="73" spans="1:34" s="59" customFormat="1" ht="15.75" thickTop="1">
      <c r="A73" s="70">
        <f t="shared" si="11"/>
        <v>54</v>
      </c>
      <c r="B73" s="63"/>
      <c r="C73" s="98"/>
      <c r="E73" s="89"/>
      <c r="G73" s="89"/>
      <c r="H73" s="100"/>
      <c r="I73" s="85" t="s">
        <v>108</v>
      </c>
      <c r="L73" s="93"/>
      <c r="M73" s="101">
        <f>SUM(M69:M71)</f>
        <v>589930.8203225806</v>
      </c>
      <c r="N73" s="63"/>
      <c r="O73" s="70">
        <f t="shared" si="13"/>
        <v>54</v>
      </c>
      <c r="S73" s="85" t="s">
        <v>108</v>
      </c>
      <c r="V73" s="93"/>
      <c r="W73" s="101">
        <f>SUM(W69:W71)</f>
        <v>591204.1383870967</v>
      </c>
      <c r="Y73" s="70">
        <f t="shared" si="18"/>
        <v>54</v>
      </c>
      <c r="Z73" s="102"/>
      <c r="AA73" s="102"/>
      <c r="AD73" s="85" t="s">
        <v>108</v>
      </c>
      <c r="AF73" s="93"/>
      <c r="AG73" s="101">
        <f>SUM(AG69:AG72)</f>
        <v>968334.550967742</v>
      </c>
      <c r="AH73" s="63"/>
    </row>
    <row r="74" spans="1:34" s="59" customFormat="1" ht="15">
      <c r="A74" s="70">
        <f t="shared" si="11"/>
        <v>55</v>
      </c>
      <c r="B74" s="97" t="s">
        <v>109</v>
      </c>
      <c r="C74" s="50"/>
      <c r="D74" s="96"/>
      <c r="E74" s="97"/>
      <c r="F74" s="96"/>
      <c r="G74" s="103">
        <f>M73</f>
        <v>589930.8203225806</v>
      </c>
      <c r="H74" s="100"/>
      <c r="I74" s="104"/>
      <c r="J74" s="63"/>
      <c r="K74" s="85"/>
      <c r="L74" s="93"/>
      <c r="M74" s="85"/>
      <c r="N74" s="63"/>
      <c r="O74" s="70">
        <f t="shared" si="13"/>
        <v>55</v>
      </c>
      <c r="P74" s="63"/>
      <c r="Q74" s="95"/>
      <c r="S74" s="55"/>
      <c r="T74" s="96"/>
      <c r="U74" s="85"/>
      <c r="V74" s="93"/>
      <c r="W74" s="85"/>
      <c r="Y74" s="70">
        <f t="shared" si="18"/>
        <v>55</v>
      </c>
      <c r="Z74" s="63" t="s">
        <v>110</v>
      </c>
      <c r="AA74" s="95"/>
      <c r="AB74" s="95"/>
      <c r="AC74" s="55">
        <v>967315.99</v>
      </c>
      <c r="AD74" s="96"/>
      <c r="AE74" s="85"/>
      <c r="AF74" s="93"/>
      <c r="AG74" s="85"/>
      <c r="AH74" s="63"/>
    </row>
    <row r="75" spans="1:33" ht="15.75" thickBot="1">
      <c r="A75" s="70">
        <f t="shared" si="11"/>
        <v>56</v>
      </c>
      <c r="B75" s="97" t="s">
        <v>111</v>
      </c>
      <c r="C75" s="50"/>
      <c r="D75" s="96"/>
      <c r="E75" s="97"/>
      <c r="F75" s="96"/>
      <c r="G75" s="105">
        <f>G72-G74</f>
        <v>-4572.470322580659</v>
      </c>
      <c r="H75" s="100"/>
      <c r="I75" s="104"/>
      <c r="M75" s="85"/>
      <c r="O75" s="70">
        <f t="shared" si="13"/>
        <v>56</v>
      </c>
      <c r="P75" s="63"/>
      <c r="Q75" s="95"/>
      <c r="R75" s="59"/>
      <c r="S75" s="55"/>
      <c r="T75" s="96"/>
      <c r="U75" s="54"/>
      <c r="V75" s="76"/>
      <c r="W75" s="85"/>
      <c r="Y75" s="70">
        <f t="shared" si="18"/>
        <v>56</v>
      </c>
      <c r="Z75" s="63" t="s">
        <v>109</v>
      </c>
      <c r="AA75" s="95"/>
      <c r="AB75" s="95"/>
      <c r="AC75" s="55">
        <f>+AG73</f>
        <v>968334.550967742</v>
      </c>
      <c r="AD75" s="96"/>
      <c r="AE75" s="54"/>
      <c r="AF75" s="76"/>
      <c r="AG75" s="85"/>
    </row>
    <row r="76" spans="1:33" ht="15">
      <c r="A76" s="70">
        <f t="shared" si="11"/>
        <v>57</v>
      </c>
      <c r="B76" s="97" t="s">
        <v>112</v>
      </c>
      <c r="C76" s="106"/>
      <c r="D76" s="107"/>
      <c r="E76" s="108"/>
      <c r="F76" s="109"/>
      <c r="G76" s="110">
        <f>G75/G72</f>
        <v>-0.007811403600171859</v>
      </c>
      <c r="H76" s="96"/>
      <c r="I76" s="111"/>
      <c r="M76" s="85"/>
      <c r="O76" s="70">
        <f t="shared" si="13"/>
        <v>57</v>
      </c>
      <c r="P76" s="63"/>
      <c r="Q76" s="95"/>
      <c r="R76" s="59"/>
      <c r="S76" s="55"/>
      <c r="T76" s="96"/>
      <c r="U76" s="54"/>
      <c r="V76" s="76"/>
      <c r="W76" s="85"/>
      <c r="Y76" s="70">
        <f t="shared" si="18"/>
        <v>57</v>
      </c>
      <c r="Z76" s="63" t="s">
        <v>11</v>
      </c>
      <c r="AA76" s="95"/>
      <c r="AB76" s="95"/>
      <c r="AC76" s="112">
        <f>+AC74-AC75</f>
        <v>-1018.5609677418834</v>
      </c>
      <c r="AD76" s="96"/>
      <c r="AE76" s="54"/>
      <c r="AF76" s="76"/>
      <c r="AG76" s="85"/>
    </row>
    <row r="77" spans="1:33" ht="15.75" thickBot="1">
      <c r="A77" s="70">
        <f t="shared" si="11"/>
        <v>58</v>
      </c>
      <c r="B77" s="48"/>
      <c r="C77" s="48"/>
      <c r="D77" s="48"/>
      <c r="E77" s="48"/>
      <c r="F77" s="48"/>
      <c r="G77" s="48"/>
      <c r="I77" s="111"/>
      <c r="K77" s="113"/>
      <c r="L77" s="114"/>
      <c r="M77" s="85"/>
      <c r="O77" s="70">
        <f t="shared" si="13"/>
        <v>58</v>
      </c>
      <c r="P77" s="63"/>
      <c r="Q77" s="98"/>
      <c r="R77" s="59"/>
      <c r="S77" s="89"/>
      <c r="T77" s="59"/>
      <c r="U77" s="113"/>
      <c r="V77" s="114"/>
      <c r="W77" s="85"/>
      <c r="Y77" s="70">
        <f t="shared" si="18"/>
        <v>58</v>
      </c>
      <c r="Z77" s="63"/>
      <c r="AA77" s="98"/>
      <c r="AB77" s="98"/>
      <c r="AC77" s="115">
        <f>+AC76/AC74</f>
        <v>-0.001052976460920369</v>
      </c>
      <c r="AD77" s="59"/>
      <c r="AE77" s="113"/>
      <c r="AF77" s="114"/>
      <c r="AG77" s="85"/>
    </row>
    <row r="78" spans="1:33" ht="15.75" thickTop="1">
      <c r="A78" s="70">
        <f t="shared" si="11"/>
        <v>59</v>
      </c>
      <c r="B78" s="116" t="s">
        <v>113</v>
      </c>
      <c r="C78" s="48"/>
      <c r="D78" s="48"/>
      <c r="E78" s="48"/>
      <c r="F78" s="48"/>
      <c r="G78" s="48"/>
      <c r="H78" s="96"/>
      <c r="I78" s="111"/>
      <c r="O78" s="70">
        <f t="shared" si="13"/>
        <v>59</v>
      </c>
      <c r="P78" s="116" t="s">
        <v>113</v>
      </c>
      <c r="R78" s="96"/>
      <c r="S78" s="97"/>
      <c r="T78" s="96"/>
      <c r="U78" s="54"/>
      <c r="V78" s="76"/>
      <c r="W78" s="54"/>
      <c r="Y78" s="70">
        <f t="shared" si="18"/>
        <v>59</v>
      </c>
      <c r="Z78" s="116" t="s">
        <v>113</v>
      </c>
      <c r="AB78" s="50"/>
      <c r="AC78" s="97"/>
      <c r="AD78" s="96"/>
      <c r="AE78" s="54"/>
      <c r="AF78" s="76"/>
      <c r="AG78" s="54"/>
    </row>
    <row r="79" spans="1:33" ht="15">
      <c r="A79" s="70">
        <f t="shared" si="11"/>
        <v>60</v>
      </c>
      <c r="B79" s="117">
        <v>-1</v>
      </c>
      <c r="C79" s="51" t="s">
        <v>114</v>
      </c>
      <c r="D79" s="48"/>
      <c r="E79" s="48"/>
      <c r="F79" s="48"/>
      <c r="G79" s="48"/>
      <c r="I79" s="118"/>
      <c r="O79" s="70">
        <f t="shared" si="13"/>
        <v>60</v>
      </c>
      <c r="P79" s="117">
        <v>-1</v>
      </c>
      <c r="Q79" s="51" t="s">
        <v>114</v>
      </c>
      <c r="R79" s="96"/>
      <c r="S79" s="97"/>
      <c r="T79" s="96"/>
      <c r="U79" s="54"/>
      <c r="V79" s="76"/>
      <c r="W79" s="54"/>
      <c r="Y79" s="70">
        <f t="shared" si="18"/>
        <v>60</v>
      </c>
      <c r="Z79" s="117">
        <v>-1</v>
      </c>
      <c r="AA79" s="51" t="s">
        <v>114</v>
      </c>
      <c r="AB79" s="50"/>
      <c r="AC79" s="97"/>
      <c r="AD79" s="96"/>
      <c r="AE79" s="54"/>
      <c r="AF79" s="76"/>
      <c r="AG79" s="54"/>
    </row>
    <row r="80" spans="1:33" ht="15">
      <c r="A80" s="70">
        <f t="shared" si="11"/>
        <v>61</v>
      </c>
      <c r="B80" s="117"/>
      <c r="C80" s="51" t="s">
        <v>115</v>
      </c>
      <c r="D80" s="48"/>
      <c r="E80" s="48"/>
      <c r="F80" s="48"/>
      <c r="G80" s="48"/>
      <c r="H80" s="96"/>
      <c r="I80" s="111"/>
      <c r="O80" s="70">
        <f t="shared" si="13"/>
        <v>61</v>
      </c>
      <c r="P80" s="117"/>
      <c r="Q80" s="51" t="s">
        <v>115</v>
      </c>
      <c r="R80" s="107"/>
      <c r="S80" s="108"/>
      <c r="T80" s="109"/>
      <c r="U80" s="54"/>
      <c r="V80" s="76"/>
      <c r="W80" s="54"/>
      <c r="Y80" s="70">
        <f t="shared" si="18"/>
        <v>61</v>
      </c>
      <c r="Z80" s="117"/>
      <c r="AA80" s="51" t="s">
        <v>115</v>
      </c>
      <c r="AB80" s="106"/>
      <c r="AC80" s="108"/>
      <c r="AD80" s="109"/>
      <c r="AE80" s="54"/>
      <c r="AF80" s="76"/>
      <c r="AG80" s="54"/>
    </row>
    <row r="81" spans="2:9" ht="15">
      <c r="B81" s="97"/>
      <c r="C81" s="50"/>
      <c r="D81" s="96"/>
      <c r="E81" s="97"/>
      <c r="F81" s="96"/>
      <c r="G81" s="96"/>
      <c r="H81" s="96"/>
      <c r="I81" s="111"/>
    </row>
    <row r="82" spans="2:8" ht="15">
      <c r="B82" s="48"/>
      <c r="C82" s="95"/>
      <c r="D82" s="59"/>
      <c r="F82" s="48"/>
      <c r="H82" s="48"/>
    </row>
    <row r="83" ht="15">
      <c r="P83" s="47"/>
    </row>
    <row r="84" spans="7:16" ht="15">
      <c r="G84" s="117"/>
      <c r="H84" s="64"/>
      <c r="I84" s="66"/>
      <c r="P84" s="47"/>
    </row>
    <row r="85" spans="2:8" ht="15">
      <c r="B85" s="48"/>
      <c r="C85" s="95"/>
      <c r="D85" s="59"/>
      <c r="F85" s="48"/>
      <c r="G85" s="119"/>
      <c r="H85" s="48"/>
    </row>
    <row r="86" spans="2:32" ht="15">
      <c r="B86" s="49"/>
      <c r="C86" s="50"/>
      <c r="D86" s="61"/>
      <c r="E86" s="53"/>
      <c r="F86" s="49"/>
      <c r="G86" s="53"/>
      <c r="H86" s="120"/>
      <c r="I86" s="118"/>
      <c r="AF86" s="120"/>
    </row>
    <row r="87" spans="1:33" ht="15">
      <c r="A87" s="49" t="s">
        <v>116</v>
      </c>
      <c r="B87" s="50"/>
      <c r="D87" s="52"/>
      <c r="E87" s="53"/>
      <c r="F87" s="49"/>
      <c r="G87" s="53"/>
      <c r="I87" s="50" t="s">
        <v>0</v>
      </c>
      <c r="J87" s="53"/>
      <c r="L87" s="55"/>
      <c r="M87" s="56"/>
      <c r="O87" s="49" t="s">
        <v>116</v>
      </c>
      <c r="P87" s="49"/>
      <c r="R87" s="50"/>
      <c r="S87" s="49"/>
      <c r="T87" s="49"/>
      <c r="U87" s="50" t="s">
        <v>0</v>
      </c>
      <c r="V87" s="49"/>
      <c r="W87" s="56"/>
      <c r="Y87" s="49" t="s">
        <v>116</v>
      </c>
      <c r="Z87" s="49"/>
      <c r="AB87" s="49"/>
      <c r="AC87" s="49"/>
      <c r="AD87" s="49"/>
      <c r="AE87" s="50" t="s">
        <v>0</v>
      </c>
      <c r="AG87" s="56"/>
    </row>
    <row r="88" spans="1:33" ht="15">
      <c r="A88" s="49"/>
      <c r="B88" s="50"/>
      <c r="D88" s="52"/>
      <c r="E88" s="53"/>
      <c r="F88" s="49"/>
      <c r="G88" s="53"/>
      <c r="I88" s="50"/>
      <c r="J88" s="53"/>
      <c r="L88" s="55"/>
      <c r="M88" s="56"/>
      <c r="O88" s="50"/>
      <c r="P88" s="49"/>
      <c r="R88" s="50"/>
      <c r="S88" s="49"/>
      <c r="T88" s="49"/>
      <c r="U88" s="50"/>
      <c r="V88" s="49"/>
      <c r="W88" s="56"/>
      <c r="Y88" s="50"/>
      <c r="Z88" s="49"/>
      <c r="AB88" s="49"/>
      <c r="AC88" s="49"/>
      <c r="AD88" s="49"/>
      <c r="AE88" s="50"/>
      <c r="AG88" s="56"/>
    </row>
    <row r="89" spans="1:33" ht="15">
      <c r="A89" s="50"/>
      <c r="B89" s="50"/>
      <c r="D89" s="52"/>
      <c r="E89" s="53"/>
      <c r="F89" s="49"/>
      <c r="G89" s="53"/>
      <c r="I89" s="50"/>
      <c r="J89" s="53"/>
      <c r="L89" s="55"/>
      <c r="M89" s="56"/>
      <c r="O89" s="50"/>
      <c r="P89" s="49"/>
      <c r="R89" s="50"/>
      <c r="S89" s="49"/>
      <c r="T89" s="49"/>
      <c r="U89" s="50"/>
      <c r="V89" s="49"/>
      <c r="W89" s="56"/>
      <c r="Y89" s="50"/>
      <c r="Z89" s="49"/>
      <c r="AB89" s="49"/>
      <c r="AC89" s="49"/>
      <c r="AD89" s="49"/>
      <c r="AE89" s="50"/>
      <c r="AG89" s="56"/>
    </row>
    <row r="90" spans="1:33" ht="15">
      <c r="A90" s="50" t="str">
        <f>A5</f>
        <v>Company:  Utilities, Inc. of Florida - Pasco County</v>
      </c>
      <c r="B90" s="51"/>
      <c r="D90" s="52"/>
      <c r="E90" s="53"/>
      <c r="F90" s="49"/>
      <c r="G90" s="53"/>
      <c r="I90" s="50" t="s">
        <v>50</v>
      </c>
      <c r="J90" s="53"/>
      <c r="L90" s="55"/>
      <c r="M90" s="56"/>
      <c r="O90" s="49" t="str">
        <f>A90</f>
        <v>Company:  Utilities, Inc. of Florida - Pasco County</v>
      </c>
      <c r="R90" s="50"/>
      <c r="S90" s="49"/>
      <c r="T90" s="49"/>
      <c r="U90" s="50" t="s">
        <v>50</v>
      </c>
      <c r="V90" s="49"/>
      <c r="W90" s="56"/>
      <c r="Y90" s="49" t="str">
        <f>O90</f>
        <v>Company:  Utilities, Inc. of Florida - Pasco County</v>
      </c>
      <c r="AB90" s="49"/>
      <c r="AC90" s="49"/>
      <c r="AD90" s="49"/>
      <c r="AE90" s="50" t="s">
        <v>50</v>
      </c>
      <c r="AG90" s="56"/>
    </row>
    <row r="91" spans="1:33" ht="15">
      <c r="A91" s="50" t="s">
        <v>51</v>
      </c>
      <c r="B91" s="50"/>
      <c r="D91" s="52"/>
      <c r="E91" s="53"/>
      <c r="F91" s="49"/>
      <c r="G91" s="57"/>
      <c r="I91" s="50" t="s">
        <v>118</v>
      </c>
      <c r="J91" s="53"/>
      <c r="L91" s="55"/>
      <c r="M91" s="56"/>
      <c r="O91" s="50" t="s">
        <v>51</v>
      </c>
      <c r="P91" s="50"/>
      <c r="R91" s="50"/>
      <c r="S91" s="49"/>
      <c r="T91" s="49"/>
      <c r="U91" s="50" t="s">
        <v>119</v>
      </c>
      <c r="V91" s="49"/>
      <c r="W91" s="56"/>
      <c r="Y91" s="50" t="s">
        <v>51</v>
      </c>
      <c r="Z91" s="50"/>
      <c r="AB91" s="50"/>
      <c r="AC91" s="49"/>
      <c r="AD91" s="49"/>
      <c r="AE91" s="50" t="s">
        <v>120</v>
      </c>
      <c r="AG91" s="56"/>
    </row>
    <row r="92" spans="1:33" ht="15">
      <c r="A92" s="50" t="str">
        <f>A7</f>
        <v>Schedule Year Ended:  12/31/05</v>
      </c>
      <c r="B92" s="50"/>
      <c r="D92" s="52"/>
      <c r="E92" s="53"/>
      <c r="F92" s="49"/>
      <c r="G92" s="57"/>
      <c r="I92" s="50"/>
      <c r="J92" s="53"/>
      <c r="L92" s="55"/>
      <c r="M92" s="56"/>
      <c r="O92" s="50" t="str">
        <f>A92</f>
        <v>Schedule Year Ended:  12/31/05</v>
      </c>
      <c r="P92" s="49"/>
      <c r="R92" s="50"/>
      <c r="S92" s="49"/>
      <c r="T92" s="49"/>
      <c r="U92" s="50"/>
      <c r="V92" s="49"/>
      <c r="W92" s="56"/>
      <c r="Y92" s="50" t="str">
        <f>O92</f>
        <v>Schedule Year Ended:  12/31/05</v>
      </c>
      <c r="Z92" s="49"/>
      <c r="AB92" s="49"/>
      <c r="AC92" s="49"/>
      <c r="AD92" s="49"/>
      <c r="AE92" s="50"/>
      <c r="AG92" s="56"/>
    </row>
    <row r="93" spans="1:33" ht="15">
      <c r="A93" s="50" t="s">
        <v>16</v>
      </c>
      <c r="B93" s="50"/>
      <c r="D93" s="52"/>
      <c r="E93" s="53"/>
      <c r="F93" s="49"/>
      <c r="G93" s="57"/>
      <c r="I93" s="50" t="s">
        <v>56</v>
      </c>
      <c r="J93" s="53"/>
      <c r="L93" s="55"/>
      <c r="M93" s="56"/>
      <c r="O93" s="50" t="s">
        <v>16</v>
      </c>
      <c r="P93" s="49"/>
      <c r="R93" s="50"/>
      <c r="S93" s="49"/>
      <c r="T93" s="49"/>
      <c r="U93" s="50" t="s">
        <v>56</v>
      </c>
      <c r="V93" s="49"/>
      <c r="W93" s="56"/>
      <c r="Y93" s="50" t="s">
        <v>16</v>
      </c>
      <c r="Z93" s="49"/>
      <c r="AB93" s="49"/>
      <c r="AC93" s="49"/>
      <c r="AD93" s="49"/>
      <c r="AE93" s="50" t="s">
        <v>56</v>
      </c>
      <c r="AG93" s="56"/>
    </row>
    <row r="94" spans="1:34" ht="15">
      <c r="A94" s="50" t="s">
        <v>57</v>
      </c>
      <c r="B94" s="50"/>
      <c r="D94" s="52"/>
      <c r="E94" s="53"/>
      <c r="F94" s="49"/>
      <c r="G94" s="57"/>
      <c r="H94" s="49"/>
      <c r="I94" s="58"/>
      <c r="J94" s="53"/>
      <c r="L94" s="55"/>
      <c r="O94" s="50" t="s">
        <v>57</v>
      </c>
      <c r="P94" s="49"/>
      <c r="R94" s="50"/>
      <c r="S94" s="49"/>
      <c r="T94" s="49"/>
      <c r="U94" s="55"/>
      <c r="V94" s="55"/>
      <c r="W94" s="55"/>
      <c r="Y94" s="50" t="s">
        <v>57</v>
      </c>
      <c r="Z94" s="49"/>
      <c r="AB94" s="49"/>
      <c r="AC94" s="49"/>
      <c r="AD94" s="49"/>
      <c r="AE94" s="50"/>
      <c r="AF94" s="49"/>
      <c r="AG94" s="53"/>
      <c r="AH94" s="53"/>
    </row>
    <row r="95" spans="1:34" ht="15">
      <c r="A95" s="60" t="s">
        <v>121</v>
      </c>
      <c r="B95" s="50"/>
      <c r="D95" s="61"/>
      <c r="E95" s="53"/>
      <c r="F95" s="49"/>
      <c r="G95" s="53"/>
      <c r="H95" s="49"/>
      <c r="I95" s="62"/>
      <c r="J95" s="49"/>
      <c r="L95" s="55"/>
      <c r="O95" s="60" t="s">
        <v>121</v>
      </c>
      <c r="P95" s="49"/>
      <c r="R95" s="49"/>
      <c r="S95" s="49"/>
      <c r="T95" s="49"/>
      <c r="U95" s="55"/>
      <c r="V95" s="55"/>
      <c r="W95" s="55"/>
      <c r="Y95" s="60" t="s">
        <v>121</v>
      </c>
      <c r="Z95" s="49"/>
      <c r="AB95" s="49"/>
      <c r="AC95" s="49"/>
      <c r="AD95" s="49"/>
      <c r="AE95" s="49"/>
      <c r="AF95" s="49"/>
      <c r="AG95" s="50"/>
      <c r="AH95" s="49"/>
    </row>
    <row r="96" spans="2:34" ht="15">
      <c r="B96" s="50"/>
      <c r="C96" s="50"/>
      <c r="D96" s="61"/>
      <c r="E96" s="53"/>
      <c r="F96" s="49"/>
      <c r="G96" s="53"/>
      <c r="H96" s="49"/>
      <c r="I96" s="58"/>
      <c r="J96" s="49"/>
      <c r="L96" s="55"/>
      <c r="P96" s="50"/>
      <c r="Q96" s="49"/>
      <c r="R96" s="49"/>
      <c r="S96" s="49"/>
      <c r="T96" s="49"/>
      <c r="U96" s="55"/>
      <c r="V96" s="55"/>
      <c r="W96" s="55"/>
      <c r="Z96" s="50"/>
      <c r="AA96" s="49"/>
      <c r="AB96" s="49"/>
      <c r="AC96" s="49"/>
      <c r="AD96" s="49"/>
      <c r="AE96" s="49"/>
      <c r="AF96" s="49"/>
      <c r="AG96" s="49"/>
      <c r="AH96" s="49"/>
    </row>
    <row r="97" spans="2:34" ht="15">
      <c r="B97" s="49"/>
      <c r="C97" s="50"/>
      <c r="D97" s="61"/>
      <c r="E97" s="53"/>
      <c r="F97" s="49"/>
      <c r="G97" s="53"/>
      <c r="H97" s="49"/>
      <c r="I97" s="58"/>
      <c r="J97" s="49"/>
      <c r="L97" s="55"/>
      <c r="P97" s="49"/>
      <c r="Q97" s="49"/>
      <c r="R97" s="49"/>
      <c r="S97" s="49"/>
      <c r="T97" s="49"/>
      <c r="U97" s="55"/>
      <c r="V97" s="55"/>
      <c r="W97" s="55"/>
      <c r="Z97" s="49"/>
      <c r="AA97" s="49"/>
      <c r="AB97" s="49"/>
      <c r="AC97" s="49"/>
      <c r="AD97" s="49"/>
      <c r="AE97" s="49"/>
      <c r="AF97" s="49"/>
      <c r="AG97" s="49"/>
      <c r="AH97" s="49"/>
    </row>
    <row r="98" spans="2:34" ht="15">
      <c r="B98" s="50" t="s">
        <v>59</v>
      </c>
      <c r="C98" s="50"/>
      <c r="D98" s="61"/>
      <c r="E98" s="53"/>
      <c r="F98" s="49"/>
      <c r="G98" s="53"/>
      <c r="H98" s="49"/>
      <c r="I98" s="58"/>
      <c r="J98" s="49"/>
      <c r="L98" s="55"/>
      <c r="P98" s="50" t="s">
        <v>59</v>
      </c>
      <c r="Q98" s="49"/>
      <c r="R98" s="49"/>
      <c r="S98" s="49"/>
      <c r="T98" s="49"/>
      <c r="U98" s="55"/>
      <c r="V98" s="55"/>
      <c r="W98" s="55"/>
      <c r="Z98" s="50" t="s">
        <v>59</v>
      </c>
      <c r="AA98" s="49"/>
      <c r="AB98" s="49"/>
      <c r="AC98" s="49"/>
      <c r="AD98" s="49"/>
      <c r="AE98" s="49"/>
      <c r="AF98" s="49"/>
      <c r="AG98" s="49"/>
      <c r="AH98" s="49"/>
    </row>
    <row r="99" spans="2:34" ht="15">
      <c r="B99" s="50" t="s">
        <v>122</v>
      </c>
      <c r="C99" s="50"/>
      <c r="D99" s="61"/>
      <c r="E99" s="53"/>
      <c r="F99" s="49"/>
      <c r="G99" s="53"/>
      <c r="H99" s="49"/>
      <c r="I99" s="58"/>
      <c r="J99" s="49"/>
      <c r="L99" s="55"/>
      <c r="P99" s="50" t="s">
        <v>122</v>
      </c>
      <c r="Q99" s="49"/>
      <c r="R99" s="49"/>
      <c r="S99" s="49"/>
      <c r="T99" s="49"/>
      <c r="U99" s="55"/>
      <c r="V99" s="55"/>
      <c r="W99" s="55"/>
      <c r="Z99" s="50" t="s">
        <v>122</v>
      </c>
      <c r="AA99" s="49"/>
      <c r="AB99" s="49"/>
      <c r="AC99" s="49"/>
      <c r="AD99" s="49"/>
      <c r="AE99" s="49"/>
      <c r="AF99" s="49"/>
      <c r="AG99" s="49"/>
      <c r="AH99" s="49"/>
    </row>
    <row r="100" spans="2:34" ht="15">
      <c r="B100" s="50" t="s">
        <v>123</v>
      </c>
      <c r="C100" s="50"/>
      <c r="D100" s="61"/>
      <c r="E100" s="53"/>
      <c r="F100" s="49"/>
      <c r="G100" s="53"/>
      <c r="H100" s="49"/>
      <c r="I100" s="58"/>
      <c r="J100" s="49"/>
      <c r="L100" s="55"/>
      <c r="P100" s="50" t="s">
        <v>123</v>
      </c>
      <c r="Q100" s="49"/>
      <c r="R100" s="49"/>
      <c r="S100" s="49"/>
      <c r="T100" s="49"/>
      <c r="U100" s="55"/>
      <c r="V100" s="55"/>
      <c r="W100" s="55"/>
      <c r="Z100" s="50" t="s">
        <v>123</v>
      </c>
      <c r="AA100" s="49"/>
      <c r="AB100" s="49"/>
      <c r="AC100" s="49"/>
      <c r="AD100" s="49"/>
      <c r="AE100" s="49"/>
      <c r="AF100" s="49"/>
      <c r="AG100" s="168"/>
      <c r="AH100" s="168"/>
    </row>
    <row r="101" spans="11:34" ht="15">
      <c r="K101" s="66"/>
      <c r="L101" s="65"/>
      <c r="P101" s="47"/>
      <c r="Q101" s="47"/>
      <c r="R101" s="47"/>
      <c r="S101" s="47"/>
      <c r="T101" s="47"/>
      <c r="U101" s="68"/>
      <c r="V101" s="68"/>
      <c r="W101" s="76"/>
      <c r="Z101" s="47"/>
      <c r="AA101" s="47"/>
      <c r="AB101" s="47"/>
      <c r="AC101" s="47"/>
      <c r="AD101" s="47"/>
      <c r="AE101" s="47"/>
      <c r="AF101" s="47"/>
      <c r="AG101" s="168"/>
      <c r="AH101" s="168"/>
    </row>
    <row r="102" spans="14:34" ht="15">
      <c r="N102" s="64"/>
      <c r="O102" s="64"/>
      <c r="P102" s="47"/>
      <c r="Q102" s="47"/>
      <c r="R102" s="47"/>
      <c r="S102" s="64"/>
      <c r="T102" s="64"/>
      <c r="U102" s="65"/>
      <c r="V102" s="65"/>
      <c r="W102" s="65"/>
      <c r="Z102" s="47"/>
      <c r="AA102" s="47"/>
      <c r="AB102" s="47"/>
      <c r="AC102" s="64"/>
      <c r="AD102" s="64"/>
      <c r="AE102" s="64"/>
      <c r="AF102" s="64"/>
      <c r="AG102" s="64"/>
      <c r="AH102" s="64"/>
    </row>
    <row r="103" spans="5:34" ht="15">
      <c r="E103" s="169" t="s">
        <v>64</v>
      </c>
      <c r="F103" s="169"/>
      <c r="G103" s="169"/>
      <c r="H103" s="64"/>
      <c r="I103" s="169" t="s">
        <v>64</v>
      </c>
      <c r="J103" s="169"/>
      <c r="K103" s="169"/>
      <c r="L103" s="65"/>
      <c r="M103" s="66" t="s">
        <v>64</v>
      </c>
      <c r="N103" s="64"/>
      <c r="O103" s="64"/>
      <c r="P103" s="47"/>
      <c r="Q103" s="51"/>
      <c r="R103" s="63"/>
      <c r="T103" s="121"/>
      <c r="U103" s="64"/>
      <c r="V103" s="65"/>
      <c r="W103" s="66"/>
      <c r="Z103" s="47"/>
      <c r="AA103" s="51"/>
      <c r="AB103" s="51"/>
      <c r="AD103" s="121"/>
      <c r="AE103" s="121"/>
      <c r="AF103" s="65"/>
      <c r="AG103" s="66"/>
      <c r="AH103" s="64"/>
    </row>
    <row r="104" spans="1:34" ht="15">
      <c r="A104" s="67" t="s">
        <v>9</v>
      </c>
      <c r="B104" s="64"/>
      <c r="D104" s="68"/>
      <c r="E104" s="69" t="str">
        <f>E17</f>
        <v>1-1 to 3-20</v>
      </c>
      <c r="F104" s="68"/>
      <c r="G104" s="69" t="str">
        <f>G17</f>
        <v>3-21 to 12-31</v>
      </c>
      <c r="H104" s="64"/>
      <c r="I104" s="69" t="s">
        <v>67</v>
      </c>
      <c r="J104" s="64"/>
      <c r="K104" s="69" t="s">
        <v>67</v>
      </c>
      <c r="L104" s="65"/>
      <c r="M104" s="66"/>
      <c r="N104" s="64"/>
      <c r="O104" s="64"/>
      <c r="P104" s="64"/>
      <c r="Q104" s="51"/>
      <c r="R104" s="68"/>
      <c r="S104" s="64" t="s">
        <v>64</v>
      </c>
      <c r="T104" s="68"/>
      <c r="U104" s="70" t="s">
        <v>68</v>
      </c>
      <c r="V104" s="65"/>
      <c r="W104" s="66" t="s">
        <v>47</v>
      </c>
      <c r="Z104" s="64"/>
      <c r="AA104" s="51"/>
      <c r="AB104" s="51"/>
      <c r="AC104" s="64" t="s">
        <v>64</v>
      </c>
      <c r="AD104" s="68"/>
      <c r="AE104" s="169" t="s">
        <v>19</v>
      </c>
      <c r="AF104" s="169"/>
      <c r="AG104" s="169" t="s">
        <v>19</v>
      </c>
      <c r="AH104" s="169"/>
    </row>
    <row r="105" spans="1:34" ht="15">
      <c r="A105" s="71" t="s">
        <v>10</v>
      </c>
      <c r="B105" s="167" t="s">
        <v>69</v>
      </c>
      <c r="C105" s="167"/>
      <c r="D105" s="68"/>
      <c r="E105" s="73" t="s">
        <v>70</v>
      </c>
      <c r="F105" s="64"/>
      <c r="G105" s="73" t="s">
        <v>70</v>
      </c>
      <c r="H105" s="68"/>
      <c r="I105" s="74" t="str">
        <f>E104</f>
        <v>1-1 to 3-20</v>
      </c>
      <c r="J105" s="64"/>
      <c r="K105" s="74" t="str">
        <f>G104</f>
        <v>3-21 to 12-31</v>
      </c>
      <c r="L105" s="75"/>
      <c r="M105" s="74" t="s">
        <v>71</v>
      </c>
      <c r="P105" s="167" t="s">
        <v>69</v>
      </c>
      <c r="Q105" s="167"/>
      <c r="R105" s="68"/>
      <c r="S105" s="73" t="s">
        <v>70</v>
      </c>
      <c r="T105" s="64"/>
      <c r="U105" s="73" t="s">
        <v>67</v>
      </c>
      <c r="V105" s="75"/>
      <c r="W105" s="74" t="s">
        <v>71</v>
      </c>
      <c r="Z105" s="167" t="s">
        <v>69</v>
      </c>
      <c r="AA105" s="167"/>
      <c r="AB105" s="68"/>
      <c r="AC105" s="73" t="s">
        <v>70</v>
      </c>
      <c r="AD105" s="64"/>
      <c r="AE105" s="73" t="s">
        <v>67</v>
      </c>
      <c r="AF105" s="75"/>
      <c r="AG105" s="74" t="s">
        <v>71</v>
      </c>
      <c r="AH105" s="47"/>
    </row>
    <row r="106" spans="1:34" ht="15">
      <c r="A106" s="70">
        <v>1</v>
      </c>
      <c r="B106" s="77" t="s">
        <v>194</v>
      </c>
      <c r="C106" s="78"/>
      <c r="O106" s="70">
        <v>1</v>
      </c>
      <c r="P106" s="77" t="s">
        <v>124</v>
      </c>
      <c r="Q106" s="78"/>
      <c r="R106" s="63"/>
      <c r="S106" s="55"/>
      <c r="T106" s="47"/>
      <c r="U106" s="54"/>
      <c r="V106" s="76"/>
      <c r="W106" s="54"/>
      <c r="Y106" s="70">
        <v>1</v>
      </c>
      <c r="Z106" s="77" t="str">
        <f>P106</f>
        <v>Sewer Customers - Wis-Bar</v>
      </c>
      <c r="AA106" s="78"/>
      <c r="AB106" s="122"/>
      <c r="AC106" s="55"/>
      <c r="AD106" s="47"/>
      <c r="AE106" s="54"/>
      <c r="AF106" s="76"/>
      <c r="AG106" s="54"/>
      <c r="AH106" s="47"/>
    </row>
    <row r="107" spans="1:34" ht="15">
      <c r="A107" s="70">
        <f aca="true" t="shared" si="31" ref="A107:A146">+A106+1</f>
        <v>2</v>
      </c>
      <c r="B107" s="77"/>
      <c r="C107" s="78"/>
      <c r="O107" s="70">
        <f aca="true" t="shared" si="32" ref="O107:O146">+O106+1</f>
        <v>2</v>
      </c>
      <c r="P107" s="77"/>
      <c r="Q107" s="78"/>
      <c r="R107" s="63"/>
      <c r="S107" s="55"/>
      <c r="T107" s="47"/>
      <c r="U107" s="54"/>
      <c r="V107" s="76"/>
      <c r="W107" s="54"/>
      <c r="Y107" s="70">
        <f aca="true" t="shared" si="33" ref="Y107:Y146">+Y106+1</f>
        <v>2</v>
      </c>
      <c r="Z107" s="77"/>
      <c r="AA107" s="78"/>
      <c r="AB107" s="122"/>
      <c r="AC107" s="55"/>
      <c r="AD107" s="47"/>
      <c r="AE107" s="54"/>
      <c r="AF107" s="76"/>
      <c r="AG107" s="54"/>
      <c r="AH107" s="47"/>
    </row>
    <row r="108" spans="1:34" ht="15">
      <c r="A108" s="70">
        <f t="shared" si="31"/>
        <v>3</v>
      </c>
      <c r="B108" s="79" t="s">
        <v>74</v>
      </c>
      <c r="C108" s="80"/>
      <c r="O108" s="70">
        <f t="shared" si="32"/>
        <v>3</v>
      </c>
      <c r="P108" s="79" t="str">
        <f aca="true" t="shared" si="34" ref="P108:P115">B108</f>
        <v>Base Facility Charge</v>
      </c>
      <c r="Q108" s="80"/>
      <c r="R108" s="63"/>
      <c r="S108" s="55"/>
      <c r="T108" s="47"/>
      <c r="U108" s="54"/>
      <c r="V108" s="76"/>
      <c r="W108" s="54"/>
      <c r="Y108" s="70">
        <f t="shared" si="33"/>
        <v>3</v>
      </c>
      <c r="Z108" s="79" t="str">
        <f aca="true" t="shared" si="35" ref="Z108:Z115">B108</f>
        <v>Base Facility Charge</v>
      </c>
      <c r="AA108" s="80"/>
      <c r="AB108" s="80"/>
      <c r="AC108" s="55"/>
      <c r="AD108" s="47"/>
      <c r="AE108" s="54"/>
      <c r="AF108" s="76"/>
      <c r="AG108" s="54"/>
      <c r="AH108" s="47"/>
    </row>
    <row r="109" spans="1:34" ht="15">
      <c r="A109" s="70">
        <f t="shared" si="31"/>
        <v>4</v>
      </c>
      <c r="B109" s="81">
        <v>61321</v>
      </c>
      <c r="C109" s="50" t="s">
        <v>125</v>
      </c>
      <c r="E109" s="55">
        <v>72</v>
      </c>
      <c r="G109" s="82">
        <v>254</v>
      </c>
      <c r="I109" s="83">
        <v>20.25</v>
      </c>
      <c r="K109" s="83">
        <v>20.42</v>
      </c>
      <c r="L109" s="84"/>
      <c r="M109" s="85">
        <f>(E109*I109)+(G109*K109)</f>
        <v>6644.68</v>
      </c>
      <c r="O109" s="70">
        <f t="shared" si="32"/>
        <v>4</v>
      </c>
      <c r="P109" s="81">
        <f t="shared" si="34"/>
        <v>61321</v>
      </c>
      <c r="Q109" s="50" t="str">
        <f>C109</f>
        <v>5/8" Residential Flat Charge</v>
      </c>
      <c r="R109" s="63"/>
      <c r="S109" s="55">
        <f>E109+G109</f>
        <v>326</v>
      </c>
      <c r="T109" s="47"/>
      <c r="U109" s="83">
        <f>K109</f>
        <v>20.42</v>
      </c>
      <c r="V109" s="84"/>
      <c r="W109" s="85">
        <f>S109*U109</f>
        <v>6656.920000000001</v>
      </c>
      <c r="Y109" s="70">
        <f t="shared" si="33"/>
        <v>4</v>
      </c>
      <c r="Z109" s="81">
        <f t="shared" si="35"/>
        <v>61321</v>
      </c>
      <c r="AA109" s="50" t="str">
        <f>C109</f>
        <v>5/8" Residential Flat Charge</v>
      </c>
      <c r="AB109" s="50"/>
      <c r="AC109" s="55">
        <f>S109</f>
        <v>326</v>
      </c>
      <c r="AD109" s="47"/>
      <c r="AE109" s="83">
        <f>ROUND(+U109*1.4053,2)</f>
        <v>28.7</v>
      </c>
      <c r="AF109" s="84"/>
      <c r="AG109" s="85">
        <f>AC109*AE109</f>
        <v>9356.199999999999</v>
      </c>
      <c r="AH109" s="47"/>
    </row>
    <row r="110" spans="1:34" ht="15">
      <c r="A110" s="70">
        <f t="shared" si="31"/>
        <v>5</v>
      </c>
      <c r="B110" s="81">
        <v>61322</v>
      </c>
      <c r="C110" s="50" t="s">
        <v>75</v>
      </c>
      <c r="E110" s="55">
        <v>357.8064516129032</v>
      </c>
      <c r="G110" s="55">
        <v>1260</v>
      </c>
      <c r="I110" s="83">
        <v>7.71</v>
      </c>
      <c r="K110" s="83">
        <v>7.77</v>
      </c>
      <c r="L110" s="84"/>
      <c r="M110" s="85">
        <f>(E110*I110)+(G110*K110)</f>
        <v>12548.887741935483</v>
      </c>
      <c r="O110" s="70">
        <f t="shared" si="32"/>
        <v>5</v>
      </c>
      <c r="P110" s="81">
        <f t="shared" si="34"/>
        <v>61322</v>
      </c>
      <c r="Q110" s="50" t="str">
        <f>C110</f>
        <v>5/8" Residential Base Charge</v>
      </c>
      <c r="R110" s="63"/>
      <c r="S110" s="55">
        <f>E110+G110</f>
        <v>1617.8064516129032</v>
      </c>
      <c r="T110" s="47"/>
      <c r="U110" s="83">
        <f>K110</f>
        <v>7.77</v>
      </c>
      <c r="V110" s="84"/>
      <c r="W110" s="85">
        <f>S110*U110</f>
        <v>12570.356129032258</v>
      </c>
      <c r="Y110" s="70">
        <f t="shared" si="33"/>
        <v>5</v>
      </c>
      <c r="Z110" s="81">
        <f t="shared" si="35"/>
        <v>61322</v>
      </c>
      <c r="AA110" s="50" t="str">
        <f>C110</f>
        <v>5/8" Residential Base Charge</v>
      </c>
      <c r="AB110" s="50"/>
      <c r="AC110" s="55">
        <f>S110</f>
        <v>1617.8064516129032</v>
      </c>
      <c r="AD110" s="47"/>
      <c r="AE110" s="83">
        <f>ROUND(+U110*1.4053,2)</f>
        <v>10.92</v>
      </c>
      <c r="AF110" s="84"/>
      <c r="AG110" s="85">
        <f>AC110*AE110</f>
        <v>17666.4464516129</v>
      </c>
      <c r="AH110" s="47"/>
    </row>
    <row r="111" spans="1:34" ht="15">
      <c r="A111" s="70">
        <f t="shared" si="31"/>
        <v>6</v>
      </c>
      <c r="B111" s="81">
        <v>61323</v>
      </c>
      <c r="C111" s="50" t="s">
        <v>94</v>
      </c>
      <c r="E111" s="55">
        <v>1</v>
      </c>
      <c r="G111" s="55">
        <v>9</v>
      </c>
      <c r="I111" s="83">
        <v>24.25</v>
      </c>
      <c r="K111" s="83">
        <v>24.45</v>
      </c>
      <c r="L111" s="84"/>
      <c r="M111" s="85">
        <f>(E111*I111)+(G111*K111)</f>
        <v>244.29999999999998</v>
      </c>
      <c r="O111" s="70">
        <f t="shared" si="32"/>
        <v>6</v>
      </c>
      <c r="P111" s="81">
        <f t="shared" si="34"/>
        <v>61323</v>
      </c>
      <c r="Q111" s="50" t="str">
        <f>C111</f>
        <v>1" General Service Base Charge</v>
      </c>
      <c r="R111" s="63"/>
      <c r="S111" s="55">
        <f>E111+G111</f>
        <v>10</v>
      </c>
      <c r="T111" s="47"/>
      <c r="U111" s="83">
        <f>K111</f>
        <v>24.45</v>
      </c>
      <c r="V111" s="84"/>
      <c r="W111" s="85">
        <f>S111*U111</f>
        <v>244.5</v>
      </c>
      <c r="Y111" s="70">
        <f t="shared" si="33"/>
        <v>6</v>
      </c>
      <c r="Z111" s="81">
        <f t="shared" si="35"/>
        <v>61323</v>
      </c>
      <c r="AA111" s="50" t="str">
        <f>C111</f>
        <v>1" General Service Base Charge</v>
      </c>
      <c r="AB111" s="50"/>
      <c r="AC111" s="55">
        <f>S111</f>
        <v>10</v>
      </c>
      <c r="AD111" s="47"/>
      <c r="AE111" s="83">
        <f>ROUND(+U111*1.4053,2)</f>
        <v>34.36</v>
      </c>
      <c r="AF111" s="84"/>
      <c r="AG111" s="85">
        <f>AC111*AE111</f>
        <v>343.6</v>
      </c>
      <c r="AH111" s="47"/>
    </row>
    <row r="112" spans="1:34" ht="15">
      <c r="A112" s="70">
        <f t="shared" si="31"/>
        <v>7</v>
      </c>
      <c r="B112" s="81">
        <v>61325</v>
      </c>
      <c r="C112" s="50" t="s">
        <v>126</v>
      </c>
      <c r="E112" s="55">
        <v>8</v>
      </c>
      <c r="F112" s="124">
        <v>-4</v>
      </c>
      <c r="G112" s="55">
        <v>28</v>
      </c>
      <c r="H112" s="124">
        <v>-4</v>
      </c>
      <c r="I112" s="83">
        <v>13.37</v>
      </c>
      <c r="K112" s="83">
        <v>13.48</v>
      </c>
      <c r="L112" s="84"/>
      <c r="M112" s="85">
        <f>(E112*I112)+(G112*K112)</f>
        <v>484.4</v>
      </c>
      <c r="O112" s="70">
        <f t="shared" si="32"/>
        <v>7</v>
      </c>
      <c r="P112" s="81">
        <f t="shared" si="34"/>
        <v>61325</v>
      </c>
      <c r="Q112" s="50" t="str">
        <f>C112</f>
        <v>5/8" Multi-residential Flat Charge</v>
      </c>
      <c r="R112" s="63"/>
      <c r="S112" s="55">
        <f>E112+G112</f>
        <v>36</v>
      </c>
      <c r="T112" s="124">
        <f>F112</f>
        <v>-4</v>
      </c>
      <c r="U112" s="83">
        <f>K112</f>
        <v>13.48</v>
      </c>
      <c r="V112" s="84"/>
      <c r="W112" s="85">
        <f>S112*U112</f>
        <v>485.28000000000003</v>
      </c>
      <c r="X112" s="59"/>
      <c r="Y112" s="70">
        <f t="shared" si="33"/>
        <v>7</v>
      </c>
      <c r="Z112" s="81">
        <f t="shared" si="35"/>
        <v>61325</v>
      </c>
      <c r="AA112" s="50" t="str">
        <f>C112</f>
        <v>5/8" Multi-residential Flat Charge</v>
      </c>
      <c r="AB112" s="50"/>
      <c r="AC112" s="55">
        <f>S112</f>
        <v>36</v>
      </c>
      <c r="AD112" s="124">
        <f>+T112</f>
        <v>-4</v>
      </c>
      <c r="AE112" s="83">
        <f>ROUND(+U112*1.4053,2)</f>
        <v>18.94</v>
      </c>
      <c r="AF112" s="84"/>
      <c r="AG112" s="85">
        <f>AC112*AE112</f>
        <v>681.84</v>
      </c>
      <c r="AH112" s="47"/>
    </row>
    <row r="113" spans="1:34" s="59" customFormat="1" ht="15">
      <c r="A113" s="70">
        <f t="shared" si="31"/>
        <v>8</v>
      </c>
      <c r="B113" s="80" t="s">
        <v>33</v>
      </c>
      <c r="C113" s="50"/>
      <c r="D113" s="63"/>
      <c r="E113" s="89"/>
      <c r="F113" s="63"/>
      <c r="G113" s="89"/>
      <c r="H113" s="63"/>
      <c r="I113" s="83"/>
      <c r="J113" s="63"/>
      <c r="K113" s="83"/>
      <c r="L113" s="84"/>
      <c r="M113" s="85"/>
      <c r="N113" s="47"/>
      <c r="O113" s="70">
        <f t="shared" si="32"/>
        <v>8</v>
      </c>
      <c r="P113" s="80" t="str">
        <f t="shared" si="34"/>
        <v>Gallonage Charge per 1,000 Gallons</v>
      </c>
      <c r="Q113" s="50"/>
      <c r="R113" s="63"/>
      <c r="S113" s="89"/>
      <c r="T113" s="63"/>
      <c r="U113" s="83"/>
      <c r="V113" s="84"/>
      <c r="W113" s="85"/>
      <c r="Y113" s="70">
        <f t="shared" si="33"/>
        <v>8</v>
      </c>
      <c r="Z113" s="80" t="str">
        <f t="shared" si="35"/>
        <v>Gallonage Charge per 1,000 Gallons</v>
      </c>
      <c r="AA113" s="50"/>
      <c r="AB113" s="50"/>
      <c r="AC113" s="55"/>
      <c r="AD113" s="63"/>
      <c r="AE113" s="83"/>
      <c r="AF113" s="84"/>
      <c r="AG113" s="85"/>
      <c r="AH113" s="63"/>
    </row>
    <row r="114" spans="1:34" s="59" customFormat="1" ht="15">
      <c r="A114" s="70">
        <f t="shared" si="31"/>
        <v>9</v>
      </c>
      <c r="B114" s="81">
        <v>61322</v>
      </c>
      <c r="C114" s="50" t="s">
        <v>127</v>
      </c>
      <c r="D114" s="63"/>
      <c r="E114" s="82">
        <v>837612.903225806</v>
      </c>
      <c r="F114" s="63"/>
      <c r="G114" s="82">
        <v>2450387.0967741907</v>
      </c>
      <c r="H114" s="63"/>
      <c r="I114" s="83">
        <v>6.06</v>
      </c>
      <c r="J114" s="63"/>
      <c r="K114" s="83">
        <v>6.11</v>
      </c>
      <c r="L114" s="84"/>
      <c r="M114" s="85">
        <f>(E114*I114/1000)+(G114*K114/1000)</f>
        <v>20047.79935483869</v>
      </c>
      <c r="N114" s="47"/>
      <c r="O114" s="70">
        <f t="shared" si="32"/>
        <v>9</v>
      </c>
      <c r="P114" s="81">
        <f t="shared" si="34"/>
        <v>61322</v>
      </c>
      <c r="Q114" s="50" t="str">
        <f>C114</f>
        <v>5/8" Residential (6,000 Gallon Cap)  (1) (2)</v>
      </c>
      <c r="R114" s="63"/>
      <c r="S114" s="55">
        <f>E114+G114</f>
        <v>3287999.9999999967</v>
      </c>
      <c r="T114" s="63"/>
      <c r="U114" s="83">
        <f>K114</f>
        <v>6.11</v>
      </c>
      <c r="V114" s="84"/>
      <c r="W114" s="85">
        <f>S114*U114/1000</f>
        <v>20089.679999999982</v>
      </c>
      <c r="Y114" s="70">
        <f t="shared" si="33"/>
        <v>9</v>
      </c>
      <c r="Z114" s="81">
        <f t="shared" si="35"/>
        <v>61322</v>
      </c>
      <c r="AA114" s="50" t="str">
        <f>C114</f>
        <v>5/8" Residential (6,000 Gallon Cap)  (1) (2)</v>
      </c>
      <c r="AC114" s="55">
        <f>S114</f>
        <v>3287999.9999999967</v>
      </c>
      <c r="AD114" s="63"/>
      <c r="AE114" s="83">
        <f>ROUND(+U114*1.4053,2)</f>
        <v>8.59</v>
      </c>
      <c r="AF114" s="84"/>
      <c r="AG114" s="85">
        <f>AC114*AE114/1000</f>
        <v>28243.91999999997</v>
      </c>
      <c r="AH114" s="63"/>
    </row>
    <row r="115" spans="1:34" s="59" customFormat="1" ht="15">
      <c r="A115" s="70">
        <f t="shared" si="31"/>
        <v>10</v>
      </c>
      <c r="B115" s="81">
        <v>61323</v>
      </c>
      <c r="C115" s="50" t="s">
        <v>100</v>
      </c>
      <c r="D115" s="63"/>
      <c r="E115" s="89">
        <v>1000</v>
      </c>
      <c r="F115" s="63"/>
      <c r="G115" s="89">
        <v>11000</v>
      </c>
      <c r="H115" s="63"/>
      <c r="I115" s="83">
        <v>9.53</v>
      </c>
      <c r="J115" s="63"/>
      <c r="K115" s="83">
        <v>9.61</v>
      </c>
      <c r="L115" s="90"/>
      <c r="M115" s="85">
        <f>(E115*I115/1000)+(G115*K115/1000)</f>
        <v>115.24</v>
      </c>
      <c r="N115" s="47"/>
      <c r="O115" s="70">
        <f t="shared" si="32"/>
        <v>10</v>
      </c>
      <c r="P115" s="81">
        <f t="shared" si="34"/>
        <v>61323</v>
      </c>
      <c r="Q115" s="50" t="str">
        <f>C115</f>
        <v>1" General Service</v>
      </c>
      <c r="R115" s="63"/>
      <c r="S115" s="55">
        <f>E115+G115</f>
        <v>12000</v>
      </c>
      <c r="T115" s="63"/>
      <c r="U115" s="83">
        <f>K115</f>
        <v>9.61</v>
      </c>
      <c r="V115" s="90"/>
      <c r="W115" s="85">
        <f>S115*U115/1000</f>
        <v>115.32</v>
      </c>
      <c r="Y115" s="70">
        <f t="shared" si="33"/>
        <v>10</v>
      </c>
      <c r="Z115" s="81">
        <f t="shared" si="35"/>
        <v>61323</v>
      </c>
      <c r="AA115" s="50" t="str">
        <f>C115</f>
        <v>1" General Service</v>
      </c>
      <c r="AC115" s="55">
        <f>S115</f>
        <v>12000</v>
      </c>
      <c r="AD115" s="63"/>
      <c r="AE115" s="83">
        <f>ROUND(+U115*1.4053,2)</f>
        <v>13.5</v>
      </c>
      <c r="AF115" s="90"/>
      <c r="AG115" s="85">
        <f>AC115*AE115/1000</f>
        <v>162</v>
      </c>
      <c r="AH115" s="63"/>
    </row>
    <row r="116" spans="1:34" s="59" customFormat="1" ht="15">
      <c r="A116" s="70">
        <f t="shared" si="31"/>
        <v>11</v>
      </c>
      <c r="B116" s="77" t="s">
        <v>195</v>
      </c>
      <c r="D116" s="63"/>
      <c r="E116" s="89"/>
      <c r="F116" s="63"/>
      <c r="G116" s="89"/>
      <c r="H116" s="63"/>
      <c r="I116" s="83"/>
      <c r="J116" s="63"/>
      <c r="K116" s="83"/>
      <c r="L116" s="90"/>
      <c r="M116" s="85"/>
      <c r="N116" s="47"/>
      <c r="O116" s="70">
        <f t="shared" si="32"/>
        <v>11</v>
      </c>
      <c r="P116" s="77" t="s">
        <v>128</v>
      </c>
      <c r="R116" s="63"/>
      <c r="S116" s="55"/>
      <c r="T116" s="63"/>
      <c r="U116" s="83"/>
      <c r="V116" s="90"/>
      <c r="W116" s="85"/>
      <c r="Y116" s="70">
        <f t="shared" si="33"/>
        <v>11</v>
      </c>
      <c r="Z116" s="78" t="str">
        <f>P116</f>
        <v>Sewer Customers - Summer/Paradise Point West</v>
      </c>
      <c r="AC116" s="55"/>
      <c r="AD116" s="63"/>
      <c r="AE116" s="83"/>
      <c r="AF116" s="90"/>
      <c r="AG116" s="85"/>
      <c r="AH116" s="63"/>
    </row>
    <row r="117" spans="1:34" s="59" customFormat="1" ht="15">
      <c r="A117" s="70">
        <f t="shared" si="31"/>
        <v>12</v>
      </c>
      <c r="B117" s="77"/>
      <c r="D117" s="63"/>
      <c r="E117" s="89"/>
      <c r="F117" s="63"/>
      <c r="G117" s="89"/>
      <c r="H117" s="63"/>
      <c r="I117" s="83"/>
      <c r="J117" s="63"/>
      <c r="K117" s="83"/>
      <c r="L117" s="90"/>
      <c r="M117" s="85"/>
      <c r="N117" s="47"/>
      <c r="O117" s="70">
        <f t="shared" si="32"/>
        <v>12</v>
      </c>
      <c r="P117" s="78"/>
      <c r="R117" s="63"/>
      <c r="S117" s="55"/>
      <c r="T117" s="63"/>
      <c r="U117" s="83"/>
      <c r="V117" s="90"/>
      <c r="W117" s="85"/>
      <c r="Y117" s="70">
        <f t="shared" si="33"/>
        <v>12</v>
      </c>
      <c r="Z117" s="78"/>
      <c r="AC117" s="55"/>
      <c r="AD117" s="63"/>
      <c r="AE117" s="83"/>
      <c r="AF117" s="90"/>
      <c r="AG117" s="85"/>
      <c r="AH117" s="63"/>
    </row>
    <row r="118" spans="1:34" ht="15">
      <c r="A118" s="70">
        <f t="shared" si="31"/>
        <v>13</v>
      </c>
      <c r="B118" s="79" t="s">
        <v>74</v>
      </c>
      <c r="C118" s="80"/>
      <c r="O118" s="70">
        <f t="shared" si="32"/>
        <v>13</v>
      </c>
      <c r="P118" s="79" t="str">
        <f aca="true" t="shared" si="36" ref="P118:P127">B118</f>
        <v>Base Facility Charge</v>
      </c>
      <c r="Q118" s="80"/>
      <c r="R118" s="63"/>
      <c r="S118" s="55"/>
      <c r="T118" s="47"/>
      <c r="U118" s="54"/>
      <c r="V118" s="76"/>
      <c r="W118" s="54"/>
      <c r="Y118" s="70">
        <f t="shared" si="33"/>
        <v>13</v>
      </c>
      <c r="Z118" s="79" t="str">
        <f aca="true" t="shared" si="37" ref="Z118:Z127">B118</f>
        <v>Base Facility Charge</v>
      </c>
      <c r="AA118" s="80"/>
      <c r="AB118" s="80"/>
      <c r="AC118" s="55"/>
      <c r="AD118" s="47"/>
      <c r="AE118" s="54"/>
      <c r="AF118" s="76"/>
      <c r="AG118" s="54"/>
      <c r="AH118" s="47"/>
    </row>
    <row r="119" spans="1:34" s="59" customFormat="1" ht="15">
      <c r="A119" s="70">
        <f t="shared" si="31"/>
        <v>14</v>
      </c>
      <c r="B119" s="81">
        <v>62621</v>
      </c>
      <c r="C119" s="50" t="s">
        <v>129</v>
      </c>
      <c r="D119" s="63"/>
      <c r="E119" s="89">
        <v>2724.0322580645156</v>
      </c>
      <c r="F119" s="63"/>
      <c r="G119" s="89">
        <v>9710</v>
      </c>
      <c r="H119" s="63"/>
      <c r="I119" s="83">
        <v>9.7</v>
      </c>
      <c r="J119" s="63"/>
      <c r="K119" s="83">
        <v>9.78</v>
      </c>
      <c r="L119" s="90"/>
      <c r="M119" s="85">
        <f>(E119*I119)+(G119*K119)</f>
        <v>121386.91290322579</v>
      </c>
      <c r="N119" s="47"/>
      <c r="O119" s="70">
        <f t="shared" si="32"/>
        <v>14</v>
      </c>
      <c r="P119" s="81">
        <f t="shared" si="36"/>
        <v>62621</v>
      </c>
      <c r="Q119" s="50" t="str">
        <f>C119</f>
        <v>All Meters Residential Base Charge</v>
      </c>
      <c r="R119" s="63"/>
      <c r="S119" s="55">
        <f>E119+G119</f>
        <v>12434.032258064515</v>
      </c>
      <c r="T119" s="63"/>
      <c r="U119" s="83">
        <f>K119</f>
        <v>9.78</v>
      </c>
      <c r="V119" s="90"/>
      <c r="W119" s="85">
        <f>S119*U119</f>
        <v>121604.83548387095</v>
      </c>
      <c r="Y119" s="70">
        <f t="shared" si="33"/>
        <v>14</v>
      </c>
      <c r="Z119" s="81">
        <f t="shared" si="37"/>
        <v>62621</v>
      </c>
      <c r="AA119" s="50" t="str">
        <f>C119</f>
        <v>All Meters Residential Base Charge</v>
      </c>
      <c r="AC119" s="55">
        <f>S119</f>
        <v>12434.032258064515</v>
      </c>
      <c r="AD119" s="63"/>
      <c r="AE119" s="83">
        <f>ROUND(+U119*1.4053,2)</f>
        <v>13.74</v>
      </c>
      <c r="AF119" s="90"/>
      <c r="AG119" s="85">
        <f>AC119*AE119</f>
        <v>170843.60322580644</v>
      </c>
      <c r="AH119" s="63"/>
    </row>
    <row r="120" spans="1:34" s="59" customFormat="1" ht="15">
      <c r="A120" s="70">
        <f t="shared" si="31"/>
        <v>15</v>
      </c>
      <c r="B120" s="81">
        <v>62629</v>
      </c>
      <c r="C120" s="50" t="s">
        <v>85</v>
      </c>
      <c r="D120" s="63"/>
      <c r="E120" s="89">
        <v>1.6451612903225805</v>
      </c>
      <c r="F120" s="63"/>
      <c r="G120" s="89">
        <v>9</v>
      </c>
      <c r="H120" s="63"/>
      <c r="I120" s="83">
        <v>9.7</v>
      </c>
      <c r="J120" s="63"/>
      <c r="K120" s="83">
        <v>9.78</v>
      </c>
      <c r="L120" s="90"/>
      <c r="M120" s="85">
        <f>(E120*I120)+(G120*K120)</f>
        <v>103.97806451612902</v>
      </c>
      <c r="N120" s="47"/>
      <c r="O120" s="70">
        <f t="shared" si="32"/>
        <v>15</v>
      </c>
      <c r="P120" s="81">
        <f t="shared" si="36"/>
        <v>62629</v>
      </c>
      <c r="Q120" s="50" t="str">
        <f>C120</f>
        <v>5/8" Commercial Base Charge</v>
      </c>
      <c r="R120" s="63"/>
      <c r="S120" s="55">
        <f>E120+G120</f>
        <v>10.64516129032258</v>
      </c>
      <c r="T120" s="63"/>
      <c r="U120" s="83">
        <f>K120</f>
        <v>9.78</v>
      </c>
      <c r="V120" s="90"/>
      <c r="W120" s="85">
        <f>S120*U120</f>
        <v>104.10967741935482</v>
      </c>
      <c r="Y120" s="70">
        <f t="shared" si="33"/>
        <v>15</v>
      </c>
      <c r="Z120" s="81">
        <f t="shared" si="37"/>
        <v>62629</v>
      </c>
      <c r="AA120" s="50" t="str">
        <f>C120</f>
        <v>5/8" Commercial Base Charge</v>
      </c>
      <c r="AC120" s="55">
        <f>S120</f>
        <v>10.64516129032258</v>
      </c>
      <c r="AD120" s="63"/>
      <c r="AE120" s="83">
        <f>ROUND(+U120*1.4053,2)</f>
        <v>13.74</v>
      </c>
      <c r="AF120" s="90"/>
      <c r="AG120" s="85">
        <f>AC120*AE120</f>
        <v>146.26451612903224</v>
      </c>
      <c r="AH120" s="63"/>
    </row>
    <row r="121" spans="1:34" s="59" customFormat="1" ht="15">
      <c r="A121" s="70">
        <f t="shared" si="31"/>
        <v>16</v>
      </c>
      <c r="B121" s="81">
        <v>62630</v>
      </c>
      <c r="C121" s="50" t="s">
        <v>86</v>
      </c>
      <c r="D121" s="63"/>
      <c r="E121" s="89">
        <v>5</v>
      </c>
      <c r="F121" s="63"/>
      <c r="G121" s="89">
        <v>19</v>
      </c>
      <c r="H121" s="63"/>
      <c r="I121" s="83">
        <v>24.25</v>
      </c>
      <c r="J121" s="63"/>
      <c r="K121" s="83">
        <v>24.45</v>
      </c>
      <c r="L121" s="90"/>
      <c r="M121" s="85">
        <f>(E121*I121)+(G121*K121)</f>
        <v>585.8</v>
      </c>
      <c r="N121" s="47"/>
      <c r="O121" s="70">
        <f t="shared" si="32"/>
        <v>16</v>
      </c>
      <c r="P121" s="81">
        <f t="shared" si="36"/>
        <v>62630</v>
      </c>
      <c r="Q121" s="50" t="str">
        <f>C121</f>
        <v>1" Commercial Base Charge</v>
      </c>
      <c r="R121" s="63"/>
      <c r="S121" s="55">
        <f>E121+G121</f>
        <v>24</v>
      </c>
      <c r="T121" s="63"/>
      <c r="U121" s="83">
        <f>K121</f>
        <v>24.45</v>
      </c>
      <c r="V121" s="90"/>
      <c r="W121" s="85">
        <f>S121*U121</f>
        <v>586.8</v>
      </c>
      <c r="Y121" s="70">
        <f t="shared" si="33"/>
        <v>16</v>
      </c>
      <c r="Z121" s="81">
        <f t="shared" si="37"/>
        <v>62630</v>
      </c>
      <c r="AA121" s="50" t="str">
        <f>C121</f>
        <v>1" Commercial Base Charge</v>
      </c>
      <c r="AC121" s="55">
        <f>S121</f>
        <v>24</v>
      </c>
      <c r="AD121" s="63"/>
      <c r="AE121" s="83">
        <f>ROUND(+U121*1.4053,2)</f>
        <v>34.36</v>
      </c>
      <c r="AF121" s="90"/>
      <c r="AG121" s="85">
        <f>AC121*AE121</f>
        <v>824.64</v>
      </c>
      <c r="AH121" s="63"/>
    </row>
    <row r="122" spans="1:34" s="59" customFormat="1" ht="15">
      <c r="A122" s="70">
        <f t="shared" si="31"/>
        <v>17</v>
      </c>
      <c r="B122" s="81">
        <v>62633</v>
      </c>
      <c r="C122" s="50" t="s">
        <v>81</v>
      </c>
      <c r="D122" s="63"/>
      <c r="E122" s="89">
        <v>2.6451612903225805</v>
      </c>
      <c r="F122" s="63"/>
      <c r="G122" s="89">
        <v>9</v>
      </c>
      <c r="H122" s="63"/>
      <c r="I122" s="83">
        <v>77.6</v>
      </c>
      <c r="J122" s="63"/>
      <c r="K122" s="83">
        <v>78.24</v>
      </c>
      <c r="L122" s="90"/>
      <c r="M122" s="85">
        <f>(E122*I122)+(G122*K122)</f>
        <v>909.4245161290322</v>
      </c>
      <c r="N122" s="47"/>
      <c r="O122" s="70">
        <f t="shared" si="32"/>
        <v>17</v>
      </c>
      <c r="P122" s="81">
        <f t="shared" si="36"/>
        <v>62633</v>
      </c>
      <c r="Q122" s="50" t="str">
        <f>C122</f>
        <v>2" Commercial Base Charge</v>
      </c>
      <c r="R122" s="63"/>
      <c r="S122" s="55">
        <f>E122+G122</f>
        <v>11.64516129032258</v>
      </c>
      <c r="T122" s="63"/>
      <c r="U122" s="83">
        <f>K122</f>
        <v>78.24</v>
      </c>
      <c r="V122" s="90"/>
      <c r="W122" s="85">
        <f>S122*U122</f>
        <v>911.1174193548386</v>
      </c>
      <c r="Y122" s="70">
        <f t="shared" si="33"/>
        <v>17</v>
      </c>
      <c r="Z122" s="81">
        <f t="shared" si="37"/>
        <v>62633</v>
      </c>
      <c r="AA122" s="50" t="str">
        <f>C122</f>
        <v>2" Commercial Base Charge</v>
      </c>
      <c r="AC122" s="55">
        <f>S122</f>
        <v>11.64516129032258</v>
      </c>
      <c r="AD122" s="63"/>
      <c r="AE122" s="83">
        <f>ROUND(+U122*1.4053,2)</f>
        <v>109.95</v>
      </c>
      <c r="AF122" s="90"/>
      <c r="AG122" s="85">
        <f>AC122*AE122</f>
        <v>1280.3854838709676</v>
      </c>
      <c r="AH122" s="63"/>
    </row>
    <row r="123" spans="1:34" s="59" customFormat="1" ht="15">
      <c r="A123" s="70">
        <f t="shared" si="31"/>
        <v>18</v>
      </c>
      <c r="B123" s="80" t="s">
        <v>33</v>
      </c>
      <c r="D123" s="63"/>
      <c r="E123" s="89"/>
      <c r="F123" s="63"/>
      <c r="G123" s="89"/>
      <c r="H123" s="63"/>
      <c r="I123" s="83"/>
      <c r="J123" s="63"/>
      <c r="K123" s="83"/>
      <c r="L123" s="90"/>
      <c r="M123" s="85"/>
      <c r="N123" s="63"/>
      <c r="O123" s="70">
        <f t="shared" si="32"/>
        <v>18</v>
      </c>
      <c r="P123" s="80" t="str">
        <f t="shared" si="36"/>
        <v>Gallonage Charge per 1,000 Gallons</v>
      </c>
      <c r="R123" s="63"/>
      <c r="S123" s="55"/>
      <c r="T123" s="63"/>
      <c r="U123" s="83"/>
      <c r="V123" s="90"/>
      <c r="W123" s="85"/>
      <c r="Y123" s="70">
        <f t="shared" si="33"/>
        <v>18</v>
      </c>
      <c r="Z123" s="80" t="str">
        <f t="shared" si="37"/>
        <v>Gallonage Charge per 1,000 Gallons</v>
      </c>
      <c r="AC123" s="55"/>
      <c r="AD123" s="63"/>
      <c r="AE123" s="83"/>
      <c r="AF123" s="90"/>
      <c r="AG123" s="85"/>
      <c r="AH123" s="63"/>
    </row>
    <row r="124" spans="1:34" s="59" customFormat="1" ht="15">
      <c r="A124" s="70">
        <f t="shared" si="31"/>
        <v>19</v>
      </c>
      <c r="B124" s="81">
        <v>62621</v>
      </c>
      <c r="C124" s="50" t="s">
        <v>131</v>
      </c>
      <c r="D124" s="63"/>
      <c r="E124" s="89">
        <v>6253806.451612901</v>
      </c>
      <c r="F124" s="63"/>
      <c r="G124" s="89">
        <v>19746193.548387107</v>
      </c>
      <c r="H124" s="63"/>
      <c r="I124" s="83">
        <v>7.94</v>
      </c>
      <c r="J124" s="63"/>
      <c r="K124" s="83">
        <v>8.01</v>
      </c>
      <c r="L124" s="90"/>
      <c r="M124" s="85">
        <f>(E124*I124/1000)+(G124*K124/1000)</f>
        <v>207822.23354838716</v>
      </c>
      <c r="N124" s="63"/>
      <c r="O124" s="70">
        <f t="shared" si="32"/>
        <v>19</v>
      </c>
      <c r="P124" s="81">
        <f t="shared" si="36"/>
        <v>62621</v>
      </c>
      <c r="Q124" s="50" t="str">
        <f>C124</f>
        <v>All Meters Residential (6,000 Gallon Cap)  (1) (2)</v>
      </c>
      <c r="R124" s="63"/>
      <c r="S124" s="55">
        <f>E124+G124</f>
        <v>26000000.000000007</v>
      </c>
      <c r="T124" s="63"/>
      <c r="U124" s="83">
        <f>K124</f>
        <v>8.01</v>
      </c>
      <c r="V124" s="90"/>
      <c r="W124" s="85">
        <f>S124*U124/1000</f>
        <v>208260.00000000006</v>
      </c>
      <c r="Y124" s="70">
        <f t="shared" si="33"/>
        <v>19</v>
      </c>
      <c r="Z124" s="81">
        <f t="shared" si="37"/>
        <v>62621</v>
      </c>
      <c r="AA124" s="50" t="str">
        <f>C124</f>
        <v>All Meters Residential (6,000 Gallon Cap)  (1) (2)</v>
      </c>
      <c r="AC124" s="55">
        <f>S124</f>
        <v>26000000.000000007</v>
      </c>
      <c r="AD124" s="63"/>
      <c r="AE124" s="83">
        <f>ROUND(+U124*1.4053,2)-0.01</f>
        <v>11.25</v>
      </c>
      <c r="AF124" s="90"/>
      <c r="AG124" s="85">
        <f>AC124*AE124/1000</f>
        <v>292500.00000000006</v>
      </c>
      <c r="AH124" s="63"/>
    </row>
    <row r="125" spans="1:34" s="59" customFormat="1" ht="15">
      <c r="A125" s="70">
        <f t="shared" si="31"/>
        <v>20</v>
      </c>
      <c r="B125" s="81">
        <v>62629</v>
      </c>
      <c r="C125" s="50" t="s">
        <v>88</v>
      </c>
      <c r="D125" s="63"/>
      <c r="E125" s="89">
        <v>1645.1612903225805</v>
      </c>
      <c r="F125" s="63"/>
      <c r="G125" s="89">
        <v>1354.8387096774195</v>
      </c>
      <c r="H125" s="63"/>
      <c r="I125" s="83">
        <v>9.53</v>
      </c>
      <c r="J125" s="63"/>
      <c r="K125" s="83">
        <v>9.61</v>
      </c>
      <c r="L125" s="90"/>
      <c r="M125" s="85">
        <f>(E125*I125/1000)+(G125*K125/1000)</f>
        <v>28.69838709677419</v>
      </c>
      <c r="N125" s="63"/>
      <c r="O125" s="70">
        <f t="shared" si="32"/>
        <v>20</v>
      </c>
      <c r="P125" s="81">
        <f t="shared" si="36"/>
        <v>62629</v>
      </c>
      <c r="Q125" s="50" t="str">
        <f>C125</f>
        <v>5/8" Commercial</v>
      </c>
      <c r="R125" s="63"/>
      <c r="S125" s="55">
        <f>E125+G125</f>
        <v>3000</v>
      </c>
      <c r="T125" s="63"/>
      <c r="U125" s="83">
        <f>K125</f>
        <v>9.61</v>
      </c>
      <c r="V125" s="90"/>
      <c r="W125" s="85">
        <f>S125*U125/1000</f>
        <v>28.83</v>
      </c>
      <c r="Y125" s="70">
        <f t="shared" si="33"/>
        <v>20</v>
      </c>
      <c r="Z125" s="81">
        <f t="shared" si="37"/>
        <v>62629</v>
      </c>
      <c r="AA125" s="50" t="str">
        <f>C125</f>
        <v>5/8" Commercial</v>
      </c>
      <c r="AC125" s="55">
        <f>S125</f>
        <v>3000</v>
      </c>
      <c r="AD125" s="63"/>
      <c r="AE125" s="83">
        <f>ROUND(+U125*1.4053,2)</f>
        <v>13.5</v>
      </c>
      <c r="AF125" s="90"/>
      <c r="AG125" s="85">
        <f>AC125*AE125/1000</f>
        <v>40.5</v>
      </c>
      <c r="AH125" s="63"/>
    </row>
    <row r="126" spans="1:34" s="59" customFormat="1" ht="15">
      <c r="A126" s="70">
        <f t="shared" si="31"/>
        <v>21</v>
      </c>
      <c r="B126" s="81">
        <v>62630</v>
      </c>
      <c r="C126" s="50" t="s">
        <v>89</v>
      </c>
      <c r="D126" s="63"/>
      <c r="E126" s="91">
        <v>54419.354838709674</v>
      </c>
      <c r="F126" s="63"/>
      <c r="G126" s="89">
        <v>181580.64516129033</v>
      </c>
      <c r="H126" s="63"/>
      <c r="I126" s="83">
        <v>9.53</v>
      </c>
      <c r="J126" s="63"/>
      <c r="K126" s="83">
        <v>9.61</v>
      </c>
      <c r="L126" s="90"/>
      <c r="M126" s="85">
        <f>(E126*I126/1000)+(G126*K126/1000)</f>
        <v>2263.606451612903</v>
      </c>
      <c r="N126" s="63"/>
      <c r="O126" s="70">
        <f t="shared" si="32"/>
        <v>21</v>
      </c>
      <c r="P126" s="81">
        <f t="shared" si="36"/>
        <v>62630</v>
      </c>
      <c r="Q126" s="50" t="str">
        <f>C126</f>
        <v>1" Commercial</v>
      </c>
      <c r="R126" s="63"/>
      <c r="S126" s="55">
        <f>E126+G126</f>
        <v>236000</v>
      </c>
      <c r="T126" s="63"/>
      <c r="U126" s="83">
        <f>K126</f>
        <v>9.61</v>
      </c>
      <c r="V126" s="90"/>
      <c r="W126" s="85">
        <f>S126*U126/1000</f>
        <v>2267.96</v>
      </c>
      <c r="Y126" s="70">
        <f t="shared" si="33"/>
        <v>21</v>
      </c>
      <c r="Z126" s="81">
        <f t="shared" si="37"/>
        <v>62630</v>
      </c>
      <c r="AA126" s="50" t="str">
        <f>C126</f>
        <v>1" Commercial</v>
      </c>
      <c r="AB126" s="78"/>
      <c r="AC126" s="55">
        <f>S126</f>
        <v>236000</v>
      </c>
      <c r="AD126" s="63"/>
      <c r="AE126" s="83">
        <f>ROUND(+U126*1.4053,2)</f>
        <v>13.5</v>
      </c>
      <c r="AF126" s="90"/>
      <c r="AG126" s="85">
        <f>AC126*AE126/1000</f>
        <v>3186</v>
      </c>
      <c r="AH126" s="63"/>
    </row>
    <row r="127" spans="1:34" s="59" customFormat="1" ht="15">
      <c r="A127" s="70">
        <f t="shared" si="31"/>
        <v>22</v>
      </c>
      <c r="B127" s="81">
        <v>62633</v>
      </c>
      <c r="C127" s="50" t="s">
        <v>90</v>
      </c>
      <c r="D127" s="63"/>
      <c r="E127" s="91">
        <v>141838.70967741936</v>
      </c>
      <c r="F127" s="63"/>
      <c r="G127" s="89">
        <v>404161.29032258067</v>
      </c>
      <c r="H127" s="63"/>
      <c r="I127" s="83">
        <v>9.53</v>
      </c>
      <c r="J127" s="63"/>
      <c r="K127" s="83">
        <v>9.61</v>
      </c>
      <c r="L127" s="90"/>
      <c r="M127" s="85">
        <f>(E127*I127/1000)+(G127*K127/1000)</f>
        <v>5235.712903225806</v>
      </c>
      <c r="N127" s="63"/>
      <c r="O127" s="70">
        <f t="shared" si="32"/>
        <v>22</v>
      </c>
      <c r="P127" s="81">
        <f t="shared" si="36"/>
        <v>62633</v>
      </c>
      <c r="Q127" s="50" t="str">
        <f>C127</f>
        <v>2" Commercial</v>
      </c>
      <c r="R127" s="63"/>
      <c r="S127" s="55">
        <f>E127+G127</f>
        <v>546000</v>
      </c>
      <c r="T127" s="63"/>
      <c r="U127" s="83">
        <f>K127</f>
        <v>9.61</v>
      </c>
      <c r="V127" s="90"/>
      <c r="W127" s="85">
        <f>S127*U127/1000</f>
        <v>5247.06</v>
      </c>
      <c r="Y127" s="70">
        <f t="shared" si="33"/>
        <v>22</v>
      </c>
      <c r="Z127" s="81">
        <f t="shared" si="37"/>
        <v>62633</v>
      </c>
      <c r="AA127" s="50" t="str">
        <f>C127</f>
        <v>2" Commercial</v>
      </c>
      <c r="AB127" s="78"/>
      <c r="AC127" s="55">
        <f>S127</f>
        <v>546000</v>
      </c>
      <c r="AD127" s="63"/>
      <c r="AE127" s="83">
        <f>ROUND(+U127*1.4053,2)</f>
        <v>13.5</v>
      </c>
      <c r="AF127" s="90"/>
      <c r="AG127" s="85">
        <f>AC127*AE127/1000</f>
        <v>7371</v>
      </c>
      <c r="AH127" s="63"/>
    </row>
    <row r="128" spans="1:34" s="59" customFormat="1" ht="15">
      <c r="A128" s="70">
        <f t="shared" si="31"/>
        <v>23</v>
      </c>
      <c r="B128" s="50"/>
      <c r="C128" s="78"/>
      <c r="D128" s="63"/>
      <c r="E128" s="91"/>
      <c r="F128" s="63"/>
      <c r="G128" s="89"/>
      <c r="H128" s="63"/>
      <c r="I128" s="83"/>
      <c r="J128" s="63"/>
      <c r="K128" s="83"/>
      <c r="L128" s="90"/>
      <c r="M128" s="85"/>
      <c r="N128" s="63"/>
      <c r="O128" s="70">
        <f t="shared" si="32"/>
        <v>23</v>
      </c>
      <c r="P128" s="81"/>
      <c r="Q128" s="78"/>
      <c r="R128" s="63"/>
      <c r="S128" s="91"/>
      <c r="T128" s="63"/>
      <c r="U128" s="83"/>
      <c r="V128" s="90"/>
      <c r="W128" s="85"/>
      <c r="Y128" s="70">
        <f t="shared" si="33"/>
        <v>23</v>
      </c>
      <c r="Z128" s="81"/>
      <c r="AA128" s="78"/>
      <c r="AB128" s="78"/>
      <c r="AC128" s="91"/>
      <c r="AD128" s="63"/>
      <c r="AE128" s="83"/>
      <c r="AF128" s="90"/>
      <c r="AG128" s="85"/>
      <c r="AH128" s="63"/>
    </row>
    <row r="129" spans="1:34" ht="15">
      <c r="A129" s="70">
        <f t="shared" si="31"/>
        <v>24</v>
      </c>
      <c r="B129" s="59"/>
      <c r="C129" s="92" t="s">
        <v>130</v>
      </c>
      <c r="D129" s="59"/>
      <c r="E129" s="89"/>
      <c r="F129" s="59"/>
      <c r="G129" s="89"/>
      <c r="H129" s="59"/>
      <c r="I129" s="85"/>
      <c r="J129" s="63"/>
      <c r="K129" s="85"/>
      <c r="L129" s="93"/>
      <c r="M129" s="94">
        <f>SUM(M109:M127)</f>
        <v>378421.6738709677</v>
      </c>
      <c r="O129" s="70">
        <f t="shared" si="32"/>
        <v>24</v>
      </c>
      <c r="P129" s="59"/>
      <c r="Q129" s="92" t="s">
        <v>130</v>
      </c>
      <c r="R129" s="59"/>
      <c r="S129" s="89"/>
      <c r="T129" s="59"/>
      <c r="U129" s="85"/>
      <c r="V129" s="93"/>
      <c r="W129" s="94">
        <f>SUM(W109:W127)</f>
        <v>379172.76870967745</v>
      </c>
      <c r="X129" s="59"/>
      <c r="Y129" s="70">
        <f t="shared" si="33"/>
        <v>24</v>
      </c>
      <c r="Z129" s="59"/>
      <c r="AA129" s="92" t="s">
        <v>130</v>
      </c>
      <c r="AB129" s="92"/>
      <c r="AC129" s="89"/>
      <c r="AD129" s="59"/>
      <c r="AE129" s="85"/>
      <c r="AF129" s="93"/>
      <c r="AG129" s="94">
        <f>SUM(AG109:AG127)</f>
        <v>532646.3996774193</v>
      </c>
      <c r="AH129" s="47"/>
    </row>
    <row r="130" spans="1:34" ht="15">
      <c r="A130" s="70">
        <f t="shared" si="31"/>
        <v>25</v>
      </c>
      <c r="B130" s="123"/>
      <c r="M130" s="48"/>
      <c r="O130" s="70">
        <f t="shared" si="32"/>
        <v>25</v>
      </c>
      <c r="P130" s="123"/>
      <c r="Q130" s="51"/>
      <c r="R130" s="63"/>
      <c r="S130" s="55"/>
      <c r="T130" s="47"/>
      <c r="U130" s="54"/>
      <c r="V130" s="76"/>
      <c r="X130" s="59"/>
      <c r="Y130" s="70">
        <f t="shared" si="33"/>
        <v>25</v>
      </c>
      <c r="Z130" s="123"/>
      <c r="AA130" s="51"/>
      <c r="AB130" s="51"/>
      <c r="AC130" s="55"/>
      <c r="AD130" s="47"/>
      <c r="AE130" s="54"/>
      <c r="AF130" s="76"/>
      <c r="AH130" s="47"/>
    </row>
    <row r="131" spans="1:34" ht="15">
      <c r="A131" s="70">
        <f t="shared" si="31"/>
        <v>26</v>
      </c>
      <c r="B131" s="60"/>
      <c r="I131" s="85" t="s">
        <v>106</v>
      </c>
      <c r="J131" s="59"/>
      <c r="K131" s="59"/>
      <c r="L131" s="93"/>
      <c r="M131" s="94"/>
      <c r="O131" s="70">
        <f t="shared" si="32"/>
        <v>26</v>
      </c>
      <c r="P131" s="60"/>
      <c r="Q131" s="51"/>
      <c r="R131" s="63"/>
      <c r="S131" s="55"/>
      <c r="T131" s="47"/>
      <c r="U131" s="85" t="s">
        <v>106</v>
      </c>
      <c r="V131" s="93"/>
      <c r="W131" s="94"/>
      <c r="X131" s="59"/>
      <c r="Y131" s="70">
        <f t="shared" si="33"/>
        <v>26</v>
      </c>
      <c r="Z131" s="60"/>
      <c r="AA131" s="51"/>
      <c r="AB131" s="51"/>
      <c r="AC131" s="55"/>
      <c r="AD131" s="47"/>
      <c r="AE131" s="85" t="s">
        <v>106</v>
      </c>
      <c r="AF131" s="93"/>
      <c r="AG131" s="94"/>
      <c r="AH131" s="63"/>
    </row>
    <row r="132" spans="1:34" ht="15">
      <c r="A132" s="70">
        <f t="shared" si="31"/>
        <v>27</v>
      </c>
      <c r="B132" s="60"/>
      <c r="C132" s="125"/>
      <c r="E132" s="89"/>
      <c r="F132" s="63"/>
      <c r="G132" s="89"/>
      <c r="H132" s="63"/>
      <c r="I132" s="85"/>
      <c r="J132" s="59"/>
      <c r="K132" s="59"/>
      <c r="L132" s="93"/>
      <c r="M132" s="85"/>
      <c r="N132" s="126"/>
      <c r="O132" s="70">
        <f t="shared" si="32"/>
        <v>27</v>
      </c>
      <c r="P132" s="60"/>
      <c r="Q132" s="125"/>
      <c r="R132" s="63"/>
      <c r="S132" s="89"/>
      <c r="T132" s="63"/>
      <c r="U132" s="85"/>
      <c r="V132" s="93"/>
      <c r="W132" s="85"/>
      <c r="X132" s="59"/>
      <c r="Y132" s="70">
        <f t="shared" si="33"/>
        <v>27</v>
      </c>
      <c r="Z132" s="60"/>
      <c r="AA132" s="125"/>
      <c r="AB132" s="125"/>
      <c r="AC132" s="89"/>
      <c r="AD132" s="63"/>
      <c r="AE132" s="85"/>
      <c r="AF132" s="93"/>
      <c r="AG132" s="85"/>
      <c r="AH132" s="63"/>
    </row>
    <row r="133" spans="1:34" s="59" customFormat="1" ht="15">
      <c r="A133" s="70">
        <f t="shared" si="31"/>
        <v>28</v>
      </c>
      <c r="B133" s="63" t="s">
        <v>104</v>
      </c>
      <c r="C133" s="98"/>
      <c r="D133" s="63"/>
      <c r="E133" s="97">
        <v>378335.71</v>
      </c>
      <c r="F133" s="97"/>
      <c r="G133" s="127"/>
      <c r="I133" s="85" t="s">
        <v>108</v>
      </c>
      <c r="L133" s="93"/>
      <c r="M133" s="101">
        <f>SUM(M129:M131)</f>
        <v>378421.6738709677</v>
      </c>
      <c r="N133" s="63"/>
      <c r="O133" s="70">
        <f t="shared" si="32"/>
        <v>28</v>
      </c>
      <c r="P133" s="63"/>
      <c r="Q133" s="98"/>
      <c r="R133" s="63"/>
      <c r="S133" s="97"/>
      <c r="T133" s="97"/>
      <c r="U133" s="85" t="s">
        <v>108</v>
      </c>
      <c r="V133" s="93"/>
      <c r="W133" s="101">
        <f>SUM(W129:W131)</f>
        <v>379172.76870967745</v>
      </c>
      <c r="Y133" s="70">
        <f t="shared" si="33"/>
        <v>28</v>
      </c>
      <c r="Z133" s="63"/>
      <c r="AA133" s="98"/>
      <c r="AB133" s="98"/>
      <c r="AC133" s="97"/>
      <c r="AD133" s="97"/>
      <c r="AE133" s="85" t="s">
        <v>108</v>
      </c>
      <c r="AF133" s="93"/>
      <c r="AG133" s="101">
        <f>SUM(AG129:AG132)</f>
        <v>532646.3996774193</v>
      </c>
      <c r="AH133" s="63"/>
    </row>
    <row r="134" spans="1:34" s="59" customFormat="1" ht="15">
      <c r="A134" s="70">
        <f t="shared" si="31"/>
        <v>29</v>
      </c>
      <c r="B134" s="63" t="s">
        <v>105</v>
      </c>
      <c r="C134" s="98"/>
      <c r="D134" s="63"/>
      <c r="E134" s="97"/>
      <c r="F134" s="97"/>
      <c r="G134" s="97"/>
      <c r="I134" s="85"/>
      <c r="J134" s="63"/>
      <c r="K134" s="85"/>
      <c r="L134" s="93"/>
      <c r="M134" s="85"/>
      <c r="N134" s="63"/>
      <c r="O134" s="70">
        <f t="shared" si="32"/>
        <v>29</v>
      </c>
      <c r="P134" s="63"/>
      <c r="Q134" s="98"/>
      <c r="R134" s="63"/>
      <c r="S134" s="96"/>
      <c r="T134" s="97"/>
      <c r="U134" s="85"/>
      <c r="V134" s="93"/>
      <c r="W134" s="85"/>
      <c r="Y134" s="70">
        <f t="shared" si="33"/>
        <v>29</v>
      </c>
      <c r="Z134" s="102"/>
      <c r="AA134" s="102"/>
      <c r="AD134" s="97"/>
      <c r="AE134" s="85"/>
      <c r="AF134" s="93"/>
      <c r="AG134" s="85"/>
      <c r="AH134" s="63"/>
    </row>
    <row r="135" spans="1:34" ht="15.75" thickBot="1">
      <c r="A135" s="70">
        <f t="shared" si="31"/>
        <v>30</v>
      </c>
      <c r="B135" s="63" t="s">
        <v>132</v>
      </c>
      <c r="E135" s="99">
        <f>SUM(E133:E134)</f>
        <v>378335.71</v>
      </c>
      <c r="F135" s="96"/>
      <c r="G135" s="96"/>
      <c r="H135" s="48"/>
      <c r="J135" s="63"/>
      <c r="K135" s="85"/>
      <c r="L135" s="93"/>
      <c r="M135" s="85"/>
      <c r="N135" s="126"/>
      <c r="O135" s="70">
        <f t="shared" si="32"/>
        <v>30</v>
      </c>
      <c r="P135" s="63"/>
      <c r="Q135" s="51"/>
      <c r="R135" s="63"/>
      <c r="S135" s="96"/>
      <c r="T135" s="96"/>
      <c r="U135" s="85"/>
      <c r="V135" s="93"/>
      <c r="W135" s="85"/>
      <c r="X135" s="59"/>
      <c r="Y135" s="70">
        <f t="shared" si="33"/>
        <v>30</v>
      </c>
      <c r="Z135" s="63" t="s">
        <v>133</v>
      </c>
      <c r="AA135" s="95"/>
      <c r="AB135" s="95"/>
      <c r="AC135" s="55">
        <v>532827.71</v>
      </c>
      <c r="AD135" s="96"/>
      <c r="AE135" s="85"/>
      <c r="AF135" s="93"/>
      <c r="AG135" s="85"/>
      <c r="AH135" s="63"/>
    </row>
    <row r="136" spans="1:33" ht="15.75" thickTop="1">
      <c r="A136" s="70">
        <f t="shared" si="31"/>
        <v>31</v>
      </c>
      <c r="B136" s="63"/>
      <c r="E136" s="96"/>
      <c r="F136" s="96"/>
      <c r="G136" s="96"/>
      <c r="H136" s="48"/>
      <c r="O136" s="70">
        <f t="shared" si="32"/>
        <v>31</v>
      </c>
      <c r="P136" s="63"/>
      <c r="Q136" s="51"/>
      <c r="R136" s="63"/>
      <c r="S136" s="96"/>
      <c r="T136" s="96"/>
      <c r="U136" s="54"/>
      <c r="V136" s="76"/>
      <c r="W136" s="54"/>
      <c r="Y136" s="70">
        <f t="shared" si="33"/>
        <v>31</v>
      </c>
      <c r="Z136" s="63" t="s">
        <v>109</v>
      </c>
      <c r="AA136" s="95"/>
      <c r="AB136" s="95"/>
      <c r="AC136" s="55">
        <f>+AG133</f>
        <v>532646.3996774193</v>
      </c>
      <c r="AD136" s="96"/>
      <c r="AE136" s="54"/>
      <c r="AF136" s="76"/>
      <c r="AG136" s="54"/>
    </row>
    <row r="137" spans="1:33" ht="15">
      <c r="A137" s="70">
        <f t="shared" si="31"/>
        <v>32</v>
      </c>
      <c r="B137" s="97" t="s">
        <v>109</v>
      </c>
      <c r="E137" s="103">
        <f>M133</f>
        <v>378421.6738709677</v>
      </c>
      <c r="F137" s="96"/>
      <c r="G137" s="96"/>
      <c r="H137" s="48"/>
      <c r="O137" s="70">
        <f t="shared" si="32"/>
        <v>32</v>
      </c>
      <c r="P137" s="97"/>
      <c r="Q137" s="51"/>
      <c r="R137" s="63"/>
      <c r="S137" s="96"/>
      <c r="T137" s="96"/>
      <c r="U137" s="54"/>
      <c r="V137" s="76"/>
      <c r="W137" s="54"/>
      <c r="Y137" s="70">
        <f t="shared" si="33"/>
        <v>32</v>
      </c>
      <c r="Z137" s="63" t="s">
        <v>11</v>
      </c>
      <c r="AA137" s="95"/>
      <c r="AB137" s="95"/>
      <c r="AC137" s="112">
        <f>+AC135-AC136</f>
        <v>181.31032258062623</v>
      </c>
      <c r="AD137" s="96"/>
      <c r="AE137" s="54"/>
      <c r="AF137" s="76"/>
      <c r="AG137" s="128"/>
    </row>
    <row r="138" spans="1:33" ht="15.75" thickBot="1">
      <c r="A138" s="70">
        <f t="shared" si="31"/>
        <v>33</v>
      </c>
      <c r="B138" s="97" t="s">
        <v>111</v>
      </c>
      <c r="D138" s="96"/>
      <c r="E138" s="105">
        <f>E135-E137</f>
        <v>-85.96387096768012</v>
      </c>
      <c r="F138" s="96"/>
      <c r="G138" s="96"/>
      <c r="H138" s="48"/>
      <c r="O138" s="70">
        <f t="shared" si="32"/>
        <v>33</v>
      </c>
      <c r="P138" s="97"/>
      <c r="Q138" s="51"/>
      <c r="R138" s="96"/>
      <c r="S138" s="96"/>
      <c r="T138" s="96"/>
      <c r="U138" s="54"/>
      <c r="V138" s="76"/>
      <c r="W138" s="54"/>
      <c r="Y138" s="70">
        <f t="shared" si="33"/>
        <v>33</v>
      </c>
      <c r="Z138" s="63"/>
      <c r="AA138" s="98"/>
      <c r="AB138" s="98"/>
      <c r="AC138" s="115">
        <f>+AC137/AC135</f>
        <v>0.0003402794546489075</v>
      </c>
      <c r="AD138" s="96"/>
      <c r="AE138" s="54"/>
      <c r="AF138" s="76"/>
      <c r="AG138" s="54"/>
    </row>
    <row r="139" spans="1:33" ht="15">
      <c r="A139" s="70">
        <f t="shared" si="31"/>
        <v>34</v>
      </c>
      <c r="B139" s="97" t="s">
        <v>112</v>
      </c>
      <c r="D139" s="96"/>
      <c r="E139" s="110">
        <f>E138/E135</f>
        <v>-0.0002272158527348109</v>
      </c>
      <c r="F139" s="110"/>
      <c r="G139" s="129"/>
      <c r="H139" s="48"/>
      <c r="O139" s="70">
        <f t="shared" si="32"/>
        <v>34</v>
      </c>
      <c r="P139" s="97"/>
      <c r="Q139" s="51"/>
      <c r="R139" s="96"/>
      <c r="S139" s="129"/>
      <c r="T139" s="110"/>
      <c r="U139" s="54"/>
      <c r="V139" s="76"/>
      <c r="W139" s="54"/>
      <c r="Y139" s="70">
        <f t="shared" si="33"/>
        <v>34</v>
      </c>
      <c r="Z139" s="97"/>
      <c r="AA139" s="51"/>
      <c r="AB139" s="51"/>
      <c r="AC139" s="129"/>
      <c r="AD139" s="110"/>
      <c r="AE139" s="54"/>
      <c r="AF139" s="76"/>
      <c r="AG139" s="54"/>
    </row>
    <row r="140" spans="1:33" ht="15">
      <c r="A140" s="70">
        <f t="shared" si="31"/>
        <v>35</v>
      </c>
      <c r="D140" s="96"/>
      <c r="F140" s="120"/>
      <c r="G140" s="130"/>
      <c r="H140" s="48"/>
      <c r="O140" s="70">
        <f t="shared" si="32"/>
        <v>35</v>
      </c>
      <c r="P140" s="47"/>
      <c r="Q140" s="51"/>
      <c r="R140" s="96"/>
      <c r="S140" s="55"/>
      <c r="T140" s="120"/>
      <c r="U140" s="54"/>
      <c r="V140" s="76"/>
      <c r="W140" s="54"/>
      <c r="Y140" s="70">
        <f t="shared" si="33"/>
        <v>35</v>
      </c>
      <c r="Z140" s="47"/>
      <c r="AA140" s="51"/>
      <c r="AB140" s="51"/>
      <c r="AC140" s="55"/>
      <c r="AD140" s="120"/>
      <c r="AE140" s="54"/>
      <c r="AF140" s="76"/>
      <c r="AG140" s="54"/>
    </row>
    <row r="141" spans="1:33" ht="15">
      <c r="A141" s="70">
        <f t="shared" si="31"/>
        <v>36</v>
      </c>
      <c r="B141" s="116" t="s">
        <v>113</v>
      </c>
      <c r="D141" s="59"/>
      <c r="F141" s="48"/>
      <c r="H141" s="48"/>
      <c r="O141" s="70">
        <f t="shared" si="32"/>
        <v>36</v>
      </c>
      <c r="P141" s="116" t="s">
        <v>113</v>
      </c>
      <c r="Q141" s="51"/>
      <c r="R141" s="59"/>
      <c r="S141" s="55"/>
      <c r="U141" s="54"/>
      <c r="V141" s="76"/>
      <c r="W141" s="54"/>
      <c r="Y141" s="70">
        <f t="shared" si="33"/>
        <v>36</v>
      </c>
      <c r="Z141" s="116" t="s">
        <v>113</v>
      </c>
      <c r="AA141" s="51"/>
      <c r="AB141" s="51"/>
      <c r="AC141" s="55"/>
      <c r="AE141" s="54"/>
      <c r="AF141" s="76"/>
      <c r="AG141" s="54"/>
    </row>
    <row r="142" spans="1:33" ht="15">
      <c r="A142" s="70">
        <f t="shared" si="31"/>
        <v>37</v>
      </c>
      <c r="B142" s="117">
        <v>-1</v>
      </c>
      <c r="C142" s="51" t="s">
        <v>134</v>
      </c>
      <c r="D142" s="59"/>
      <c r="F142" s="48"/>
      <c r="H142" s="48"/>
      <c r="O142" s="70">
        <f t="shared" si="32"/>
        <v>37</v>
      </c>
      <c r="P142" s="117">
        <f>B142</f>
        <v>-1</v>
      </c>
      <c r="Q142" s="51" t="str">
        <f>C142</f>
        <v>Residential class customers have maximum monthly gallonage charge of 6,000 gallons.</v>
      </c>
      <c r="R142" s="59"/>
      <c r="S142" s="55"/>
      <c r="U142" s="54"/>
      <c r="V142" s="76"/>
      <c r="W142" s="54"/>
      <c r="Y142" s="70">
        <f t="shared" si="33"/>
        <v>37</v>
      </c>
      <c r="Z142" s="117">
        <f>B142</f>
        <v>-1</v>
      </c>
      <c r="AA142" s="51" t="str">
        <f>C142</f>
        <v>Residential class customers have maximum monthly gallonage charge of 6,000 gallons.</v>
      </c>
      <c r="AB142" s="51"/>
      <c r="AC142" s="55"/>
      <c r="AE142" s="54"/>
      <c r="AF142" s="76"/>
      <c r="AG142" s="54"/>
    </row>
    <row r="143" spans="1:33" ht="15">
      <c r="A143" s="70">
        <f t="shared" si="31"/>
        <v>38</v>
      </c>
      <c r="B143" s="117">
        <v>-2</v>
      </c>
      <c r="C143" s="51" t="s">
        <v>135</v>
      </c>
      <c r="D143" s="59"/>
      <c r="F143" s="48"/>
      <c r="H143" s="48"/>
      <c r="O143" s="70">
        <f t="shared" si="32"/>
        <v>38</v>
      </c>
      <c r="P143" s="117">
        <f>B143</f>
        <v>-2</v>
      </c>
      <c r="Q143" s="51" t="s">
        <v>135</v>
      </c>
      <c r="R143" s="59"/>
      <c r="S143" s="55"/>
      <c r="U143" s="54"/>
      <c r="V143" s="76"/>
      <c r="W143" s="54"/>
      <c r="Y143" s="70">
        <f t="shared" si="33"/>
        <v>38</v>
      </c>
      <c r="Z143" s="117">
        <f>B143</f>
        <v>-2</v>
      </c>
      <c r="AA143" s="51" t="str">
        <f>C143</f>
        <v>Consolidated Factor (Column 7, Schedule E-14) is used for capped gallons</v>
      </c>
      <c r="AB143" s="51"/>
      <c r="AC143" s="55"/>
      <c r="AE143" s="54"/>
      <c r="AF143" s="76"/>
      <c r="AG143" s="54"/>
    </row>
    <row r="144" spans="1:27" ht="15">
      <c r="A144" s="70">
        <f t="shared" si="31"/>
        <v>39</v>
      </c>
      <c r="B144" s="117">
        <v>-3</v>
      </c>
      <c r="C144" s="51" t="s">
        <v>114</v>
      </c>
      <c r="D144" s="107"/>
      <c r="E144" s="108"/>
      <c r="F144" s="109"/>
      <c r="H144" s="48"/>
      <c r="O144" s="70">
        <f t="shared" si="32"/>
        <v>39</v>
      </c>
      <c r="P144" s="117">
        <v>-3</v>
      </c>
      <c r="Q144" s="51" t="s">
        <v>114</v>
      </c>
      <c r="Y144" s="70">
        <f t="shared" si="33"/>
        <v>39</v>
      </c>
      <c r="Z144" s="117">
        <v>-3</v>
      </c>
      <c r="AA144" s="51" t="s">
        <v>114</v>
      </c>
    </row>
    <row r="145" spans="1:33" ht="15">
      <c r="A145" s="70">
        <f t="shared" si="31"/>
        <v>40</v>
      </c>
      <c r="B145" s="117"/>
      <c r="C145" s="51" t="s">
        <v>115</v>
      </c>
      <c r="F145" s="63"/>
      <c r="H145" s="48"/>
      <c r="O145" s="70">
        <f t="shared" si="32"/>
        <v>40</v>
      </c>
      <c r="P145" s="117"/>
      <c r="Q145" s="51" t="s">
        <v>115</v>
      </c>
      <c r="Y145" s="70">
        <f t="shared" si="33"/>
        <v>40</v>
      </c>
      <c r="Z145" s="117"/>
      <c r="AA145" s="51" t="s">
        <v>115</v>
      </c>
      <c r="AF145" s="120"/>
      <c r="AG145" s="114"/>
    </row>
    <row r="146" spans="1:33" ht="15">
      <c r="A146" s="70">
        <f t="shared" si="31"/>
        <v>41</v>
      </c>
      <c r="B146" s="117">
        <v>-4</v>
      </c>
      <c r="C146" s="51" t="s">
        <v>136</v>
      </c>
      <c r="F146" s="63"/>
      <c r="H146" s="48"/>
      <c r="O146" s="70">
        <f t="shared" si="32"/>
        <v>41</v>
      </c>
      <c r="P146" s="117">
        <v>-4</v>
      </c>
      <c r="Q146" s="51" t="s">
        <v>136</v>
      </c>
      <c r="Y146" s="70">
        <f t="shared" si="33"/>
        <v>41</v>
      </c>
      <c r="Z146" s="117">
        <v>-4</v>
      </c>
      <c r="AA146" s="51" t="s">
        <v>136</v>
      </c>
      <c r="AF146" s="120"/>
      <c r="AG146" s="114"/>
    </row>
  </sheetData>
  <mergeCells count="21">
    <mergeCell ref="A1:M1"/>
    <mergeCell ref="O1:W1"/>
    <mergeCell ref="Y1:AH1"/>
    <mergeCell ref="E16:G16"/>
    <mergeCell ref="I16:K16"/>
    <mergeCell ref="S16:T16"/>
    <mergeCell ref="U16:V16"/>
    <mergeCell ref="AG100:AH100"/>
    <mergeCell ref="AE17:AF17"/>
    <mergeCell ref="AG17:AH17"/>
    <mergeCell ref="B18:C18"/>
    <mergeCell ref="P18:Q18"/>
    <mergeCell ref="Z18:AA18"/>
    <mergeCell ref="B105:C105"/>
    <mergeCell ref="P105:Q105"/>
    <mergeCell ref="Z105:AA105"/>
    <mergeCell ref="AG101:AH101"/>
    <mergeCell ref="E103:G103"/>
    <mergeCell ref="I103:K103"/>
    <mergeCell ref="AE104:AF104"/>
    <mergeCell ref="AG104:AH104"/>
  </mergeCells>
  <printOptions horizontalCentered="1"/>
  <pageMargins left="0" right="0" top="0.25" bottom="0" header="0" footer="0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view="pageBreakPreview" zoomScale="60" workbookViewId="0" topLeftCell="A33">
      <selection activeCell="A55" sqref="A55:IV1675"/>
    </sheetView>
  </sheetViews>
  <sheetFormatPr defaultColWidth="9.00390625" defaultRowHeight="12.75"/>
  <cols>
    <col min="1" max="1" width="9.125" style="132" customWidth="1"/>
    <col min="2" max="2" width="2.375" style="132" customWidth="1"/>
    <col min="3" max="3" width="22.75390625" style="132" customWidth="1"/>
    <col min="4" max="4" width="1.37890625" style="132" customWidth="1"/>
    <col min="5" max="5" width="15.75390625" style="132" customWidth="1"/>
    <col min="6" max="6" width="1.625" style="132" customWidth="1"/>
    <col min="7" max="7" width="15.75390625" style="132" customWidth="1"/>
    <col min="8" max="8" width="1.625" style="132" customWidth="1"/>
    <col min="9" max="9" width="15.75390625" style="132" customWidth="1"/>
    <col min="10" max="10" width="1.625" style="132" customWidth="1"/>
    <col min="11" max="11" width="15.75390625" style="132" customWidth="1"/>
    <col min="12" max="12" width="1.625" style="132" customWidth="1"/>
    <col min="13" max="13" width="15.75390625" style="132" customWidth="1"/>
    <col min="14" max="14" width="1.625" style="132" customWidth="1"/>
    <col min="15" max="15" width="15.75390625" style="132" customWidth="1"/>
    <col min="16" max="16" width="1.625" style="132" customWidth="1"/>
    <col min="17" max="17" width="15.75390625" style="132" customWidth="1"/>
    <col min="18" max="18" width="1.625" style="132" customWidth="1"/>
    <col min="19" max="19" width="19.25390625" style="132" customWidth="1"/>
    <col min="20" max="20" width="1.625" style="132" customWidth="1"/>
    <col min="21" max="16384" width="9.125" style="132" customWidth="1"/>
  </cols>
  <sheetData>
    <row r="1" spans="1:16" ht="15">
      <c r="A1" s="131" t="s">
        <v>137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P1" s="131" t="s">
        <v>0</v>
      </c>
    </row>
    <row r="2" spans="1:16" ht="1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P2" s="131"/>
    </row>
    <row r="3" spans="1:16" ht="15">
      <c r="A3" s="131" t="s">
        <v>117</v>
      </c>
      <c r="B3" s="131"/>
      <c r="C3" s="131" t="s">
        <v>138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P3" s="131" t="s">
        <v>139</v>
      </c>
    </row>
    <row r="4" spans="1:16" ht="15.75">
      <c r="A4" s="133" t="s">
        <v>51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P4" s="131" t="s">
        <v>1</v>
      </c>
    </row>
    <row r="5" spans="1:16" ht="15">
      <c r="A5" s="131" t="s">
        <v>140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P5" s="131" t="s">
        <v>141</v>
      </c>
    </row>
    <row r="6" spans="1:13" ht="15">
      <c r="A6" s="131" t="s">
        <v>142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13" ht="1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5">
      <c r="A8" s="131" t="s">
        <v>143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</row>
    <row r="10" ht="15">
      <c r="C10" s="134" t="s">
        <v>144</v>
      </c>
    </row>
    <row r="11" spans="1:15" ht="15.75" thickBo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</row>
    <row r="12" spans="1:20" ht="15">
      <c r="A12" s="136"/>
      <c r="B12" s="136"/>
      <c r="C12" s="137" t="s">
        <v>2</v>
      </c>
      <c r="D12" s="131"/>
      <c r="E12" s="137" t="s">
        <v>3</v>
      </c>
      <c r="F12" s="136"/>
      <c r="G12" s="137" t="s">
        <v>4</v>
      </c>
      <c r="H12" s="136"/>
      <c r="I12" s="137" t="s">
        <v>5</v>
      </c>
      <c r="J12" s="136"/>
      <c r="K12" s="137" t="s">
        <v>6</v>
      </c>
      <c r="L12" s="136"/>
      <c r="M12" s="137" t="s">
        <v>7</v>
      </c>
      <c r="N12" s="136"/>
      <c r="O12" s="137" t="s">
        <v>8</v>
      </c>
      <c r="P12" s="138"/>
      <c r="Q12" s="139" t="s">
        <v>145</v>
      </c>
      <c r="R12" s="138"/>
      <c r="S12" s="140" t="s">
        <v>146</v>
      </c>
      <c r="T12" s="141"/>
    </row>
    <row r="13" spans="1:17" ht="15">
      <c r="A13" s="142" t="s">
        <v>9</v>
      </c>
      <c r="B13" s="142"/>
      <c r="C13" s="142" t="s">
        <v>147</v>
      </c>
      <c r="D13" s="136"/>
      <c r="E13" s="142"/>
      <c r="F13" s="136"/>
      <c r="G13" s="143" t="s">
        <v>148</v>
      </c>
      <c r="K13" s="142" t="s">
        <v>73</v>
      </c>
      <c r="L13" s="136"/>
      <c r="M13" s="142" t="s">
        <v>149</v>
      </c>
      <c r="Q13" s="142" t="s">
        <v>150</v>
      </c>
    </row>
    <row r="14" spans="1:19" ht="15">
      <c r="A14" s="144" t="s">
        <v>10</v>
      </c>
      <c r="B14" s="142"/>
      <c r="C14" s="144" t="s">
        <v>151</v>
      </c>
      <c r="D14" s="136"/>
      <c r="E14" s="144" t="s">
        <v>73</v>
      </c>
      <c r="F14" s="136"/>
      <c r="G14" s="144" t="s">
        <v>73</v>
      </c>
      <c r="I14" s="144" t="s">
        <v>152</v>
      </c>
      <c r="K14" s="144" t="s">
        <v>153</v>
      </c>
      <c r="L14" s="136"/>
      <c r="M14" s="144" t="s">
        <v>154</v>
      </c>
      <c r="O14" s="144" t="s">
        <v>155</v>
      </c>
      <c r="Q14" s="144" t="s">
        <v>153</v>
      </c>
      <c r="S14" s="144" t="s">
        <v>156</v>
      </c>
    </row>
    <row r="15" spans="1:15" ht="15">
      <c r="A15" s="145"/>
      <c r="B15" s="145"/>
      <c r="C15" s="145"/>
      <c r="D15" s="141"/>
      <c r="E15" s="145"/>
      <c r="F15" s="141"/>
      <c r="G15" s="145"/>
      <c r="H15" s="141"/>
      <c r="I15" s="145"/>
      <c r="J15" s="141"/>
      <c r="K15" s="145"/>
      <c r="L15" s="141"/>
      <c r="M15" s="145"/>
      <c r="N15" s="141"/>
      <c r="O15" s="145"/>
    </row>
    <row r="16" spans="1:19" ht="15">
      <c r="A16" s="143">
        <v>1</v>
      </c>
      <c r="C16" s="132" t="s">
        <v>157</v>
      </c>
      <c r="E16" s="146">
        <v>2863</v>
      </c>
      <c r="F16" s="146"/>
      <c r="G16" s="146"/>
      <c r="H16" s="146"/>
      <c r="I16" s="146"/>
      <c r="J16" s="146"/>
      <c r="K16" s="146"/>
      <c r="L16" s="146"/>
      <c r="M16" s="146">
        <v>26</v>
      </c>
      <c r="N16" s="146"/>
      <c r="O16" s="146">
        <v>29</v>
      </c>
      <c r="Q16" s="132">
        <v>3</v>
      </c>
      <c r="S16" s="147">
        <f aca="true" t="shared" si="0" ref="S16:S27">SUM(E16:Q16)</f>
        <v>2921</v>
      </c>
    </row>
    <row r="17" spans="1:19" ht="15">
      <c r="A17" s="143">
        <f aca="true" t="shared" si="1" ref="A17:A29">+A16+1</f>
        <v>2</v>
      </c>
      <c r="C17" s="132" t="s">
        <v>158</v>
      </c>
      <c r="E17" s="146">
        <v>2789</v>
      </c>
      <c r="F17" s="146"/>
      <c r="G17" s="146"/>
      <c r="H17" s="146"/>
      <c r="I17" s="146"/>
      <c r="J17" s="146"/>
      <c r="K17" s="146"/>
      <c r="L17" s="146"/>
      <c r="M17" s="146">
        <v>26</v>
      </c>
      <c r="N17" s="146"/>
      <c r="O17" s="146">
        <v>30</v>
      </c>
      <c r="Q17" s="132">
        <v>3</v>
      </c>
      <c r="S17" s="147">
        <f t="shared" si="0"/>
        <v>2848</v>
      </c>
    </row>
    <row r="18" spans="1:19" ht="15">
      <c r="A18" s="143">
        <f t="shared" si="1"/>
        <v>3</v>
      </c>
      <c r="C18" s="132" t="s">
        <v>159</v>
      </c>
      <c r="E18" s="146">
        <v>2794</v>
      </c>
      <c r="F18" s="146"/>
      <c r="G18" s="146"/>
      <c r="H18" s="146"/>
      <c r="I18" s="146"/>
      <c r="J18" s="146"/>
      <c r="K18" s="146"/>
      <c r="L18" s="146"/>
      <c r="M18" s="146">
        <v>24</v>
      </c>
      <c r="N18" s="146"/>
      <c r="O18" s="146">
        <v>30</v>
      </c>
      <c r="Q18" s="132">
        <v>3</v>
      </c>
      <c r="S18" s="147">
        <f t="shared" si="0"/>
        <v>2851</v>
      </c>
    </row>
    <row r="19" spans="1:19" ht="15">
      <c r="A19" s="143">
        <f t="shared" si="1"/>
        <v>4</v>
      </c>
      <c r="C19" s="132" t="s">
        <v>160</v>
      </c>
      <c r="E19" s="146">
        <v>4034</v>
      </c>
      <c r="F19" s="146"/>
      <c r="G19" s="146"/>
      <c r="H19" s="146"/>
      <c r="I19" s="146"/>
      <c r="J19" s="146"/>
      <c r="K19" s="146"/>
      <c r="L19" s="146"/>
      <c r="M19" s="146">
        <v>26</v>
      </c>
      <c r="N19" s="146"/>
      <c r="O19" s="146">
        <v>32</v>
      </c>
      <c r="Q19" s="132">
        <v>5</v>
      </c>
      <c r="S19" s="147">
        <f t="shared" si="0"/>
        <v>4097</v>
      </c>
    </row>
    <row r="20" spans="1:19" ht="15">
      <c r="A20" s="143">
        <f t="shared" si="1"/>
        <v>5</v>
      </c>
      <c r="C20" s="132" t="s">
        <v>161</v>
      </c>
      <c r="E20" s="146">
        <v>2825</v>
      </c>
      <c r="F20" s="146"/>
      <c r="G20" s="146"/>
      <c r="H20" s="146"/>
      <c r="I20" s="146"/>
      <c r="J20" s="146"/>
      <c r="K20" s="146"/>
      <c r="L20" s="146"/>
      <c r="M20" s="146">
        <v>26</v>
      </c>
      <c r="N20" s="146"/>
      <c r="O20" s="146">
        <v>30</v>
      </c>
      <c r="Q20" s="132">
        <v>3</v>
      </c>
      <c r="S20" s="147">
        <f t="shared" si="0"/>
        <v>2884</v>
      </c>
    </row>
    <row r="21" spans="1:19" ht="15">
      <c r="A21" s="143">
        <f t="shared" si="1"/>
        <v>6</v>
      </c>
      <c r="C21" s="132" t="s">
        <v>162</v>
      </c>
      <c r="E21" s="146">
        <v>1575</v>
      </c>
      <c r="F21" s="146"/>
      <c r="G21" s="146"/>
      <c r="H21" s="146"/>
      <c r="I21" s="146"/>
      <c r="J21" s="146"/>
      <c r="K21" s="146"/>
      <c r="L21" s="146"/>
      <c r="M21" s="146">
        <v>25</v>
      </c>
      <c r="N21" s="146"/>
      <c r="O21" s="146">
        <v>28</v>
      </c>
      <c r="Q21" s="132">
        <v>1</v>
      </c>
      <c r="S21" s="147">
        <f t="shared" si="0"/>
        <v>1629</v>
      </c>
    </row>
    <row r="22" spans="1:19" ht="15">
      <c r="A22" s="143">
        <f t="shared" si="1"/>
        <v>7</v>
      </c>
      <c r="C22" s="132" t="s">
        <v>163</v>
      </c>
      <c r="E22" s="146">
        <v>2823</v>
      </c>
      <c r="F22" s="146"/>
      <c r="G22" s="146"/>
      <c r="H22" s="146"/>
      <c r="I22" s="146"/>
      <c r="J22" s="146"/>
      <c r="K22" s="146"/>
      <c r="L22" s="146"/>
      <c r="M22" s="146">
        <v>27</v>
      </c>
      <c r="N22" s="146"/>
      <c r="O22" s="146">
        <v>30</v>
      </c>
      <c r="Q22" s="132">
        <v>3</v>
      </c>
      <c r="S22" s="147">
        <f t="shared" si="0"/>
        <v>2883</v>
      </c>
    </row>
    <row r="23" spans="1:19" ht="15">
      <c r="A23" s="143">
        <f t="shared" si="1"/>
        <v>8</v>
      </c>
      <c r="C23" s="132" t="s">
        <v>164</v>
      </c>
      <c r="E23" s="146">
        <v>2824</v>
      </c>
      <c r="F23" s="146"/>
      <c r="G23" s="146"/>
      <c r="H23" s="146"/>
      <c r="I23" s="146"/>
      <c r="J23" s="146"/>
      <c r="K23" s="146"/>
      <c r="L23" s="146"/>
      <c r="M23" s="146">
        <v>26</v>
      </c>
      <c r="N23" s="146"/>
      <c r="O23" s="146">
        <v>30</v>
      </c>
      <c r="Q23" s="132">
        <v>3</v>
      </c>
      <c r="S23" s="147">
        <f t="shared" si="0"/>
        <v>2883</v>
      </c>
    </row>
    <row r="24" spans="1:19" ht="15">
      <c r="A24" s="143">
        <f t="shared" si="1"/>
        <v>9</v>
      </c>
      <c r="C24" s="132" t="s">
        <v>165</v>
      </c>
      <c r="E24" s="146">
        <v>2845</v>
      </c>
      <c r="F24" s="146"/>
      <c r="G24" s="146"/>
      <c r="H24" s="146"/>
      <c r="I24" s="146"/>
      <c r="J24" s="146"/>
      <c r="K24" s="146"/>
      <c r="L24" s="146"/>
      <c r="M24" s="146">
        <v>26</v>
      </c>
      <c r="N24" s="146"/>
      <c r="O24" s="146">
        <v>30</v>
      </c>
      <c r="Q24" s="132">
        <v>3</v>
      </c>
      <c r="S24" s="147">
        <f t="shared" si="0"/>
        <v>2904</v>
      </c>
    </row>
    <row r="25" spans="1:19" ht="15">
      <c r="A25" s="143">
        <f t="shared" si="1"/>
        <v>10</v>
      </c>
      <c r="C25" s="132" t="s">
        <v>166</v>
      </c>
      <c r="E25" s="146">
        <v>2854</v>
      </c>
      <c r="F25" s="146"/>
      <c r="G25" s="146"/>
      <c r="H25" s="146"/>
      <c r="I25" s="146"/>
      <c r="J25" s="146"/>
      <c r="K25" s="146"/>
      <c r="L25" s="146"/>
      <c r="M25" s="146">
        <v>26</v>
      </c>
      <c r="N25" s="146"/>
      <c r="O25" s="146">
        <v>30</v>
      </c>
      <c r="Q25" s="132">
        <v>3</v>
      </c>
      <c r="S25" s="147">
        <f t="shared" si="0"/>
        <v>2913</v>
      </c>
    </row>
    <row r="26" spans="1:19" ht="15">
      <c r="A26" s="143">
        <f t="shared" si="1"/>
        <v>11</v>
      </c>
      <c r="C26" s="132" t="s">
        <v>167</v>
      </c>
      <c r="E26" s="146">
        <v>2838</v>
      </c>
      <c r="F26" s="146"/>
      <c r="G26" s="146"/>
      <c r="H26" s="146"/>
      <c r="I26" s="146"/>
      <c r="J26" s="146"/>
      <c r="K26" s="146"/>
      <c r="L26" s="146"/>
      <c r="M26" s="146">
        <v>26</v>
      </c>
      <c r="N26" s="146"/>
      <c r="O26" s="146">
        <v>30</v>
      </c>
      <c r="Q26" s="132">
        <v>3</v>
      </c>
      <c r="S26" s="147">
        <f t="shared" si="0"/>
        <v>2897</v>
      </c>
    </row>
    <row r="27" spans="1:19" ht="15">
      <c r="A27" s="143">
        <f t="shared" si="1"/>
        <v>12</v>
      </c>
      <c r="C27" s="132" t="s">
        <v>168</v>
      </c>
      <c r="E27" s="148">
        <v>2850</v>
      </c>
      <c r="F27" s="146"/>
      <c r="G27" s="148"/>
      <c r="H27" s="146"/>
      <c r="I27" s="148"/>
      <c r="J27" s="146"/>
      <c r="K27" s="148"/>
      <c r="L27" s="146"/>
      <c r="M27" s="148">
        <v>26</v>
      </c>
      <c r="N27" s="146"/>
      <c r="O27" s="148">
        <v>30</v>
      </c>
      <c r="Q27" s="148">
        <v>3</v>
      </c>
      <c r="S27" s="148">
        <f t="shared" si="0"/>
        <v>2909</v>
      </c>
    </row>
    <row r="28" spans="1:19" ht="15">
      <c r="A28" s="143">
        <f t="shared" si="1"/>
        <v>13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Q28" s="146"/>
      <c r="S28" s="146"/>
    </row>
    <row r="29" spans="1:19" ht="15.75" thickBot="1">
      <c r="A29" s="143">
        <f t="shared" si="1"/>
        <v>14</v>
      </c>
      <c r="C29" s="132" t="s">
        <v>156</v>
      </c>
      <c r="E29" s="149">
        <f>SUM(E16:E27)</f>
        <v>33914</v>
      </c>
      <c r="F29" s="146"/>
      <c r="G29" s="149">
        <f>SUM(G16:G27)</f>
        <v>0</v>
      </c>
      <c r="H29" s="146"/>
      <c r="I29" s="149">
        <f>SUM(I16:I27)</f>
        <v>0</v>
      </c>
      <c r="J29" s="146"/>
      <c r="K29" s="149">
        <f>SUM(K16:K27)</f>
        <v>0</v>
      </c>
      <c r="L29" s="146"/>
      <c r="M29" s="149">
        <f>SUM(M16:M27)</f>
        <v>310</v>
      </c>
      <c r="N29" s="146"/>
      <c r="O29" s="149">
        <f>SUM(O16:O27)</f>
        <v>359</v>
      </c>
      <c r="Q29" s="149">
        <f>SUM(Q16:Q27)</f>
        <v>36</v>
      </c>
      <c r="S29" s="149">
        <f>SUM(S16:S27)</f>
        <v>34619</v>
      </c>
    </row>
    <row r="35" ht="15">
      <c r="C35" s="134" t="s">
        <v>169</v>
      </c>
    </row>
    <row r="36" spans="1:15" ht="15.75" thickBo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</row>
    <row r="37" spans="1:19" ht="15">
      <c r="A37" s="136"/>
      <c r="B37" s="136"/>
      <c r="C37" s="137" t="s">
        <v>2</v>
      </c>
      <c r="D37" s="131"/>
      <c r="E37" s="137" t="s">
        <v>3</v>
      </c>
      <c r="F37" s="136"/>
      <c r="G37" s="137" t="s">
        <v>4</v>
      </c>
      <c r="H37" s="136"/>
      <c r="I37" s="137" t="s">
        <v>5</v>
      </c>
      <c r="J37" s="136"/>
      <c r="K37" s="137" t="s">
        <v>6</v>
      </c>
      <c r="L37" s="136"/>
      <c r="M37" s="137" t="s">
        <v>7</v>
      </c>
      <c r="N37" s="136"/>
      <c r="O37" s="137" t="s">
        <v>8</v>
      </c>
      <c r="P37" s="138"/>
      <c r="Q37" s="139" t="s">
        <v>145</v>
      </c>
      <c r="R37" s="138"/>
      <c r="S37" s="140" t="s">
        <v>146</v>
      </c>
    </row>
    <row r="38" spans="1:17" ht="15">
      <c r="A38" s="142" t="s">
        <v>9</v>
      </c>
      <c r="B38" s="142"/>
      <c r="C38" s="142" t="s">
        <v>147</v>
      </c>
      <c r="D38" s="136"/>
      <c r="E38" s="142"/>
      <c r="F38" s="136"/>
      <c r="G38" s="143" t="s">
        <v>148</v>
      </c>
      <c r="K38" s="142" t="s">
        <v>73</v>
      </c>
      <c r="L38" s="136"/>
      <c r="M38" s="142" t="s">
        <v>149</v>
      </c>
      <c r="Q38" s="142" t="s">
        <v>150</v>
      </c>
    </row>
    <row r="39" spans="1:19" ht="15">
      <c r="A39" s="144" t="s">
        <v>10</v>
      </c>
      <c r="B39" s="142"/>
      <c r="C39" s="144" t="s">
        <v>151</v>
      </c>
      <c r="D39" s="136"/>
      <c r="E39" s="144" t="s">
        <v>73</v>
      </c>
      <c r="F39" s="136"/>
      <c r="G39" s="144" t="s">
        <v>73</v>
      </c>
      <c r="I39" s="144" t="s">
        <v>152</v>
      </c>
      <c r="K39" s="144" t="s">
        <v>153</v>
      </c>
      <c r="L39" s="136"/>
      <c r="M39" s="144" t="s">
        <v>154</v>
      </c>
      <c r="O39" s="144" t="s">
        <v>155</v>
      </c>
      <c r="Q39" s="144" t="s">
        <v>153</v>
      </c>
      <c r="S39" s="144" t="s">
        <v>156</v>
      </c>
    </row>
    <row r="40" spans="1:15" ht="15">
      <c r="A40" s="145"/>
      <c r="B40" s="145"/>
      <c r="C40" s="145"/>
      <c r="D40" s="141"/>
      <c r="E40" s="145"/>
      <c r="F40" s="141"/>
      <c r="G40" s="145"/>
      <c r="H40" s="141"/>
      <c r="I40" s="145"/>
      <c r="J40" s="141"/>
      <c r="K40" s="145"/>
      <c r="L40" s="141"/>
      <c r="M40" s="145"/>
      <c r="N40" s="141"/>
      <c r="O40" s="145"/>
    </row>
    <row r="41" spans="1:19" ht="15">
      <c r="A41" s="143">
        <v>1</v>
      </c>
      <c r="C41" s="132" t="s">
        <v>157</v>
      </c>
      <c r="E41" s="146">
        <v>1235</v>
      </c>
      <c r="F41" s="146"/>
      <c r="G41" s="146">
        <v>1</v>
      </c>
      <c r="H41" s="146"/>
      <c r="I41" s="146"/>
      <c r="J41" s="146"/>
      <c r="K41" s="146"/>
      <c r="L41" s="146"/>
      <c r="M41" s="146">
        <v>1</v>
      </c>
      <c r="N41" s="146"/>
      <c r="O41" s="146">
        <v>3</v>
      </c>
      <c r="S41" s="147">
        <f aca="true" t="shared" si="2" ref="S41:S52">SUM(E41:Q41)</f>
        <v>1240</v>
      </c>
    </row>
    <row r="42" spans="1:19" ht="15">
      <c r="A42" s="143">
        <f aca="true" t="shared" si="3" ref="A42:A54">+A41+1</f>
        <v>2</v>
      </c>
      <c r="C42" s="132" t="s">
        <v>158</v>
      </c>
      <c r="E42" s="146">
        <v>1166</v>
      </c>
      <c r="F42" s="146"/>
      <c r="G42" s="146">
        <v>1</v>
      </c>
      <c r="H42" s="146"/>
      <c r="I42" s="146"/>
      <c r="J42" s="146"/>
      <c r="K42" s="146"/>
      <c r="L42" s="146"/>
      <c r="M42" s="146">
        <v>0</v>
      </c>
      <c r="N42" s="146"/>
      <c r="O42" s="146">
        <v>4</v>
      </c>
      <c r="S42" s="147">
        <f t="shared" si="2"/>
        <v>1171</v>
      </c>
    </row>
    <row r="43" spans="1:19" ht="15">
      <c r="A43" s="143">
        <f t="shared" si="3"/>
        <v>3</v>
      </c>
      <c r="C43" s="132" t="s">
        <v>159</v>
      </c>
      <c r="E43" s="146">
        <v>1167</v>
      </c>
      <c r="F43" s="146"/>
      <c r="G43" s="146">
        <v>1</v>
      </c>
      <c r="H43" s="146"/>
      <c r="I43" s="146"/>
      <c r="J43" s="146"/>
      <c r="K43" s="146"/>
      <c r="L43" s="146"/>
      <c r="M43" s="146">
        <v>0</v>
      </c>
      <c r="N43" s="146"/>
      <c r="O43" s="146">
        <v>4</v>
      </c>
      <c r="S43" s="147">
        <f t="shared" si="2"/>
        <v>1172</v>
      </c>
    </row>
    <row r="44" spans="1:19" ht="15">
      <c r="A44" s="143">
        <f t="shared" si="3"/>
        <v>4</v>
      </c>
      <c r="C44" s="132" t="s">
        <v>160</v>
      </c>
      <c r="E44" s="146">
        <v>1330</v>
      </c>
      <c r="F44" s="146"/>
      <c r="G44" s="146">
        <v>2</v>
      </c>
      <c r="H44" s="146"/>
      <c r="I44" s="146"/>
      <c r="J44" s="146"/>
      <c r="K44" s="146"/>
      <c r="L44" s="146"/>
      <c r="M44" s="146">
        <v>2</v>
      </c>
      <c r="N44" s="146"/>
      <c r="O44" s="146">
        <v>4</v>
      </c>
      <c r="S44" s="147">
        <f t="shared" si="2"/>
        <v>1338</v>
      </c>
    </row>
    <row r="45" spans="1:19" ht="15">
      <c r="A45" s="143">
        <f t="shared" si="3"/>
        <v>5</v>
      </c>
      <c r="C45" s="132" t="s">
        <v>161</v>
      </c>
      <c r="E45" s="146">
        <v>1189</v>
      </c>
      <c r="F45" s="146"/>
      <c r="G45" s="146">
        <v>1</v>
      </c>
      <c r="H45" s="146"/>
      <c r="I45" s="146"/>
      <c r="J45" s="146"/>
      <c r="K45" s="146"/>
      <c r="L45" s="146"/>
      <c r="M45" s="146">
        <v>1</v>
      </c>
      <c r="N45" s="146"/>
      <c r="O45" s="146">
        <v>4</v>
      </c>
      <c r="S45" s="147">
        <f t="shared" si="2"/>
        <v>1195</v>
      </c>
    </row>
    <row r="46" spans="1:19" ht="15">
      <c r="A46" s="143">
        <f t="shared" si="3"/>
        <v>6</v>
      </c>
      <c r="C46" s="132" t="s">
        <v>162</v>
      </c>
      <c r="E46" s="146">
        <v>1032</v>
      </c>
      <c r="F46" s="146"/>
      <c r="G46" s="146">
        <v>0</v>
      </c>
      <c r="H46" s="146"/>
      <c r="I46" s="146"/>
      <c r="J46" s="146"/>
      <c r="K46" s="146"/>
      <c r="L46" s="146"/>
      <c r="M46" s="146">
        <v>0</v>
      </c>
      <c r="N46" s="146"/>
      <c r="O46" s="146">
        <v>4</v>
      </c>
      <c r="S46" s="147">
        <f t="shared" si="2"/>
        <v>1036</v>
      </c>
    </row>
    <row r="47" spans="1:19" ht="15">
      <c r="A47" s="143">
        <f t="shared" si="3"/>
        <v>7</v>
      </c>
      <c r="C47" s="132" t="s">
        <v>163</v>
      </c>
      <c r="E47" s="146">
        <v>1190</v>
      </c>
      <c r="F47" s="146"/>
      <c r="G47" s="146">
        <v>1</v>
      </c>
      <c r="H47" s="146"/>
      <c r="I47" s="146"/>
      <c r="J47" s="146"/>
      <c r="K47" s="146"/>
      <c r="L47" s="146"/>
      <c r="M47" s="146">
        <v>1</v>
      </c>
      <c r="N47" s="146"/>
      <c r="O47" s="146">
        <v>4</v>
      </c>
      <c r="S47" s="147">
        <f t="shared" si="2"/>
        <v>1196</v>
      </c>
    </row>
    <row r="48" spans="1:19" ht="15">
      <c r="A48" s="143">
        <f t="shared" si="3"/>
        <v>8</v>
      </c>
      <c r="C48" s="132" t="s">
        <v>164</v>
      </c>
      <c r="E48" s="146">
        <v>1187</v>
      </c>
      <c r="F48" s="146"/>
      <c r="G48" s="146">
        <v>1</v>
      </c>
      <c r="H48" s="146"/>
      <c r="I48" s="146"/>
      <c r="J48" s="146"/>
      <c r="K48" s="146"/>
      <c r="L48" s="146"/>
      <c r="M48" s="146">
        <v>1</v>
      </c>
      <c r="N48" s="146"/>
      <c r="O48" s="146">
        <v>4</v>
      </c>
      <c r="S48" s="147">
        <f t="shared" si="2"/>
        <v>1193</v>
      </c>
    </row>
    <row r="49" spans="1:19" ht="15">
      <c r="A49" s="143">
        <f t="shared" si="3"/>
        <v>9</v>
      </c>
      <c r="C49" s="132" t="s">
        <v>165</v>
      </c>
      <c r="E49" s="146">
        <v>1220</v>
      </c>
      <c r="F49" s="146"/>
      <c r="G49" s="146">
        <v>1</v>
      </c>
      <c r="H49" s="146"/>
      <c r="I49" s="146"/>
      <c r="J49" s="146"/>
      <c r="K49" s="146"/>
      <c r="L49" s="146"/>
      <c r="M49" s="146">
        <v>1</v>
      </c>
      <c r="N49" s="146"/>
      <c r="O49" s="146">
        <v>4</v>
      </c>
      <c r="S49" s="147">
        <f t="shared" si="2"/>
        <v>1226</v>
      </c>
    </row>
    <row r="50" spans="1:19" ht="15">
      <c r="A50" s="143">
        <f t="shared" si="3"/>
        <v>10</v>
      </c>
      <c r="C50" s="132" t="s">
        <v>166</v>
      </c>
      <c r="E50" s="146">
        <v>1224</v>
      </c>
      <c r="F50" s="146"/>
      <c r="G50" s="146">
        <v>1</v>
      </c>
      <c r="H50" s="146"/>
      <c r="I50" s="146"/>
      <c r="J50" s="146"/>
      <c r="K50" s="146"/>
      <c r="L50" s="146"/>
      <c r="M50" s="146">
        <v>1</v>
      </c>
      <c r="N50" s="146"/>
      <c r="O50" s="146">
        <v>4</v>
      </c>
      <c r="S50" s="147">
        <f t="shared" si="2"/>
        <v>1230</v>
      </c>
    </row>
    <row r="51" spans="1:19" ht="15">
      <c r="A51" s="143">
        <f t="shared" si="3"/>
        <v>11</v>
      </c>
      <c r="C51" s="132" t="s">
        <v>167</v>
      </c>
      <c r="E51" s="146">
        <v>1217</v>
      </c>
      <c r="F51" s="146"/>
      <c r="G51" s="146">
        <v>1</v>
      </c>
      <c r="H51" s="146"/>
      <c r="I51" s="146"/>
      <c r="J51" s="146"/>
      <c r="K51" s="146"/>
      <c r="L51" s="146"/>
      <c r="M51" s="146">
        <v>1</v>
      </c>
      <c r="N51" s="146"/>
      <c r="O51" s="146">
        <v>4</v>
      </c>
      <c r="S51" s="147">
        <f t="shared" si="2"/>
        <v>1223</v>
      </c>
    </row>
    <row r="52" spans="1:19" ht="15">
      <c r="A52" s="143">
        <f t="shared" si="3"/>
        <v>12</v>
      </c>
      <c r="C52" s="132" t="s">
        <v>168</v>
      </c>
      <c r="E52" s="148">
        <v>1221</v>
      </c>
      <c r="F52" s="146"/>
      <c r="G52" s="148">
        <v>1</v>
      </c>
      <c r="H52" s="146"/>
      <c r="I52" s="148"/>
      <c r="J52" s="146"/>
      <c r="K52" s="148"/>
      <c r="L52" s="146"/>
      <c r="M52" s="148">
        <v>1</v>
      </c>
      <c r="N52" s="146"/>
      <c r="O52" s="148">
        <v>4</v>
      </c>
      <c r="Q52" s="148"/>
      <c r="S52" s="148">
        <f t="shared" si="2"/>
        <v>1227</v>
      </c>
    </row>
    <row r="53" spans="1:19" ht="15">
      <c r="A53" s="143">
        <f t="shared" si="3"/>
        <v>13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Q53" s="146"/>
      <c r="S53" s="146"/>
    </row>
    <row r="54" spans="1:19" ht="15.75" thickBot="1">
      <c r="A54" s="143">
        <f t="shared" si="3"/>
        <v>14</v>
      </c>
      <c r="C54" s="132" t="s">
        <v>156</v>
      </c>
      <c r="E54" s="149">
        <f>SUM(E41:E52)</f>
        <v>14378</v>
      </c>
      <c r="F54" s="146"/>
      <c r="G54" s="149">
        <f>SUM(G41:G52)</f>
        <v>12</v>
      </c>
      <c r="H54" s="146"/>
      <c r="I54" s="149">
        <f>SUM(I41:I52)</f>
        <v>0</v>
      </c>
      <c r="J54" s="146"/>
      <c r="K54" s="149">
        <f>SUM(K41:K52)</f>
        <v>0</v>
      </c>
      <c r="L54" s="146"/>
      <c r="M54" s="149">
        <f>SUM(M41:M52)</f>
        <v>10</v>
      </c>
      <c r="N54" s="146"/>
      <c r="O54" s="149">
        <f>SUM(O41:O52)</f>
        <v>47</v>
      </c>
      <c r="Q54" s="149">
        <f>SUM(Q41:Q52)</f>
        <v>0</v>
      </c>
      <c r="S54" s="149">
        <f>SUM(S41:S52)</f>
        <v>14447</v>
      </c>
    </row>
  </sheetData>
  <printOptions horizontalCentered="1"/>
  <pageMargins left="0" right="0" top="0.25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0" transitionEvaluation="1">
    <pageSetUpPr fitToPage="1"/>
  </sheetPr>
  <dimension ref="A1:L70"/>
  <sheetViews>
    <sheetView defaultGridColor="0" view="pageBreakPreview" zoomScaleNormal="78" zoomScaleSheetLayoutView="100" colorId="22" workbookViewId="0" topLeftCell="A55">
      <selection activeCell="B78" sqref="B78"/>
    </sheetView>
  </sheetViews>
  <sheetFormatPr defaultColWidth="10.875" defaultRowHeight="12.75"/>
  <cols>
    <col min="1" max="1" width="4.375" style="4" customWidth="1"/>
    <col min="2" max="2" width="26.75390625" style="4" customWidth="1"/>
    <col min="3" max="3" width="10.875" style="4" customWidth="1"/>
    <col min="4" max="4" width="9.00390625" style="4" customWidth="1"/>
    <col min="5" max="6" width="10.875" style="4" customWidth="1"/>
    <col min="7" max="7" width="8.875" style="4" customWidth="1"/>
    <col min="8" max="8" width="11.25390625" style="4" customWidth="1"/>
    <col min="9" max="9" width="9.00390625" style="4" customWidth="1"/>
    <col min="10" max="10" width="12.875" style="4" customWidth="1"/>
    <col min="11" max="11" width="8.375" style="4" customWidth="1"/>
    <col min="12" max="12" width="12.875" style="4" customWidth="1"/>
    <col min="13" max="16384" width="10.875" style="4" customWidth="1"/>
  </cols>
  <sheetData>
    <row r="1" spans="1:12" ht="12.75">
      <c r="A1" s="7" t="s">
        <v>170</v>
      </c>
      <c r="B1" s="7"/>
      <c r="C1" s="7"/>
      <c r="D1" s="150"/>
      <c r="E1" s="7"/>
      <c r="F1" s="7"/>
      <c r="G1" s="7"/>
      <c r="H1" s="7"/>
      <c r="I1" s="7"/>
      <c r="J1" s="7" t="s">
        <v>0</v>
      </c>
      <c r="K1" s="7"/>
      <c r="L1" s="7"/>
    </row>
    <row r="2" spans="1:12" ht="12.75">
      <c r="A2" s="7"/>
      <c r="B2" s="7"/>
      <c r="C2" s="7"/>
      <c r="D2" s="150"/>
      <c r="E2" s="7"/>
      <c r="F2" s="7"/>
      <c r="G2" s="7"/>
      <c r="H2" s="7"/>
      <c r="I2" s="7"/>
      <c r="J2" s="7"/>
      <c r="K2" s="7"/>
      <c r="L2" s="7"/>
    </row>
    <row r="3" spans="1:12" ht="12.75">
      <c r="A3" s="7" t="s">
        <v>49</v>
      </c>
      <c r="B3" s="7"/>
      <c r="C3" s="7"/>
      <c r="D3" s="150"/>
      <c r="E3" s="7"/>
      <c r="F3" s="7"/>
      <c r="G3" s="7"/>
      <c r="H3" s="7"/>
      <c r="I3" s="7"/>
      <c r="J3" s="7" t="s">
        <v>171</v>
      </c>
      <c r="K3" s="7"/>
      <c r="L3" s="7"/>
    </row>
    <row r="4" spans="1:12" ht="12.75">
      <c r="A4" s="7" t="s">
        <v>51</v>
      </c>
      <c r="B4" s="7"/>
      <c r="C4" s="7"/>
      <c r="D4" s="151"/>
      <c r="E4" s="7"/>
      <c r="F4" s="7"/>
      <c r="G4" s="7"/>
      <c r="H4" s="7"/>
      <c r="I4" s="7"/>
      <c r="J4" s="152" t="s">
        <v>1</v>
      </c>
      <c r="K4" s="7"/>
      <c r="L4" s="7"/>
    </row>
    <row r="5" spans="1:12" ht="12.75">
      <c r="A5" s="7" t="s">
        <v>196</v>
      </c>
      <c r="B5" s="7"/>
      <c r="C5" s="7"/>
      <c r="D5" s="7"/>
      <c r="E5" s="7"/>
      <c r="F5" s="7"/>
      <c r="G5" s="7"/>
      <c r="H5" s="7"/>
      <c r="I5" s="7"/>
      <c r="J5" s="7" t="s">
        <v>172</v>
      </c>
      <c r="K5" s="7"/>
      <c r="L5" s="7"/>
    </row>
    <row r="6" spans="1:12" ht="12.75">
      <c r="A6" s="152" t="s">
        <v>173</v>
      </c>
      <c r="B6" s="152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" customHeight="1">
      <c r="A8" s="172" t="s">
        <v>174</v>
      </c>
      <c r="B8" s="172"/>
      <c r="C8" s="173"/>
      <c r="D8" s="173"/>
      <c r="E8" s="173"/>
      <c r="F8" s="173"/>
      <c r="G8" s="173"/>
      <c r="H8" s="173"/>
      <c r="I8" s="173"/>
      <c r="J8" s="173"/>
      <c r="K8" s="173"/>
      <c r="L8" s="173"/>
    </row>
    <row r="9" spans="1:12" ht="12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</row>
    <row r="10" spans="1:12" ht="12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</row>
    <row r="11" spans="1:12" ht="12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</row>
    <row r="12" spans="1:12" ht="13.5" thickBo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2">
      <c r="A13" s="13"/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3" t="s">
        <v>8</v>
      </c>
      <c r="I13" s="13" t="s">
        <v>145</v>
      </c>
      <c r="J13" s="13" t="s">
        <v>146</v>
      </c>
      <c r="K13" s="13" t="s">
        <v>175</v>
      </c>
      <c r="L13" s="13" t="s">
        <v>176</v>
      </c>
    </row>
    <row r="14" spans="1:12" ht="12">
      <c r="A14" s="153"/>
      <c r="B14" s="153"/>
      <c r="C14" s="153"/>
      <c r="D14" s="153"/>
      <c r="E14" s="153"/>
      <c r="F14" s="154" t="s">
        <v>64</v>
      </c>
      <c r="G14" s="153"/>
      <c r="H14" s="154" t="s">
        <v>177</v>
      </c>
      <c r="I14" s="153"/>
      <c r="J14" s="153"/>
      <c r="K14" s="153"/>
      <c r="L14" s="153"/>
    </row>
    <row r="15" spans="1:12" ht="12">
      <c r="A15" s="154" t="s">
        <v>9</v>
      </c>
      <c r="B15" s="153"/>
      <c r="C15" s="154" t="s">
        <v>178</v>
      </c>
      <c r="D15" s="154" t="s">
        <v>179</v>
      </c>
      <c r="E15" s="154" t="s">
        <v>180</v>
      </c>
      <c r="F15" s="154" t="s">
        <v>181</v>
      </c>
      <c r="G15" s="154" t="s">
        <v>179</v>
      </c>
      <c r="H15" s="154" t="s">
        <v>181</v>
      </c>
      <c r="I15" s="154" t="s">
        <v>18</v>
      </c>
      <c r="J15" s="154" t="s">
        <v>182</v>
      </c>
      <c r="K15" s="154" t="s">
        <v>19</v>
      </c>
      <c r="L15" s="154" t="s">
        <v>183</v>
      </c>
    </row>
    <row r="16" spans="1:12" ht="13.5">
      <c r="A16" s="155" t="s">
        <v>10</v>
      </c>
      <c r="B16" s="155" t="s">
        <v>22</v>
      </c>
      <c r="C16" s="155" t="s">
        <v>184</v>
      </c>
      <c r="D16" s="155" t="s">
        <v>185</v>
      </c>
      <c r="E16" s="155" t="s">
        <v>184</v>
      </c>
      <c r="F16" s="155" t="s">
        <v>186</v>
      </c>
      <c r="G16" s="155" t="s">
        <v>185</v>
      </c>
      <c r="H16" s="155" t="s">
        <v>186</v>
      </c>
      <c r="I16" s="155" t="s">
        <v>20</v>
      </c>
      <c r="J16" s="155" t="s">
        <v>187</v>
      </c>
      <c r="K16" s="155" t="s">
        <v>20</v>
      </c>
      <c r="L16" s="155" t="s">
        <v>188</v>
      </c>
    </row>
    <row r="17" ht="12">
      <c r="E17" s="40"/>
    </row>
    <row r="18" spans="1:12" ht="12.75">
      <c r="A18" s="13">
        <v>1</v>
      </c>
      <c r="B18" s="156" t="s">
        <v>189</v>
      </c>
      <c r="C18" s="157"/>
      <c r="D18" s="158"/>
      <c r="E18" s="158"/>
      <c r="F18" s="158"/>
      <c r="G18" s="158"/>
      <c r="H18" s="157"/>
      <c r="I18" s="159"/>
      <c r="J18" s="158"/>
      <c r="K18" s="158"/>
      <c r="L18" s="158"/>
    </row>
    <row r="19" spans="1:12" ht="12">
      <c r="A19" s="158"/>
      <c r="B19" s="158"/>
      <c r="C19" s="157"/>
      <c r="D19" s="160"/>
      <c r="E19" s="157"/>
      <c r="F19" s="157"/>
      <c r="G19" s="160"/>
      <c r="H19" s="157"/>
      <c r="I19" s="158"/>
      <c r="J19" s="157"/>
      <c r="K19" s="159"/>
      <c r="L19" s="157"/>
    </row>
    <row r="20" spans="1:12" ht="12">
      <c r="A20" s="158"/>
      <c r="B20" s="158"/>
      <c r="C20" s="157"/>
      <c r="D20" s="160"/>
      <c r="E20" s="157"/>
      <c r="F20" s="157"/>
      <c r="G20" s="160"/>
      <c r="H20" s="157"/>
      <c r="I20" s="158"/>
      <c r="J20" s="157"/>
      <c r="K20" s="159"/>
      <c r="L20" s="157"/>
    </row>
    <row r="21" spans="1:12" ht="12">
      <c r="A21" s="158"/>
      <c r="B21" s="158"/>
      <c r="C21" s="157"/>
      <c r="D21" s="160"/>
      <c r="E21" s="157"/>
      <c r="F21" s="157"/>
      <c r="G21" s="160"/>
      <c r="H21" s="157"/>
      <c r="I21" s="158"/>
      <c r="J21" s="157"/>
      <c r="K21" s="159"/>
      <c r="L21" s="157"/>
    </row>
    <row r="22" spans="1:12" ht="12">
      <c r="A22" s="158"/>
      <c r="B22" s="158"/>
      <c r="C22" s="157"/>
      <c r="D22" s="160"/>
      <c r="E22" s="157"/>
      <c r="F22" s="157"/>
      <c r="G22" s="160"/>
      <c r="H22" s="157"/>
      <c r="I22" s="158"/>
      <c r="J22" s="157"/>
      <c r="K22" s="159"/>
      <c r="L22" s="157"/>
    </row>
    <row r="23" spans="1:12" ht="12">
      <c r="A23" s="158"/>
      <c r="B23" s="158"/>
      <c r="C23" s="157"/>
      <c r="D23" s="160"/>
      <c r="E23" s="157"/>
      <c r="F23" s="157"/>
      <c r="G23" s="160"/>
      <c r="H23" s="157"/>
      <c r="I23" s="158"/>
      <c r="J23" s="157"/>
      <c r="K23" s="159"/>
      <c r="L23" s="157"/>
    </row>
    <row r="24" spans="1:12" ht="12">
      <c r="A24" s="158"/>
      <c r="B24" s="158"/>
      <c r="C24" s="157"/>
      <c r="D24" s="160"/>
      <c r="E24" s="157"/>
      <c r="F24" s="157"/>
      <c r="G24" s="160"/>
      <c r="H24" s="157"/>
      <c r="I24" s="158"/>
      <c r="J24" s="157"/>
      <c r="K24" s="159"/>
      <c r="L24" s="157"/>
    </row>
    <row r="25" spans="1:12" ht="12">
      <c r="A25" s="158"/>
      <c r="B25" s="158"/>
      <c r="C25" s="157"/>
      <c r="D25" s="160"/>
      <c r="E25" s="157"/>
      <c r="F25" s="157"/>
      <c r="G25" s="160"/>
      <c r="H25" s="157"/>
      <c r="I25" s="158"/>
      <c r="J25" s="157"/>
      <c r="K25" s="159"/>
      <c r="L25" s="157"/>
    </row>
    <row r="26" spans="1:12" ht="12">
      <c r="A26" s="158"/>
      <c r="B26" s="158"/>
      <c r="C26" s="157"/>
      <c r="D26" s="160"/>
      <c r="E26" s="157"/>
      <c r="F26" s="157"/>
      <c r="G26" s="160"/>
      <c r="H26" s="157"/>
      <c r="I26" s="158"/>
      <c r="J26" s="157"/>
      <c r="K26" s="159"/>
      <c r="L26" s="157"/>
    </row>
    <row r="27" spans="1:12" ht="12">
      <c r="A27" s="158"/>
      <c r="B27" s="158"/>
      <c r="C27" s="157"/>
      <c r="D27" s="160"/>
      <c r="E27" s="157"/>
      <c r="F27" s="157"/>
      <c r="G27" s="160"/>
      <c r="H27" s="157"/>
      <c r="I27" s="158"/>
      <c r="J27" s="157"/>
      <c r="K27" s="159"/>
      <c r="L27" s="157"/>
    </row>
    <row r="28" spans="1:12" ht="12">
      <c r="A28" s="158"/>
      <c r="B28" s="158"/>
      <c r="C28" s="157"/>
      <c r="D28" s="160"/>
      <c r="E28" s="157"/>
      <c r="F28" s="157"/>
      <c r="G28" s="160"/>
      <c r="H28" s="157"/>
      <c r="I28" s="158"/>
      <c r="J28" s="157"/>
      <c r="K28" s="159"/>
      <c r="L28" s="157"/>
    </row>
    <row r="29" spans="1:12" ht="12">
      <c r="A29" s="158"/>
      <c r="B29" s="158"/>
      <c r="C29" s="157"/>
      <c r="D29" s="160"/>
      <c r="E29" s="157"/>
      <c r="F29" s="157"/>
      <c r="G29" s="160"/>
      <c r="H29" s="157"/>
      <c r="I29" s="158"/>
      <c r="J29" s="157"/>
      <c r="K29" s="159"/>
      <c r="L29" s="157"/>
    </row>
    <row r="30" spans="1:12" ht="12">
      <c r="A30" s="158"/>
      <c r="B30" s="158"/>
      <c r="C30" s="157"/>
      <c r="D30" s="160"/>
      <c r="E30" s="157"/>
      <c r="F30" s="157"/>
      <c r="G30" s="160"/>
      <c r="H30" s="157"/>
      <c r="I30" s="158"/>
      <c r="J30" s="157"/>
      <c r="K30" s="159"/>
      <c r="L30" s="157"/>
    </row>
    <row r="31" spans="1:12" ht="12">
      <c r="A31" s="158"/>
      <c r="B31" s="158"/>
      <c r="C31" s="157"/>
      <c r="D31" s="160"/>
      <c r="E31" s="157"/>
      <c r="F31" s="157"/>
      <c r="G31" s="160"/>
      <c r="H31" s="157"/>
      <c r="I31" s="158"/>
      <c r="J31" s="157"/>
      <c r="K31" s="159"/>
      <c r="L31" s="157"/>
    </row>
    <row r="32" spans="1:12" ht="12">
      <c r="A32" s="158"/>
      <c r="B32" s="158"/>
      <c r="C32" s="157"/>
      <c r="D32" s="160"/>
      <c r="E32" s="157"/>
      <c r="F32" s="157"/>
      <c r="G32" s="160"/>
      <c r="H32" s="157"/>
      <c r="I32" s="158"/>
      <c r="J32" s="157"/>
      <c r="K32" s="159"/>
      <c r="L32" s="157"/>
    </row>
    <row r="33" spans="1:12" ht="12">
      <c r="A33" s="158"/>
      <c r="B33" s="158"/>
      <c r="C33" s="157"/>
      <c r="D33" s="160"/>
      <c r="E33" s="157"/>
      <c r="F33" s="157"/>
      <c r="G33" s="160"/>
      <c r="H33" s="157"/>
      <c r="I33" s="158"/>
      <c r="J33" s="157"/>
      <c r="K33" s="159"/>
      <c r="L33" s="157"/>
    </row>
    <row r="34" spans="1:12" ht="12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9"/>
      <c r="L34" s="157"/>
    </row>
    <row r="35" spans="1:12" ht="14.25">
      <c r="A35" s="158"/>
      <c r="B35" s="158"/>
      <c r="C35" s="161"/>
      <c r="D35" s="161"/>
      <c r="E35" s="161"/>
      <c r="F35" s="161"/>
      <c r="G35" s="161"/>
      <c r="H35" s="161"/>
      <c r="I35" s="161"/>
      <c r="J35" s="162"/>
      <c r="K35" s="159"/>
      <c r="L35" s="162"/>
    </row>
    <row r="36" spans="1:12" ht="14.25">
      <c r="A36" s="158"/>
      <c r="B36" s="158"/>
      <c r="C36" s="158"/>
      <c r="D36" s="158"/>
      <c r="E36" s="157"/>
      <c r="F36" s="157"/>
      <c r="G36" s="158"/>
      <c r="H36" s="157"/>
      <c r="I36" s="158"/>
      <c r="J36" s="157"/>
      <c r="K36" s="159"/>
      <c r="L36" s="162"/>
    </row>
    <row r="37" spans="1:12" ht="14.25">
      <c r="A37" s="158"/>
      <c r="B37" s="158"/>
      <c r="C37" s="158"/>
      <c r="D37" s="158"/>
      <c r="E37" s="157"/>
      <c r="F37" s="157"/>
      <c r="G37" s="158"/>
      <c r="H37" s="157"/>
      <c r="I37" s="158"/>
      <c r="J37" s="157"/>
      <c r="K37" s="159"/>
      <c r="L37" s="162"/>
    </row>
    <row r="38" spans="1:12" ht="14.25">
      <c r="A38" s="158"/>
      <c r="B38" s="158"/>
      <c r="C38" s="158"/>
      <c r="D38" s="158"/>
      <c r="E38" s="157"/>
      <c r="F38" s="157"/>
      <c r="G38" s="158"/>
      <c r="H38" s="157"/>
      <c r="I38" s="158"/>
      <c r="J38" s="157"/>
      <c r="K38" s="159"/>
      <c r="L38" s="162"/>
    </row>
    <row r="39" spans="1:12" ht="14.25">
      <c r="A39" s="158"/>
      <c r="B39" s="158"/>
      <c r="C39" s="158"/>
      <c r="D39" s="158"/>
      <c r="E39" s="157"/>
      <c r="F39" s="157"/>
      <c r="G39" s="158"/>
      <c r="H39" s="157"/>
      <c r="I39" s="158"/>
      <c r="J39" s="157"/>
      <c r="K39" s="158"/>
      <c r="L39" s="162"/>
    </row>
    <row r="40" spans="1:12" ht="12">
      <c r="A40" s="158"/>
      <c r="B40" s="158"/>
      <c r="C40" s="157"/>
      <c r="D40" s="160"/>
      <c r="E40" s="157"/>
      <c r="F40" s="157"/>
      <c r="G40" s="160"/>
      <c r="H40" s="157"/>
      <c r="I40" s="158"/>
      <c r="J40" s="157"/>
      <c r="K40" s="158"/>
      <c r="L40" s="157"/>
    </row>
    <row r="41" spans="1:12" ht="12">
      <c r="A41" s="158"/>
      <c r="B41" s="158"/>
      <c r="C41" s="157"/>
      <c r="D41" s="160"/>
      <c r="E41" s="157"/>
      <c r="F41" s="157"/>
      <c r="G41" s="160"/>
      <c r="H41" s="157"/>
      <c r="I41" s="158"/>
      <c r="J41" s="157"/>
      <c r="K41" s="158"/>
      <c r="L41" s="157"/>
    </row>
    <row r="42" spans="1:12" ht="12">
      <c r="A42" s="158"/>
      <c r="B42" s="158"/>
      <c r="C42" s="157"/>
      <c r="D42" s="160"/>
      <c r="E42" s="157"/>
      <c r="F42" s="157"/>
      <c r="G42" s="160"/>
      <c r="H42" s="157"/>
      <c r="I42" s="158"/>
      <c r="J42" s="157"/>
      <c r="K42" s="158"/>
      <c r="L42" s="157"/>
    </row>
    <row r="43" spans="3:12" ht="12">
      <c r="C43" s="163"/>
      <c r="D43" s="164"/>
      <c r="E43" s="163"/>
      <c r="F43" s="163"/>
      <c r="G43" s="164"/>
      <c r="H43" s="163"/>
      <c r="J43" s="163"/>
      <c r="L43" s="163"/>
    </row>
    <row r="44" ht="12">
      <c r="L44" s="163"/>
    </row>
    <row r="45" ht="12">
      <c r="L45" s="163"/>
    </row>
    <row r="46" ht="12">
      <c r="L46" s="163"/>
    </row>
    <row r="47" spans="3:12" ht="12">
      <c r="C47" s="163"/>
      <c r="D47" s="164"/>
      <c r="E47" s="163"/>
      <c r="F47" s="163"/>
      <c r="G47" s="164"/>
      <c r="H47" s="163"/>
      <c r="J47" s="163"/>
      <c r="L47" s="163"/>
    </row>
    <row r="48" spans="3:12" ht="12">
      <c r="C48" s="163"/>
      <c r="D48" s="164"/>
      <c r="E48" s="163"/>
      <c r="F48" s="163"/>
      <c r="G48" s="164"/>
      <c r="H48" s="163"/>
      <c r="J48" s="163"/>
      <c r="L48" s="163"/>
    </row>
    <row r="49" spans="3:12" ht="12">
      <c r="C49" s="163"/>
      <c r="D49" s="164"/>
      <c r="E49" s="163"/>
      <c r="F49" s="163"/>
      <c r="G49" s="164"/>
      <c r="H49" s="163"/>
      <c r="J49" s="163"/>
      <c r="L49" s="163"/>
    </row>
    <row r="50" spans="3:12" ht="12">
      <c r="C50" s="163"/>
      <c r="D50" s="164"/>
      <c r="E50" s="163"/>
      <c r="F50" s="163"/>
      <c r="G50" s="164"/>
      <c r="H50" s="163"/>
      <c r="J50" s="163"/>
      <c r="L50" s="163"/>
    </row>
    <row r="51" spans="3:12" ht="12">
      <c r="C51" s="163"/>
      <c r="D51" s="164"/>
      <c r="E51" s="163"/>
      <c r="F51" s="163"/>
      <c r="G51" s="164"/>
      <c r="H51" s="163"/>
      <c r="J51" s="163"/>
      <c r="L51" s="163"/>
    </row>
    <row r="52" spans="3:12" ht="12">
      <c r="C52" s="163"/>
      <c r="D52" s="164"/>
      <c r="E52" s="163"/>
      <c r="F52" s="163"/>
      <c r="G52" s="164"/>
      <c r="H52" s="163"/>
      <c r="J52" s="163"/>
      <c r="L52" s="163"/>
    </row>
    <row r="53" spans="3:12" ht="12">
      <c r="C53" s="163"/>
      <c r="D53" s="164"/>
      <c r="E53" s="163"/>
      <c r="F53" s="163"/>
      <c r="G53" s="164"/>
      <c r="H53" s="163"/>
      <c r="J53" s="163"/>
      <c r="L53" s="163"/>
    </row>
    <row r="54" spans="3:12" ht="12">
      <c r="C54" s="163"/>
      <c r="D54" s="164"/>
      <c r="E54" s="163"/>
      <c r="F54" s="163"/>
      <c r="G54" s="164"/>
      <c r="H54" s="163"/>
      <c r="J54" s="163"/>
      <c r="L54" s="163"/>
    </row>
    <row r="55" spans="3:12" ht="12">
      <c r="C55" s="163"/>
      <c r="D55" s="164"/>
      <c r="E55" s="163"/>
      <c r="F55" s="163"/>
      <c r="G55" s="164"/>
      <c r="H55" s="163"/>
      <c r="J55" s="163"/>
      <c r="L55" s="163"/>
    </row>
    <row r="56" spans="3:12" ht="12">
      <c r="C56" s="163"/>
      <c r="D56" s="164"/>
      <c r="E56" s="163"/>
      <c r="F56" s="163"/>
      <c r="G56" s="164"/>
      <c r="H56" s="163"/>
      <c r="J56" s="163"/>
      <c r="L56" s="163"/>
    </row>
    <row r="57" spans="3:12" ht="12">
      <c r="C57" s="163"/>
      <c r="D57" s="164"/>
      <c r="E57" s="163"/>
      <c r="F57" s="163"/>
      <c r="G57" s="164"/>
      <c r="H57" s="163"/>
      <c r="J57" s="163"/>
      <c r="L57" s="163"/>
    </row>
    <row r="58" spans="3:10" ht="12">
      <c r="C58" s="163"/>
      <c r="D58" s="164"/>
      <c r="E58" s="163"/>
      <c r="F58" s="163"/>
      <c r="G58" s="164"/>
      <c r="H58" s="163"/>
      <c r="J58" s="163"/>
    </row>
    <row r="59" spans="3:10" ht="12">
      <c r="C59" s="163"/>
      <c r="D59" s="164"/>
      <c r="E59" s="163"/>
      <c r="F59" s="163"/>
      <c r="G59" s="164"/>
      <c r="H59" s="163"/>
      <c r="J59" s="163"/>
    </row>
    <row r="60" spans="3:10" ht="12">
      <c r="C60" s="163"/>
      <c r="D60" s="164"/>
      <c r="E60" s="163"/>
      <c r="F60" s="163"/>
      <c r="G60" s="164"/>
      <c r="H60" s="163"/>
      <c r="J60" s="163"/>
    </row>
    <row r="69" spans="5:10" ht="12">
      <c r="E69" s="163"/>
      <c r="F69" s="163"/>
      <c r="H69" s="163"/>
      <c r="J69" s="163"/>
    </row>
    <row r="70" spans="1:12" ht="12">
      <c r="A70" s="165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</row>
  </sheetData>
  <mergeCells count="1">
    <mergeCell ref="A8:L11"/>
  </mergeCells>
  <printOptions/>
  <pageMargins left="0.5" right="0.25" top="0.25" bottom="0.25" header="0.25" footer="0.5"/>
  <pageSetup fitToHeight="4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E. Bravo</dc:creator>
  <cp:keywords/>
  <dc:description/>
  <cp:lastModifiedBy>Maria E. Bravo</cp:lastModifiedBy>
  <dcterms:created xsi:type="dcterms:W3CDTF">2006-12-18T22:46:00Z</dcterms:created>
  <dcterms:modified xsi:type="dcterms:W3CDTF">2006-12-18T23:01:26Z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1395381791</vt:i4>
  </property>
  <property fmtid="{D5CDD505-2E9C-101B-9397-08002B2CF9AE}" pid="4" name="_NewReviewCyc">
    <vt:lpwstr/>
  </property>
  <property fmtid="{D5CDD505-2E9C-101B-9397-08002B2CF9AE}" pid="5" name="_EmailSubje">
    <vt:lpwstr>Utilities, Inc. of Florida - ELECTRONIC FILES</vt:lpwstr>
  </property>
  <property fmtid="{D5CDD505-2E9C-101B-9397-08002B2CF9AE}" pid="6" name="_AuthorEma">
    <vt:lpwstr>mbravo@milianswain.com</vt:lpwstr>
  </property>
  <property fmtid="{D5CDD505-2E9C-101B-9397-08002B2CF9AE}" pid="7" name="_AuthorEmailDisplayNa">
    <vt:lpwstr>Maria E. Bravo</vt:lpwstr>
  </property>
</Properties>
</file>