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4715" windowHeight="7935" activeTab="1"/>
  </bookViews>
  <sheets>
    <sheet name="E 1" sheetId="1" r:id="rId1"/>
    <sheet name="E 2" sheetId="2" r:id="rId2"/>
    <sheet name="E-3" sheetId="3" r:id="rId3"/>
    <sheet name="E 1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G">#REF!</definedName>
    <definedName name="\P" localSheetId="0">'[6]Macros'!#REF!</definedName>
    <definedName name="\P" localSheetId="3">'[4]Macros'!#REF!</definedName>
    <definedName name="\P" localSheetId="1">#REF!</definedName>
    <definedName name="\P">'[1]Macros'!#REF!</definedName>
    <definedName name="\Q" localSheetId="0">'[6]Macros'!#REF!</definedName>
    <definedName name="\Q" localSheetId="3">'[4]Macros'!#REF!</definedName>
    <definedName name="\Q">'[1]Macros'!#REF!</definedName>
    <definedName name="\S">#REF!</definedName>
    <definedName name="A_1" localSheetId="0">#REF!</definedName>
    <definedName name="A_1" localSheetId="3">#REF!</definedName>
    <definedName name="A_1">#REF!</definedName>
    <definedName name="A_17">#REF!</definedName>
    <definedName name="A_18">#REF!</definedName>
    <definedName name="A_19">#REF!</definedName>
    <definedName name="A_5" localSheetId="0">#REF!</definedName>
    <definedName name="A_5" localSheetId="3">#REF!</definedName>
    <definedName name="A_5">#REF!</definedName>
    <definedName name="A_9" localSheetId="0">#REF!</definedName>
    <definedName name="A_9" localSheetId="3">#REF!</definedName>
    <definedName name="A_9">#REF!</definedName>
    <definedName name="AFUDC">#REF!</definedName>
    <definedName name="ANNAACIAC">#REF!</definedName>
    <definedName name="ANNAD">#REF!</definedName>
    <definedName name="ANNAFC">#REF!</definedName>
    <definedName name="ANNCIAC">#REF!</definedName>
    <definedName name="ANNPL">#REF!</definedName>
    <definedName name="ARB">#REF!</definedName>
    <definedName name="ASECT" localSheetId="0">'[6]Macros'!#REF!</definedName>
    <definedName name="ASECT" localSheetId="3">'[4]Macros'!#REF!</definedName>
    <definedName name="ASECT">'[1]Macros'!#REF!</definedName>
    <definedName name="B_1" localSheetId="0">#REF!</definedName>
    <definedName name="B_1" localSheetId="3">#REF!</definedName>
    <definedName name="B_1">#REF!</definedName>
    <definedName name="B_12">#REF!</definedName>
    <definedName name="B_13" localSheetId="0">#REF!</definedName>
    <definedName name="B_13" localSheetId="3">#REF!</definedName>
    <definedName name="B_13">#REF!</definedName>
    <definedName name="B_3" localSheetId="0">#REF!</definedName>
    <definedName name="B_3" localSheetId="3">#REF!</definedName>
    <definedName name="B_3">#REF!</definedName>
    <definedName name="B_3A" localSheetId="0">'[6]B 3'!#REF!</definedName>
    <definedName name="B_3A" localSheetId="3">'[4]B 3'!#REF!</definedName>
    <definedName name="B_3A">#REF!</definedName>
    <definedName name="B_3B" localSheetId="0">'[6]B 3'!#REF!</definedName>
    <definedName name="B_3B" localSheetId="3">'[4]B 3'!#REF!</definedName>
    <definedName name="B_3B">#REF!</definedName>
    <definedName name="B_5" localSheetId="0">#REF!</definedName>
    <definedName name="B_5" localSheetId="3">#REF!</definedName>
    <definedName name="B_5">#REF!</definedName>
    <definedName name="B_7" localSheetId="0">#REF!</definedName>
    <definedName name="B_7" localSheetId="3">#REF!</definedName>
    <definedName name="B_7">#REF!</definedName>
    <definedName name="B3B">'[2]A1 OPERATING INCOME ADJUST'!$A$49:$P$97</definedName>
    <definedName name="B3R">'[2]A1 OPERATING INCOME ADJUST'!$A$1:$P$48</definedName>
    <definedName name="BALANCE">#REF!</definedName>
    <definedName name="BSECT" localSheetId="0">'[6]Macros'!#REF!</definedName>
    <definedName name="BSECT" localSheetId="3">'[4]Macros'!#REF!</definedName>
    <definedName name="BSECT">'[1]Macros'!#REF!</definedName>
    <definedName name="C_6" localSheetId="0">#REF!</definedName>
    <definedName name="C_7A" localSheetId="0">#REF!</definedName>
    <definedName name="C_7A">#REF!</definedName>
    <definedName name="CONTENTS" localSheetId="0">#REF!</definedName>
    <definedName name="CONTENTS" localSheetId="3">#REF!</definedName>
    <definedName name="CSECT" localSheetId="0">'[6]Macros'!#REF!</definedName>
    <definedName name="CSECT" localSheetId="3">'[4]Macros'!#REF!</definedName>
    <definedName name="CSECT">'[1]Macros'!#REF!</definedName>
    <definedName name="D_1" localSheetId="0">#REF!</definedName>
    <definedName name="D_1" localSheetId="3">#REF!</definedName>
    <definedName name="D_1">#REF!</definedName>
    <definedName name="D_2" localSheetId="0">#REF!</definedName>
    <definedName name="D_2" localSheetId="3">#REF!</definedName>
    <definedName name="D_2">#REF!</definedName>
    <definedName name="D_3" localSheetId="0">#REF!</definedName>
    <definedName name="D_3" localSheetId="3">#REF!</definedName>
    <definedName name="D_3">#REF!</definedName>
    <definedName name="D_4" localSheetId="0">#REF!</definedName>
    <definedName name="D_4" localSheetId="3">#REF!</definedName>
    <definedName name="D_4">#REF!</definedName>
    <definedName name="D_5" localSheetId="0">#REF!</definedName>
    <definedName name="D_5" localSheetId="3">#REF!</definedName>
    <definedName name="D_5">#REF!</definedName>
    <definedName name="D_6" localSheetId="0">#REF!</definedName>
    <definedName name="D_6" localSheetId="3">#REF!</definedName>
    <definedName name="D_6">#REF!</definedName>
    <definedName name="D_7" localSheetId="0">#REF!</definedName>
    <definedName name="D_7" localSheetId="3">#REF!</definedName>
    <definedName name="D_7">#REF!</definedName>
    <definedName name="DIR">#REF!</definedName>
    <definedName name="DSECT" localSheetId="0">'[6]Macros'!#REF!</definedName>
    <definedName name="DSECT" localSheetId="3">'[4]Macros'!#REF!</definedName>
    <definedName name="DSECT">'[1]Macros'!#REF!</definedName>
    <definedName name="E_1" localSheetId="0">'E 1'!$A$1:$F$49</definedName>
    <definedName name="E_1" localSheetId="3">#REF!</definedName>
    <definedName name="E_1">#REF!</definedName>
    <definedName name="E_10" localSheetId="0">#REF!</definedName>
    <definedName name="E_10" localSheetId="3">#REF!</definedName>
    <definedName name="E_10">#REF!</definedName>
    <definedName name="E_11" localSheetId="0">#REF!</definedName>
    <definedName name="E_11" localSheetId="3">#REF!</definedName>
    <definedName name="E_11">#REF!</definedName>
    <definedName name="E_12" localSheetId="0">#REF!</definedName>
    <definedName name="E_12" localSheetId="3">#REF!</definedName>
    <definedName name="E_12">#REF!</definedName>
    <definedName name="E_13" localSheetId="0">#REF!</definedName>
    <definedName name="E_13" localSheetId="3">'E 13'!$A$1:$L$38</definedName>
    <definedName name="E_13">#REF!</definedName>
    <definedName name="E_14" localSheetId="0">#REF!</definedName>
    <definedName name="E_14" localSheetId="3">#REF!</definedName>
    <definedName name="E_14">#REF!</definedName>
    <definedName name="E_2" localSheetId="0">#REF!</definedName>
    <definedName name="E_2" localSheetId="3">#REF!</definedName>
    <definedName name="E_2">#REF!</definedName>
    <definedName name="E_2A" localSheetId="0">'[6]E 2'!#REF!</definedName>
    <definedName name="E_2A" localSheetId="3">'[4]E 2'!#REF!</definedName>
    <definedName name="E_2A">#REF!</definedName>
    <definedName name="E_3" localSheetId="0">#REF!</definedName>
    <definedName name="E_3" localSheetId="3">#REF!</definedName>
    <definedName name="E_3">#REF!</definedName>
    <definedName name="E_4" localSheetId="0">#REF!</definedName>
    <definedName name="E_4" localSheetId="3">#REF!</definedName>
    <definedName name="E_4">#REF!</definedName>
    <definedName name="E_5" localSheetId="0">#REF!</definedName>
    <definedName name="E_5" localSheetId="3">#REF!</definedName>
    <definedName name="E_5">#REF!</definedName>
    <definedName name="E_6" localSheetId="0">#REF!</definedName>
    <definedName name="E_6" localSheetId="3">#REF!</definedName>
    <definedName name="E_6">#REF!</definedName>
    <definedName name="E_7" localSheetId="0">#REF!</definedName>
    <definedName name="E_7" localSheetId="3">#REF!</definedName>
    <definedName name="E_7">#REF!</definedName>
    <definedName name="E_8" localSheetId="0">#REF!</definedName>
    <definedName name="E_8" localSheetId="3">#REF!</definedName>
    <definedName name="E_8">#REF!</definedName>
    <definedName name="E_9" localSheetId="0">#REF!</definedName>
    <definedName name="E_9" localSheetId="3">#REF!</definedName>
    <definedName name="E_9">#REF!</definedName>
    <definedName name="ERC_S">#REF!</definedName>
    <definedName name="ERC_W">#REF!</definedName>
    <definedName name="ESECT" localSheetId="0">'[6]Macros'!#REF!</definedName>
    <definedName name="ESECT" localSheetId="3">'[4]Macros'!#REF!</definedName>
    <definedName name="ESECT">'[1]Macros'!#REF!</definedName>
    <definedName name="F_1" localSheetId="0">#REF!</definedName>
    <definedName name="F_1" localSheetId="3">#REF!</definedName>
    <definedName name="F_1">#REF!</definedName>
    <definedName name="F_10" localSheetId="0">#REF!</definedName>
    <definedName name="F_10" localSheetId="3">#REF!</definedName>
    <definedName name="F_10">#REF!</definedName>
    <definedName name="F_2" localSheetId="0">#REF!</definedName>
    <definedName name="F_2" localSheetId="3">#REF!</definedName>
    <definedName name="F_2">#REF!</definedName>
    <definedName name="F_3" localSheetId="0">#REF!</definedName>
    <definedName name="F_3" localSheetId="3">#REF!</definedName>
    <definedName name="F_3">#REF!</definedName>
    <definedName name="F_4" localSheetId="0">#REF!</definedName>
    <definedName name="F_4" localSheetId="3">#REF!</definedName>
    <definedName name="F_4">#REF!</definedName>
    <definedName name="F_5" localSheetId="0">#REF!</definedName>
    <definedName name="F_5" localSheetId="3">#REF!</definedName>
    <definedName name="F_5">#REF!</definedName>
    <definedName name="F_6" localSheetId="0">#REF!</definedName>
    <definedName name="F_6" localSheetId="3">#REF!</definedName>
    <definedName name="F_6">#REF!</definedName>
    <definedName name="F_7" localSheetId="0">#REF!</definedName>
    <definedName name="F_7" localSheetId="3">#REF!</definedName>
    <definedName name="F_7">#REF!</definedName>
    <definedName name="F_8" localSheetId="0">#REF!</definedName>
    <definedName name="F_8" localSheetId="3">#REF!</definedName>
    <definedName name="F_8">#REF!</definedName>
    <definedName name="F_9" localSheetId="0">#REF!</definedName>
    <definedName name="F_9" localSheetId="3">#REF!</definedName>
    <definedName name="F_9">#REF!</definedName>
    <definedName name="FSECT" localSheetId="0">'[6]Macros'!#REF!</definedName>
    <definedName name="FSECT" localSheetId="3">'[4]Macros'!#REF!</definedName>
    <definedName name="FSECT">'[1]Macros'!#REF!</definedName>
    <definedName name="GEN" localSheetId="0">'[6]Macros'!#REF!</definedName>
    <definedName name="GEN" localSheetId="3">'[4]Macros'!#REF!</definedName>
    <definedName name="GEN">'[1]Macros'!#REF!</definedName>
    <definedName name="INST" localSheetId="0">#REF!</definedName>
    <definedName name="INST" localSheetId="3">#REF!</definedName>
    <definedName name="INST">#REF!</definedName>
    <definedName name="MARGIN">#REF!</definedName>
    <definedName name="prep3" localSheetId="3">'[3]Macros'!$E$12</definedName>
    <definedName name="pri0004">#REF!</definedName>
    <definedName name="pri0005">#REF!</definedName>
    <definedName name="pri0006">#REF!</definedName>
    <definedName name="pri0007">#REF!</definedName>
    <definedName name="pri0008">#REF!</definedName>
    <definedName name="pri0009">#REF!</definedName>
    <definedName name="pri0010">#REF!</definedName>
    <definedName name="pri0011">#REF!</definedName>
    <definedName name="pri0012">#REF!</definedName>
    <definedName name="pri0013">#REF!</definedName>
    <definedName name="pri0014">#REF!</definedName>
    <definedName name="pri0015">#REF!</definedName>
    <definedName name="pri0016">#REF!</definedName>
    <definedName name="pri0017">#REF!</definedName>
    <definedName name="pri0018">#REF!</definedName>
    <definedName name="pri0019">#REF!</definedName>
    <definedName name="pri0061">#REF!</definedName>
    <definedName name="pri0062">#REF!</definedName>
    <definedName name="pri0065">#REF!</definedName>
    <definedName name="pri0066">#REF!</definedName>
    <definedName name="pri0067">#REF!</definedName>
    <definedName name="pri0068">#REF!</definedName>
    <definedName name="_xlnm.Print_Area" localSheetId="0">'E 1'!$A$1:$F$49</definedName>
    <definedName name="_xlnm.Print_Area" localSheetId="3">'E 13'!$A$1:$L$38</definedName>
    <definedName name="_xlnm.Print_Area" localSheetId="1">'E 2'!$A$2:$M$52,'E 2'!$O$2:$W$52,'E 2'!$Y$2:$AH$52</definedName>
    <definedName name="_xlnm.Print_Area" localSheetId="2">'E-3'!$A$1:$S$51</definedName>
    <definedName name="PUMPED">#REF!</definedName>
    <definedName name="S_STATS">#REF!</definedName>
    <definedName name="SADPRIM">#REF!</definedName>
    <definedName name="SPPRIM">#REF!</definedName>
    <definedName name="SRB">#REF!</definedName>
    <definedName name="SUMU_U">#REF!</definedName>
    <definedName name="TREATED">#REF!</definedName>
    <definedName name="TY2" localSheetId="0">'[6]Macros'!#REF!</definedName>
    <definedName name="TY2" localSheetId="3">'[4]Macros'!#REF!</definedName>
    <definedName name="TY2">'[1]Macros'!#REF!</definedName>
    <definedName name="U_U_MAINS">#REF!</definedName>
    <definedName name="U_U_SEWER">#REF!</definedName>
    <definedName name="U_U_WATER">#REF!</definedName>
    <definedName name="W_STATS">#REF!</definedName>
    <definedName name="WADPRIM">#REF!</definedName>
    <definedName name="WCA">#REF!</definedName>
    <definedName name="WPPRIM">#REF!</definedName>
    <definedName name="WRB">#REF!</definedName>
  </definedNames>
  <calcPr fullCalcOnLoad="1"/>
</workbook>
</file>

<file path=xl/sharedStrings.xml><?xml version="1.0" encoding="utf-8"?>
<sst xmlns="http://schemas.openxmlformats.org/spreadsheetml/2006/main" count="275" uniqueCount="145">
  <si>
    <t>Rate Schedule</t>
  </si>
  <si>
    <t>Florida Public Service Commission</t>
  </si>
  <si>
    <t>Company:  Utilities, Inc. of Florida - Pinellas County</t>
  </si>
  <si>
    <t>Schedule: E-1</t>
  </si>
  <si>
    <t>Docket No.:  060253 - WS</t>
  </si>
  <si>
    <t>Page 1 of 1</t>
  </si>
  <si>
    <t>Test Year Ended: 12/31/05</t>
  </si>
  <si>
    <t>Preparer: Steven M. Lubertozzi</t>
  </si>
  <si>
    <t>Water [ X ] or Sewer [ ]</t>
  </si>
  <si>
    <t>Interim [ ] Final [x]</t>
  </si>
  <si>
    <t>Explanation:  Provide a schedule of present and proposed rates.  State residential sewer cap, if one exists.</t>
  </si>
  <si>
    <t>(1)</t>
  </si>
  <si>
    <t>(2)</t>
  </si>
  <si>
    <t>(3)</t>
  </si>
  <si>
    <t>Present</t>
  </si>
  <si>
    <t>Proposed</t>
  </si>
  <si>
    <t>Line</t>
  </si>
  <si>
    <t>Rates</t>
  </si>
  <si>
    <t>No</t>
  </si>
  <si>
    <t>Class/Meter Size</t>
  </si>
  <si>
    <t>BFC</t>
  </si>
  <si>
    <t>RESIDENTIAL</t>
  </si>
  <si>
    <t>5/8" x 3/4"</t>
  </si>
  <si>
    <t xml:space="preserve">1" </t>
  </si>
  <si>
    <t>1-1/2"</t>
  </si>
  <si>
    <t>2"</t>
  </si>
  <si>
    <t>3"</t>
  </si>
  <si>
    <t>4"</t>
  </si>
  <si>
    <t>6"</t>
  </si>
  <si>
    <t>Gallonage Charge per 1,000 Gallons</t>
  </si>
  <si>
    <t>GENERAL SERVICE</t>
  </si>
  <si>
    <t>Actual</t>
  </si>
  <si>
    <t>Annualized</t>
  </si>
  <si>
    <t>Revenue Schedule at Present and Proposed Rates - Water</t>
  </si>
  <si>
    <t>Company:</t>
  </si>
  <si>
    <t>Utilities, Inc. of Florida - Pinellas County</t>
  </si>
  <si>
    <t>Schedule E-2</t>
  </si>
  <si>
    <t xml:space="preserve">Company: </t>
  </si>
  <si>
    <t>Page 1 of 3</t>
  </si>
  <si>
    <t>Page 2of 3</t>
  </si>
  <si>
    <t>Page 3 of 3</t>
  </si>
  <si>
    <t>Schedule Year Ended:  12/31/05</t>
  </si>
  <si>
    <t>Preparer:  Steven M. Lubertozzi</t>
  </si>
  <si>
    <t>Historical [x]  Projected [ ]</t>
  </si>
  <si>
    <t>Water [x]  Sewer [ ]</t>
  </si>
  <si>
    <t>Explanation:  Provide a calculation of revenues at present and proposed rates using the billing analysis.  Explain</t>
  </si>
  <si>
    <t>any differences between these revenues and booked revenues.  If a rate change occurred during the test year, a revenue</t>
  </si>
  <si>
    <t>any differences between these revenues and booked revenues.  If a rate change occurred during the test year, a rev-</t>
  </si>
  <si>
    <t>calculation must be made for each period.</t>
  </si>
  <si>
    <t>enue calculation must be made for each period.</t>
  </si>
  <si>
    <t>Test Year</t>
  </si>
  <si>
    <t xml:space="preserve">Line  </t>
  </si>
  <si>
    <t>1-1 to 3-20</t>
  </si>
  <si>
    <t>3-21 to 12-31</t>
  </si>
  <si>
    <t xml:space="preserve">Rate </t>
  </si>
  <si>
    <t>Current</t>
  </si>
  <si>
    <t>No.</t>
  </si>
  <si>
    <t>Class/ Meter Size</t>
  </si>
  <si>
    <t>Invoices/Gal</t>
  </si>
  <si>
    <t>Revenue</t>
  </si>
  <si>
    <t>Water Customers</t>
  </si>
  <si>
    <t>Residential</t>
  </si>
  <si>
    <t>Base Facility Charge</t>
  </si>
  <si>
    <t>5/8" Residential Base Charge</t>
  </si>
  <si>
    <t>1" Residential Base Charge</t>
  </si>
  <si>
    <t>5/8" General Service Base Charge</t>
  </si>
  <si>
    <t>1" General Service Base Charge</t>
  </si>
  <si>
    <t>2" General Service Base Charge</t>
  </si>
  <si>
    <t>5/8" Residential</t>
  </si>
  <si>
    <t>1" Residential</t>
  </si>
  <si>
    <t>5/8" General Service</t>
  </si>
  <si>
    <t>1" General Service</t>
  </si>
  <si>
    <t>2" General Service</t>
  </si>
  <si>
    <t>Total Water Revenues</t>
  </si>
  <si>
    <t>Misc Charges</t>
  </si>
  <si>
    <t>Total Revenues</t>
  </si>
  <si>
    <t>Revenues per General Ledger</t>
  </si>
  <si>
    <t>Adjustments</t>
  </si>
  <si>
    <t>Proposed Revenues per B-1</t>
  </si>
  <si>
    <t>Adjusted Revenues per General Ledger</t>
  </si>
  <si>
    <t>Revenues per Above</t>
  </si>
  <si>
    <t>Difference</t>
  </si>
  <si>
    <t>Unreconcilable Difference</t>
  </si>
  <si>
    <t>Unreconcilable Difference Percent</t>
  </si>
  <si>
    <t>Footnote:</t>
  </si>
  <si>
    <t>These bill codes had a rate change between bill cycles.  Therefore, the number of bills are prorated based on</t>
  </si>
  <si>
    <t xml:space="preserve"> the following:  number of bills * [number of days @ respective rate / total days in bill cycle]</t>
  </si>
  <si>
    <t>Docket No.:</t>
  </si>
  <si>
    <t>Customer Monthly Billing Schedule</t>
  </si>
  <si>
    <t>Utilities, Inc. Of Florida - Pinellas County</t>
  </si>
  <si>
    <t>Schedule E-3</t>
  </si>
  <si>
    <t>Test Year Ended: 2005</t>
  </si>
  <si>
    <t>Water [x] or Sewer [ ]</t>
  </si>
  <si>
    <t>Explanation:  Provide a schedule of monthly customers billed or served by class.</t>
  </si>
  <si>
    <t>WATER</t>
  </si>
  <si>
    <t>(4)</t>
  </si>
  <si>
    <t>(5)</t>
  </si>
  <si>
    <t>(6)</t>
  </si>
  <si>
    <t>(7)</t>
  </si>
  <si>
    <t>(8)</t>
  </si>
  <si>
    <t>(9)</t>
  </si>
  <si>
    <t>Month/</t>
  </si>
  <si>
    <t>Multi-</t>
  </si>
  <si>
    <t>General</t>
  </si>
  <si>
    <t>General Service</t>
  </si>
  <si>
    <t>Year</t>
  </si>
  <si>
    <t>Apartments</t>
  </si>
  <si>
    <t>Irrigation</t>
  </si>
  <si>
    <t>Service</t>
  </si>
  <si>
    <t>Commercial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</si>
  <si>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</si>
  <si>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</si>
  <si>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</si>
  <si>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</si>
  <si>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</si>
  <si>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</si>
  <si>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</si>
  <si>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</si>
  <si>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</si>
  <si>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</si>
  <si>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</si>
  <si>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</si>
  <si>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</si>
  <si>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WASTEWATER</t>
  </si>
  <si>
    <t>Projected Test Year Revenue Calculation</t>
  </si>
  <si>
    <t>Schedule: E-13</t>
  </si>
  <si>
    <t>Water [X] or Sewer [X]</t>
  </si>
  <si>
    <t>Explanation:  If a projected test year is used, provide a schedule of historical and projected bills and consumption by classification. Include a calculation of each projection factor on a separate schedule, if necessary.  List other classes or meter size</t>
  </si>
  <si>
    <t>(10)</t>
  </si>
  <si>
    <t>(11)</t>
  </si>
  <si>
    <t>Project. TY</t>
  </si>
  <si>
    <t>Historical</t>
  </si>
  <si>
    <t>Proj.</t>
  </si>
  <si>
    <t>Proj. Test</t>
  </si>
  <si>
    <t>Consumption</t>
  </si>
  <si>
    <t>Projected</t>
  </si>
  <si>
    <t>Proj. Rev.</t>
  </si>
  <si>
    <t>Year Bills</t>
  </si>
  <si>
    <t>Factor</t>
  </si>
  <si>
    <t>(000)</t>
  </si>
  <si>
    <t>TY Revenue</t>
  </si>
  <si>
    <t>Requirement</t>
  </si>
  <si>
    <t>Not applicable.</t>
  </si>
  <si>
    <r>
      <t>Water Customers</t>
    </r>
    <r>
      <rPr>
        <u val="single"/>
        <sz val="10"/>
        <rFont val="Bookman Old Style"/>
        <family val="1"/>
      </rPr>
      <t xml:space="preserve">  (1)</t>
    </r>
  </si>
  <si>
    <t>Docket No.:   060253 - WS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</si>
</sst>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\ AM/PM_)"/>
    <numFmt numFmtId="165" formatCode="hh:mm:ss_)"/>
    <numFmt numFmtId="166" formatCode="mm/dd/yy_)"/>
    <numFmt numFmtId="167" formatCode="0.00_)"/>
    <numFmt numFmtId="168" formatCode="#,##0.0000_);\(#,##0.0000\)"/>
    <numFmt numFmtId="169" formatCode="0.0000_)"/>
    <numFmt numFmtId="170" formatCode="_(* #,##0_);_(* \(#,##0\);_(* &quot;-&quot;??_);_(@_)"/>
    <numFmt numFmtId="171" formatCode="_(&quot;$&quot;* #,##0_);_(&quot;$&quot;* \(#,##0\);_(&quot;$&quot;* &quot;-&quot;??_);_(@_)"/>
    <numFmt numFmtId="172" formatCode="mm/dd/yy"/>
    <numFmt numFmtId="173" formatCode="_(* #,##0.00_);_(* \(#,##0.00\);_(* &quot;-&quot;_);_(@_)"/>
    <numFmt numFmtId="174" formatCode="0.0"/>
    <numFmt numFmtId="175" formatCode="_(* #,##0.000_);_(* \(#,##0.000\);_(* &quot;-&quot;_);_(@_)"/>
    <numFmt numFmtId="176" formatCode="_(* #,##0.0000_);_(* \(#,##0.0000\);_(* &quot;-&quot;_);_(@_)"/>
    <numFmt numFmtId="177" formatCode="#,##0.0_);[Red]\(#,##0.0\)"/>
    <numFmt numFmtId="178" formatCode="&quot;$&quot;#,##0.00"/>
    <numFmt numFmtId="179" formatCode="mmmmm\-yy"/>
    <numFmt numFmtId="180" formatCode="0.00_);\(0.00\)"/>
    <numFmt numFmtId="181" formatCode="0_);\(0\)"/>
    <numFmt numFmtId="182" formatCode="mm/dd/yy;@"/>
    <numFmt numFmtId="183" formatCode="0000"/>
    <numFmt numFmtId="184" formatCode="0.0%"/>
    <numFmt numFmtId="185" formatCode="#########"/>
    <numFmt numFmtId="186" formatCode="0.0000%"/>
    <numFmt numFmtId="187" formatCode="_(* #,##0.0_);_(* \(#,##0.0\);_(* &quot;-&quot;_);_(@_)"/>
    <numFmt numFmtId="188" formatCode="mm/dd/yyyy"/>
    <numFmt numFmtId="189" formatCode="_(* #,##0.0_);_(* \(#,##0.0\);_(* &quot;-&quot;??_);_(@_)"/>
    <numFmt numFmtId="190" formatCode="_(* #,##0.0000_);_(* \(#,##0.0000\);_(* &quot;-&quot;??_);_(@_)"/>
    <numFmt numFmtId="191" formatCode="&quot;$&quot;#,##0.0000_);\(&quot;$&quot;#,##0.0000\)"/>
    <numFmt numFmtId="192" formatCode="0.000"/>
    <numFmt numFmtId="193" formatCode="#,##0.00000"/>
    <numFmt numFmtId="194" formatCode="_(&quot;$&quot;* #,##0.00_);_(&quot;$&quot;* \(#,##0.00\);_(&quot;$&quot;* &quot;-&quot;_);_(@_)"/>
    <numFmt numFmtId="195" formatCode="#,##0.0"/>
    <numFmt numFmtId="196" formatCode="_(* #,##0.000_);_(* \(#,##0.000\);_(* &quot;-&quot;???_);_(@_)"/>
  </numFmts>
  <fonts count="24">
    <font>
      <sz val="10"/>
      <name val="Garmond (W1)"/>
      <family val="0"/>
    </font>
    <font>
      <sz val="10"/>
      <name val="Arial"/>
      <family val="0"/>
    </font>
    <font>
      <sz val="10"/>
      <name val="Bookman Old Style"/>
      <family val="0"/>
    </font>
    <font>
      <b/>
      <sz val="10"/>
      <name val="Garmond (W1)"/>
      <family val="1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Accounting"/>
      <sz val="9"/>
      <name val="Arial"/>
      <family val="2"/>
    </font>
    <font>
      <u val="single"/>
      <sz val="9"/>
      <name val="Arial"/>
      <family val="2"/>
    </font>
    <font>
      <sz val="9"/>
      <color indexed="12"/>
      <name val="Arial"/>
      <family val="2"/>
    </font>
    <font>
      <sz val="8"/>
      <name val="Garmond (W1)"/>
      <family val="0"/>
    </font>
    <font>
      <b/>
      <sz val="16"/>
      <name val="Bookman Old Style"/>
      <family val="1"/>
    </font>
    <font>
      <b/>
      <sz val="10"/>
      <name val="Bookman Old Style"/>
      <family val="1"/>
    </font>
    <font>
      <u val="single"/>
      <sz val="10"/>
      <name val="Bookman Old Style"/>
      <family val="1"/>
    </font>
    <font>
      <b/>
      <u val="single"/>
      <sz val="10"/>
      <name val="Bookman Old Style"/>
      <family val="1"/>
    </font>
    <font>
      <u val="double"/>
      <sz val="10"/>
      <name val="Bookman Old Style"/>
      <family val="1"/>
    </font>
    <font>
      <sz val="8"/>
      <name val="Arial"/>
      <family val="0"/>
    </font>
    <font>
      <b/>
      <sz val="7"/>
      <name val="Arial"/>
      <family val="2"/>
    </font>
    <font>
      <b/>
      <u val="singleAccounting"/>
      <sz val="7"/>
      <name val="Arial"/>
      <family val="2"/>
    </font>
    <font>
      <u val="doubleAccounting"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2" fillId="0" borderId="0">
      <alignment/>
      <protection/>
    </xf>
    <xf numFmtId="41" fontId="3" fillId="0" borderId="0" applyFont="0" applyAlignment="0">
      <protection/>
    </xf>
    <xf numFmtId="41" fontId="1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" fillId="0" borderId="0" applyFont="0" applyAlignment="0">
      <protection/>
    </xf>
    <xf numFmtId="42" fontId="1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39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39" fontId="10" fillId="0" borderId="0" xfId="0" applyNumberFormat="1" applyFont="1" applyAlignment="1" applyProtection="1">
      <alignment/>
      <protection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39" fontId="8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1" fontId="11" fillId="0" borderId="0" xfId="16" applyFont="1" applyAlignment="1">
      <alignment horizontal="center"/>
      <protection/>
    </xf>
    <xf numFmtId="49" fontId="11" fillId="0" borderId="0" xfId="16" applyNumberFormat="1" applyFont="1" applyAlignment="1">
      <alignment horizontal="center"/>
      <protection/>
    </xf>
    <xf numFmtId="41" fontId="11" fillId="0" borderId="0" xfId="16" applyFont="1" applyAlignment="1" quotePrefix="1">
      <alignment horizontal="center"/>
      <protection/>
    </xf>
    <xf numFmtId="41" fontId="11" fillId="0" borderId="0" xfId="16" applyFont="1" applyFill="1" applyAlignment="1">
      <alignment horizontal="center"/>
      <protection/>
    </xf>
    <xf numFmtId="49" fontId="9" fillId="0" borderId="0" xfId="0" applyNumberFormat="1" applyFont="1" applyAlignment="1">
      <alignment/>
    </xf>
    <xf numFmtId="39" fontId="9" fillId="0" borderId="0" xfId="0" applyNumberFormat="1" applyFont="1" applyAlignment="1" applyProtection="1">
      <alignment/>
      <protection/>
    </xf>
    <xf numFmtId="39" fontId="1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 horizontal="center"/>
    </xf>
    <xf numFmtId="49" fontId="9" fillId="0" borderId="0" xfId="28" applyNumberFormat="1" applyFont="1" applyFill="1" applyAlignment="1" quotePrefix="1">
      <alignment horizontal="left"/>
      <protection/>
    </xf>
    <xf numFmtId="0" fontId="9" fillId="0" borderId="0" xfId="0" applyFont="1" applyAlignment="1">
      <alignment horizontal="left" indent="2"/>
    </xf>
    <xf numFmtId="194" fontId="9" fillId="0" borderId="0" xfId="20" applyNumberFormat="1" applyFont="1" applyAlignment="1">
      <alignment horizontal="right"/>
      <protection/>
    </xf>
    <xf numFmtId="194" fontId="9" fillId="0" borderId="0" xfId="20" applyNumberFormat="1" applyFont="1" applyAlignment="1">
      <alignment/>
      <protection/>
    </xf>
    <xf numFmtId="49" fontId="9" fillId="0" borderId="0" xfId="28" applyNumberFormat="1" applyFont="1" applyFill="1" applyAlignment="1">
      <alignment horizontal="left"/>
      <protection/>
    </xf>
    <xf numFmtId="0" fontId="9" fillId="0" borderId="0" xfId="0" applyFont="1" applyAlignment="1" quotePrefix="1">
      <alignment horizontal="left" indent="3"/>
    </xf>
    <xf numFmtId="39" fontId="9" fillId="0" borderId="0" xfId="0" applyNumberFormat="1" applyFont="1" applyAlignment="1" applyProtection="1">
      <alignment horizontal="right"/>
      <protection/>
    </xf>
    <xf numFmtId="0" fontId="12" fillId="0" borderId="0" xfId="28" applyFont="1" applyFill="1" applyAlignment="1">
      <alignment horizontal="left"/>
      <protection/>
    </xf>
    <xf numFmtId="194" fontId="9" fillId="0" borderId="0" xfId="20" applyNumberFormat="1" applyFont="1" applyAlignment="1" quotePrefix="1">
      <alignment horizontal="right"/>
      <protection/>
    </xf>
    <xf numFmtId="7" fontId="9" fillId="0" borderId="0" xfId="16" applyNumberFormat="1" applyFont="1" applyAlignment="1" quotePrefix="1">
      <alignment horizontal="right"/>
      <protection/>
    </xf>
    <xf numFmtId="41" fontId="9" fillId="0" borderId="0" xfId="16" applyFont="1" applyAlignment="1" quotePrefix="1">
      <alignment horizontal="left" indent="3"/>
      <protection/>
    </xf>
    <xf numFmtId="39" fontId="9" fillId="0" borderId="0" xfId="16" applyNumberFormat="1" applyFont="1" applyAlignment="1" quotePrefix="1">
      <alignment horizontal="right"/>
      <protection/>
    </xf>
    <xf numFmtId="49" fontId="8" fillId="0" borderId="0" xfId="28" applyNumberFormat="1" applyFont="1" applyFill="1" applyAlignment="1">
      <alignment horizontal="left"/>
      <protection/>
    </xf>
    <xf numFmtId="0" fontId="9" fillId="0" borderId="0" xfId="0" applyFont="1" applyAlignment="1" quotePrefix="1">
      <alignment horizontal="left" indent="2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 indent="4"/>
    </xf>
    <xf numFmtId="49" fontId="9" fillId="0" borderId="0" xfId="30" applyNumberFormat="1" applyFont="1" applyFill="1" applyAlignment="1">
      <alignment horizontal="left"/>
      <protection/>
    </xf>
    <xf numFmtId="0" fontId="1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2" fillId="0" borderId="0" xfId="30" applyFont="1" applyFill="1">
      <alignment/>
      <protection/>
    </xf>
    <xf numFmtId="3" fontId="2" fillId="0" borderId="0" xfId="30" applyNumberFormat="1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27" applyFont="1" applyFill="1" applyAlignment="1">
      <alignment horizontal="left"/>
      <protection/>
    </xf>
    <xf numFmtId="0" fontId="2" fillId="0" borderId="0" xfId="27" applyFont="1" applyFill="1" applyBorder="1" applyAlignment="1">
      <alignment horizontal="left"/>
      <protection/>
    </xf>
    <xf numFmtId="37" fontId="2" fillId="0" borderId="0" xfId="27" applyNumberFormat="1" applyFont="1" applyFill="1">
      <alignment/>
      <protection/>
    </xf>
    <xf numFmtId="0" fontId="2" fillId="0" borderId="0" xfId="27" applyFont="1" applyFill="1">
      <alignment/>
      <protection/>
    </xf>
    <xf numFmtId="7" fontId="2" fillId="0" borderId="0" xfId="30" applyNumberFormat="1" applyFont="1" applyFill="1">
      <alignment/>
      <protection/>
    </xf>
    <xf numFmtId="37" fontId="2" fillId="0" borderId="0" xfId="30" applyNumberFormat="1" applyFont="1" applyFill="1">
      <alignment/>
      <protection/>
    </xf>
    <xf numFmtId="0" fontId="2" fillId="0" borderId="0" xfId="27" applyFont="1" applyFill="1" applyAlignment="1">
      <alignment horizontal="right"/>
      <protection/>
    </xf>
    <xf numFmtId="7" fontId="2" fillId="0" borderId="0" xfId="27" applyNumberFormat="1" applyFont="1" applyFill="1">
      <alignment/>
      <protection/>
    </xf>
    <xf numFmtId="3" fontId="2" fillId="0" borderId="0" xfId="30" applyNumberFormat="1" applyFont="1" applyFill="1" applyAlignment="1">
      <alignment horizontal="left"/>
      <protection/>
    </xf>
    <xf numFmtId="37" fontId="2" fillId="0" borderId="0" xfId="27" applyNumberFormat="1" applyFont="1" applyFill="1" applyAlignment="1">
      <alignment horizontal="left"/>
      <protection/>
    </xf>
    <xf numFmtId="0" fontId="2" fillId="0" borderId="0" xfId="30" applyFont="1" applyFill="1" applyBorder="1">
      <alignment/>
      <protection/>
    </xf>
    <xf numFmtId="0" fontId="2" fillId="0" borderId="0" xfId="27" applyFont="1" applyFill="1" applyAlignment="1">
      <alignment/>
      <protection/>
    </xf>
    <xf numFmtId="0" fontId="2" fillId="0" borderId="0" xfId="27" applyFont="1" applyFill="1" applyBorder="1">
      <alignment/>
      <protection/>
    </xf>
    <xf numFmtId="7" fontId="2" fillId="0" borderId="0" xfId="27" applyNumberFormat="1" applyFont="1" applyFill="1" applyAlignment="1">
      <alignment horizontal="left"/>
      <protection/>
    </xf>
    <xf numFmtId="3" fontId="2" fillId="0" borderId="0" xfId="30" applyNumberFormat="1" applyFont="1" applyFill="1" applyBorder="1">
      <alignment/>
      <protection/>
    </xf>
    <xf numFmtId="2" fontId="2" fillId="0" borderId="0" xfId="30" applyNumberFormat="1" applyFont="1" applyFill="1">
      <alignment/>
      <protection/>
    </xf>
    <xf numFmtId="3" fontId="2" fillId="0" borderId="0" xfId="30" applyNumberFormat="1" applyFont="1" applyFill="1" applyAlignment="1">
      <alignment horizontal="center"/>
      <protection/>
    </xf>
    <xf numFmtId="2" fontId="2" fillId="0" borderId="0" xfId="30" applyNumberFormat="1" applyFont="1" applyFill="1" applyAlignment="1">
      <alignment horizontal="center"/>
      <protection/>
    </xf>
    <xf numFmtId="7" fontId="2" fillId="0" borderId="0" xfId="30" applyNumberFormat="1" applyFont="1" applyFill="1" applyAlignment="1">
      <alignment horizontal="center"/>
      <protection/>
    </xf>
    <xf numFmtId="0" fontId="2" fillId="0" borderId="0" xfId="30" applyFont="1" applyFill="1" applyAlignment="1">
      <alignment horizontal="center"/>
      <protection/>
    </xf>
    <xf numFmtId="3" fontId="2" fillId="0" borderId="0" xfId="30" applyNumberFormat="1" applyFont="1" applyFill="1" applyBorder="1" applyAlignment="1">
      <alignment horizontal="center"/>
      <protection/>
    </xf>
    <xf numFmtId="7" fontId="2" fillId="0" borderId="0" xfId="30" applyNumberFormat="1" applyFont="1" applyFill="1" applyBorder="1" applyAlignment="1">
      <alignment horizontal="center"/>
      <protection/>
    </xf>
    <xf numFmtId="37" fontId="2" fillId="0" borderId="2" xfId="30" applyNumberFormat="1" applyFont="1" applyFill="1" applyBorder="1" applyAlignment="1">
      <alignment horizontal="center"/>
      <protection/>
    </xf>
    <xf numFmtId="3" fontId="2" fillId="0" borderId="2" xfId="30" applyNumberFormat="1" applyFont="1" applyFill="1" applyBorder="1" applyAlignment="1">
      <alignment horizontal="center"/>
      <protection/>
    </xf>
    <xf numFmtId="7" fontId="2" fillId="0" borderId="2" xfId="30" applyNumberFormat="1" applyFont="1" applyFill="1" applyBorder="1" applyAlignment="1">
      <alignment horizontal="center"/>
      <protection/>
    </xf>
    <xf numFmtId="2" fontId="2" fillId="0" borderId="0" xfId="30" applyNumberFormat="1" applyFont="1" applyFill="1" applyBorder="1" applyAlignment="1">
      <alignment horizontal="center"/>
      <protection/>
    </xf>
    <xf numFmtId="0" fontId="18" fillId="0" borderId="0" xfId="27" applyFont="1" applyFill="1" applyAlignment="1">
      <alignment/>
      <protection/>
    </xf>
    <xf numFmtId="0" fontId="18" fillId="0" borderId="0" xfId="27" applyFont="1" applyFill="1" applyAlignment="1">
      <alignment horizontal="left"/>
      <protection/>
    </xf>
    <xf numFmtId="0" fontId="17" fillId="0" borderId="0" xfId="27" applyFont="1" applyFill="1" applyAlignment="1">
      <alignment/>
      <protection/>
    </xf>
    <xf numFmtId="0" fontId="17" fillId="0" borderId="0" xfId="27" applyFont="1" applyFill="1" applyAlignment="1">
      <alignment horizontal="left"/>
      <protection/>
    </xf>
    <xf numFmtId="0" fontId="2" fillId="0" borderId="0" xfId="27" applyFont="1" applyFill="1" applyAlignment="1">
      <alignment horizontal="center"/>
      <protection/>
    </xf>
    <xf numFmtId="38" fontId="2" fillId="0" borderId="0" xfId="18" applyNumberFormat="1" applyFont="1" applyFill="1" applyBorder="1" applyAlignment="1">
      <alignment/>
    </xf>
    <xf numFmtId="7" fontId="2" fillId="0" borderId="0" xfId="22" applyNumberFormat="1" applyFont="1" applyFill="1" applyAlignment="1">
      <alignment/>
    </xf>
    <xf numFmtId="44" fontId="2" fillId="0" borderId="0" xfId="22" applyNumberFormat="1" applyFont="1" applyFill="1" applyAlignment="1">
      <alignment/>
    </xf>
    <xf numFmtId="7" fontId="2" fillId="0" borderId="0" xfId="30" applyNumberFormat="1" applyFont="1" applyFill="1" applyBorder="1">
      <alignment/>
      <protection/>
    </xf>
    <xf numFmtId="37" fontId="2" fillId="0" borderId="0" xfId="30" applyNumberFormat="1" applyFont="1" applyFill="1" applyBorder="1">
      <alignment/>
      <protection/>
    </xf>
    <xf numFmtId="8" fontId="2" fillId="0" borderId="0" xfId="22" applyFont="1" applyFill="1" applyAlignment="1">
      <alignment/>
    </xf>
    <xf numFmtId="37" fontId="2" fillId="0" borderId="0" xfId="18" applyNumberFormat="1" applyFont="1" applyFill="1" applyBorder="1" applyAlignment="1">
      <alignment/>
    </xf>
    <xf numFmtId="0" fontId="16" fillId="0" borderId="0" xfId="30" applyFont="1" applyFill="1" applyBorder="1" applyAlignment="1">
      <alignment horizontal="left"/>
      <protection/>
    </xf>
    <xf numFmtId="2" fontId="2" fillId="0" borderId="0" xfId="30" applyNumberFormat="1" applyFont="1" applyFill="1" applyBorder="1">
      <alignment/>
      <protection/>
    </xf>
    <xf numFmtId="7" fontId="17" fillId="0" borderId="0" xfId="30" applyNumberFormat="1" applyFont="1" applyFill="1" applyBorder="1">
      <alignment/>
      <protection/>
    </xf>
    <xf numFmtId="0" fontId="2" fillId="0" borderId="0" xfId="30" applyFont="1" applyFill="1" applyBorder="1" applyAlignment="1">
      <alignment horizontal="left"/>
      <protection/>
    </xf>
    <xf numFmtId="3" fontId="2" fillId="0" borderId="0" xfId="30" applyNumberFormat="1" applyFont="1" applyFill="1" applyBorder="1" applyAlignment="1">
      <alignment horizontal="fill"/>
      <protection/>
    </xf>
    <xf numFmtId="7" fontId="19" fillId="0" borderId="0" xfId="30" applyNumberFormat="1" applyFont="1" applyFill="1" applyBorder="1">
      <alignment/>
      <protection/>
    </xf>
    <xf numFmtId="0" fontId="2" fillId="0" borderId="0" xfId="30" applyFont="1" applyFill="1" applyAlignment="1">
      <alignment horizontal="left"/>
      <protection/>
    </xf>
    <xf numFmtId="37" fontId="2" fillId="0" borderId="0" xfId="26" applyNumberFormat="1" applyFont="1" applyFill="1" applyBorder="1">
      <alignment/>
      <protection/>
    </xf>
    <xf numFmtId="37" fontId="2" fillId="0" borderId="0" xfId="26" applyNumberFormat="1" applyFont="1" applyFill="1">
      <alignment/>
      <protection/>
    </xf>
    <xf numFmtId="7" fontId="2" fillId="0" borderId="0" xfId="30" applyNumberFormat="1" applyFont="1" applyFill="1" applyBorder="1" applyAlignment="1">
      <alignment horizontal="fill"/>
      <protection/>
    </xf>
    <xf numFmtId="37" fontId="2" fillId="0" borderId="3" xfId="26" applyNumberFormat="1" applyFont="1" applyFill="1" applyBorder="1">
      <alignment/>
      <protection/>
    </xf>
    <xf numFmtId="7" fontId="2" fillId="0" borderId="0" xfId="26" applyNumberFormat="1" applyFont="1" applyFill="1" applyBorder="1">
      <alignment/>
      <protection/>
    </xf>
    <xf numFmtId="7" fontId="16" fillId="0" borderId="0" xfId="27" applyNumberFormat="1" applyFont="1" applyFill="1" applyAlignment="1">
      <alignment/>
      <protection/>
    </xf>
    <xf numFmtId="183" fontId="16" fillId="0" borderId="0" xfId="27" applyNumberFormat="1" applyFont="1" applyFill="1" applyAlignment="1">
      <alignment/>
      <protection/>
    </xf>
    <xf numFmtId="37" fontId="2" fillId="0" borderId="4" xfId="30" applyNumberFormat="1" applyFont="1" applyFill="1" applyBorder="1">
      <alignment/>
      <protection/>
    </xf>
    <xf numFmtId="37" fontId="2" fillId="0" borderId="2" xfId="26" applyNumberFormat="1" applyFont="1" applyFill="1" applyBorder="1">
      <alignment/>
      <protection/>
    </xf>
    <xf numFmtId="10" fontId="2" fillId="0" borderId="3" xfId="31" applyNumberFormat="1" applyFont="1" applyFill="1" applyBorder="1" applyAlignment="1">
      <alignment/>
    </xf>
    <xf numFmtId="37" fontId="2" fillId="0" borderId="5" xfId="26" applyNumberFormat="1" applyFont="1" applyFill="1" applyBorder="1">
      <alignment/>
      <protection/>
    </xf>
    <xf numFmtId="7" fontId="2" fillId="0" borderId="0" xfId="31" applyNumberFormat="1" applyFont="1" applyFill="1" applyAlignment="1">
      <alignment/>
    </xf>
    <xf numFmtId="37" fontId="2" fillId="0" borderId="0" xfId="26" applyNumberFormat="1" applyFont="1" applyFill="1" applyAlignment="1">
      <alignment horizontal="left"/>
      <protection/>
    </xf>
    <xf numFmtId="37" fontId="2" fillId="0" borderId="0" xfId="26" applyNumberFormat="1" applyFont="1" applyFill="1" applyBorder="1" applyAlignment="1">
      <alignment/>
      <protection/>
    </xf>
    <xf numFmtId="37" fontId="2" fillId="0" borderId="0" xfId="26" applyNumberFormat="1" applyFont="1" applyFill="1" applyAlignment="1">
      <alignment/>
      <protection/>
    </xf>
    <xf numFmtId="10" fontId="2" fillId="0" borderId="0" xfId="31" applyNumberFormat="1" applyFont="1" applyFill="1" applyBorder="1" applyAlignment="1">
      <alignment/>
    </xf>
    <xf numFmtId="10" fontId="2" fillId="0" borderId="0" xfId="31" applyNumberFormat="1" applyFont="1" applyFill="1" applyAlignment="1">
      <alignment/>
    </xf>
    <xf numFmtId="3" fontId="2" fillId="0" borderId="2" xfId="30" applyNumberFormat="1" applyFont="1" applyFill="1" applyBorder="1">
      <alignment/>
      <protection/>
    </xf>
    <xf numFmtId="37" fontId="2" fillId="0" borderId="0" xfId="30" applyNumberFormat="1" applyFont="1" applyFill="1" applyAlignment="1">
      <alignment horizontal="center"/>
      <protection/>
    </xf>
    <xf numFmtId="37" fontId="2" fillId="0" borderId="0" xfId="30" applyNumberFormat="1" applyFont="1" applyFill="1" applyBorder="1" applyAlignment="1">
      <alignment horizontal="center"/>
      <protection/>
    </xf>
    <xf numFmtId="3" fontId="2" fillId="0" borderId="0" xfId="30" applyNumberFormat="1" applyFont="1" applyFill="1" applyBorder="1" applyAlignment="1">
      <alignment horizontal="left"/>
      <protection/>
    </xf>
    <xf numFmtId="0" fontId="16" fillId="0" borderId="0" xfId="29" applyFont="1">
      <alignment/>
      <protection/>
    </xf>
    <xf numFmtId="0" fontId="2" fillId="0" borderId="0" xfId="29" applyFont="1">
      <alignment/>
      <protection/>
    </xf>
    <xf numFmtId="0" fontId="16" fillId="0" borderId="0" xfId="29" applyFont="1" applyAlignment="1">
      <alignment horizontal="left"/>
      <protection/>
    </xf>
    <xf numFmtId="0" fontId="2" fillId="0" borderId="5" xfId="29" applyFont="1" applyBorder="1">
      <alignment/>
      <protection/>
    </xf>
    <xf numFmtId="0" fontId="16" fillId="0" borderId="0" xfId="29" applyFont="1" applyBorder="1">
      <alignment/>
      <protection/>
    </xf>
    <xf numFmtId="170" fontId="16" fillId="0" borderId="0" xfId="19" applyNumberFormat="1" applyFont="1" applyBorder="1" applyAlignment="1" quotePrefix="1">
      <alignment horizontal="center"/>
    </xf>
    <xf numFmtId="0" fontId="2" fillId="0" borderId="6" xfId="29" applyFont="1" applyBorder="1">
      <alignment/>
      <protection/>
    </xf>
    <xf numFmtId="170" fontId="16" fillId="0" borderId="6" xfId="19" applyNumberFormat="1" applyFont="1" applyBorder="1" applyAlignment="1" quotePrefix="1">
      <alignment horizontal="center"/>
    </xf>
    <xf numFmtId="0" fontId="16" fillId="0" borderId="6" xfId="29" applyFont="1" applyBorder="1" applyAlignment="1" quotePrefix="1">
      <alignment horizontal="center"/>
      <protection/>
    </xf>
    <xf numFmtId="0" fontId="2" fillId="0" borderId="0" xfId="29" applyFont="1" applyBorder="1">
      <alignment/>
      <protection/>
    </xf>
    <xf numFmtId="0" fontId="16" fillId="0" borderId="0" xfId="29" applyFont="1" applyBorder="1" applyAlignment="1">
      <alignment horizontal="center"/>
      <protection/>
    </xf>
    <xf numFmtId="0" fontId="16" fillId="0" borderId="0" xfId="29" applyFont="1" applyAlignment="1">
      <alignment horizontal="center"/>
      <protection/>
    </xf>
    <xf numFmtId="0" fontId="16" fillId="0" borderId="2" xfId="29" applyFont="1" applyBorder="1" applyAlignment="1">
      <alignment horizontal="center"/>
      <protection/>
    </xf>
    <xf numFmtId="0" fontId="2" fillId="0" borderId="0" xfId="29" applyFont="1" applyBorder="1" applyAlignment="1">
      <alignment horizontal="center"/>
      <protection/>
    </xf>
    <xf numFmtId="170" fontId="2" fillId="0" borderId="0" xfId="19" applyNumberFormat="1" applyFont="1" applyAlignment="1">
      <alignment/>
    </xf>
    <xf numFmtId="170" fontId="2" fillId="0" borderId="0" xfId="29" applyNumberFormat="1" applyFont="1">
      <alignment/>
      <protection/>
    </xf>
    <xf numFmtId="170" fontId="2" fillId="0" borderId="2" xfId="19" applyNumberFormat="1" applyFont="1" applyBorder="1" applyAlignment="1">
      <alignment/>
    </xf>
    <xf numFmtId="170" fontId="2" fillId="0" borderId="5" xfId="19" applyNumberFormat="1" applyFont="1" applyBorder="1" applyAlignment="1">
      <alignment/>
    </xf>
    <xf numFmtId="164" fontId="10" fillId="0" borderId="0" xfId="0" applyNumberFormat="1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0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1" fontId="22" fillId="0" borderId="0" xfId="16" applyFont="1" applyAlignment="1">
      <alignment horizontal="center"/>
      <protection/>
    </xf>
    <xf numFmtId="0" fontId="1" fillId="0" borderId="0" xfId="0" applyFont="1" applyBorder="1" applyAlignment="1">
      <alignment horizontal="left"/>
    </xf>
    <xf numFmtId="37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9" fontId="9" fillId="0" borderId="0" xfId="0" applyNumberFormat="1" applyFont="1" applyBorder="1" applyAlignment="1" applyProtection="1">
      <alignment/>
      <protection/>
    </xf>
    <xf numFmtId="169" fontId="9" fillId="0" borderId="0" xfId="0" applyNumberFormat="1" applyFont="1" applyBorder="1" applyAlignment="1" applyProtection="1">
      <alignment/>
      <protection/>
    </xf>
    <xf numFmtId="41" fontId="23" fillId="0" borderId="0" xfId="16" applyFont="1" applyBorder="1" applyAlignment="1">
      <alignment/>
      <protection/>
    </xf>
    <xf numFmtId="42" fontId="23" fillId="0" borderId="0" xfId="20" applyFont="1" applyBorder="1" applyAlignment="1">
      <alignment/>
      <protection/>
    </xf>
    <xf numFmtId="3" fontId="2" fillId="0" borderId="0" xfId="30" applyNumberFormat="1" applyFont="1" applyFill="1" applyAlignment="1">
      <alignment horizontal="center"/>
      <protection/>
    </xf>
    <xf numFmtId="3" fontId="2" fillId="0" borderId="2" xfId="30" applyNumberFormat="1" applyFont="1" applyFill="1" applyBorder="1" applyAlignment="1">
      <alignment horizontal="center"/>
      <protection/>
    </xf>
    <xf numFmtId="3" fontId="15" fillId="0" borderId="0" xfId="30" applyNumberFormat="1" applyFont="1" applyFill="1" applyAlignment="1">
      <alignment horizontal="center" vertical="center"/>
      <protection/>
    </xf>
    <xf numFmtId="0" fontId="15" fillId="0" borderId="0" xfId="27" applyFont="1" applyAlignment="1">
      <alignment horizontal="center" vertical="center"/>
      <protection/>
    </xf>
    <xf numFmtId="0" fontId="15" fillId="0" borderId="0" xfId="30" applyFont="1" applyFill="1" applyAlignment="1">
      <alignment horizontal="center" vertical="center"/>
      <protection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18">
    <cellStyle name="Normal" xfId="0"/>
    <cellStyle name="########" xfId="15"/>
    <cellStyle name="Comma" xfId="16"/>
    <cellStyle name="Comma [0]" xfId="17"/>
    <cellStyle name="Comma_069-E-2.00" xfId="18"/>
    <cellStyle name="Comma_UIF E-3" xfId="19"/>
    <cellStyle name="Currency" xfId="20"/>
    <cellStyle name="Currency [0]" xfId="21"/>
    <cellStyle name="Currency_UIF E-2 - with some additions" xfId="22"/>
    <cellStyle name="Date" xfId="23"/>
    <cellStyle name="Followed Hyperlink" xfId="24"/>
    <cellStyle name="Hyperlink" xfId="25"/>
    <cellStyle name="Normal_REVENUES" xfId="26"/>
    <cellStyle name="Normal_UIF E-2 - with some additions" xfId="27"/>
    <cellStyle name="Normal_UIF E-2 - with some additions REVISED FOR TITLES" xfId="28"/>
    <cellStyle name="Normal_UIF E-3" xfId="29"/>
    <cellStyle name="Normal_Wedgefield-REV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.MSA\My%20Documents\UIF%20RATE%20CASE%20-%202006\MFRs%20&amp;%20MISC.%20SCHEDULES\Final%20Filings%20&amp;%20REVISIONS%20TO%20FINAL\Pinellas\PINELLAS%20MFRs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%20ELENA%20BRAVO\Local%20Settings\Temporary%20Internet%20Files\Content.IE5\URWN6DU1\Documents%20and%20Settings\mbravo\My%20Documents\RATE%20CASES%20-%20UTILITIES,%20INC\SOUTH%20GATE\SCHEDULES\SOUTHGATE%20MF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\My%20Documents\A%20-%20UIF%20RATE%20CASE%20-%202006\MFRs%20&amp;%20MISC.%20SCHEDULES\MARION\MARION%20MFR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\My%20Documents\A%20-%20UIF%20RATE%20CASE%20-%202006\MFRs%20&amp;%20MISC.%20SCHEDULES\ORANGE\DRAFTS\MFRs%20ORANGE%20-%20draf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\My%20Documents\A%20-%20UIF%20RATE%20CASE%20-%202006\MFRs%20&amp;%20MISC.%20SCHEDULES\PINELLAS\PINELLAS%20MF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bravo.MSA\My%20Documents\A%20-%20UIF%20RATE%20CASE%20-%202006\TEMPLATES\UIF%20-%20CLASS%20A%20W&amp;S%20TEMPLATE%20SCH%20A%20&amp;%20B%20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2"/>
      <sheetName val="B 1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12 - 1"/>
      <sheetName val="B12 2"/>
      <sheetName val="B12 3"/>
      <sheetName val="B12 -4"/>
      <sheetName val="B12 - 5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"/>
      <sheetName val="C 8"/>
      <sheetName val="C 9"/>
      <sheetName val="C 10"/>
      <sheetName val="D-1"/>
      <sheetName val="D-2"/>
      <sheetName val="D 2 (a)"/>
      <sheetName val="D-3"/>
      <sheetName val="D-4"/>
      <sheetName val="D-5"/>
      <sheetName val="D-6"/>
      <sheetName val="D 7"/>
      <sheetName val="E 1"/>
      <sheetName val="E 2"/>
      <sheetName val="E-3"/>
      <sheetName val="E-4"/>
      <sheetName val="E-5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D 4 (I)"/>
      <sheetName val="E 1 (I)"/>
      <sheetName val="E 2 (I)"/>
      <sheetName val="ADJUSTED MONTHLY"/>
      <sheetName val="APPENDIX B INC. STAT.ACCT REC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CH A, C, G, H"/>
      <sheetName val="A INC STAT, PROFORMA"/>
      <sheetName val="ACCT RECON EXCERPT"/>
      <sheetName val="B - BAL SHT"/>
      <sheetName val="C, D - RATES &amp; REV"/>
      <sheetName val="E - ANNUALIZED REVENUES"/>
      <sheetName val="F - FIXED ASSETS &amp; DEP"/>
      <sheetName val="PLANT ACCT REC"/>
      <sheetName val="G O&amp;M EXPENSE ADJUSTMENTS"/>
      <sheetName val="B 3"/>
      <sheetName val="A1 OPERATING INCOME ADJUST"/>
      <sheetName val="H - COMP O&amp;M EXP"/>
      <sheetName val="I RATE CASE EXP"/>
      <sheetName val="J1 RATE BASE &amp; ROR EXIST. RATES"/>
      <sheetName val="J2 RATE BASE &amp; ROR PROP. RATES"/>
      <sheetName val="A 3 RATE BASE ADJ."/>
      <sheetName val="R CIAC SCHED"/>
      <sheetName val="Sheet1"/>
    </sheetNames>
    <sheetDataSet>
      <sheetData sheetId="11">
        <row r="1">
          <cell r="A1" t="str">
            <v>SCHEDULE A</v>
          </cell>
          <cell r="I1" t="str">
            <v>SCHEDULE A</v>
          </cell>
        </row>
        <row r="2">
          <cell r="A2" t="str">
            <v>SANDY CREEK UTILITIES, INC.</v>
          </cell>
          <cell r="I2" t="str">
            <v>SANDY CREEK UTILITIES, INC.</v>
          </cell>
        </row>
        <row r="3">
          <cell r="A3" t="str">
            <v>SUPPORTING SCHEDULE - DETAIL DESCRIPTION OF PRO FORMA ADJUSTMENTS TO RATE BASE - WATER</v>
          </cell>
          <cell r="I3" t="str">
            <v>SUPPORTING SCHEDULE - DETAIL DESCRIPTION OF PRO FORMA ADJUSTMENTS TO RATE BASE - WATER</v>
          </cell>
        </row>
        <row r="5">
          <cell r="A5" t="str">
            <v>Line</v>
          </cell>
          <cell r="I5" t="str">
            <v>Line</v>
          </cell>
        </row>
        <row r="6">
          <cell r="A6" t="str">
            <v>No.</v>
          </cell>
          <cell r="B6" t="str">
            <v>Description</v>
          </cell>
          <cell r="G6" t="str">
            <v>Water</v>
          </cell>
          <cell r="H6" t="str">
            <v>Wastewater</v>
          </cell>
          <cell r="I6" t="str">
            <v>No.</v>
          </cell>
          <cell r="J6" t="str">
            <v>Description</v>
          </cell>
          <cell r="O6" t="str">
            <v>Water</v>
          </cell>
          <cell r="P6" t="str">
            <v>Wastewater</v>
          </cell>
        </row>
        <row r="8">
          <cell r="B8" t="str">
            <v>(A)</v>
          </cell>
          <cell r="C8" t="str">
            <v>Test year revenue </v>
          </cell>
          <cell r="J8" t="str">
            <v>(E)</v>
          </cell>
          <cell r="K8" t="str">
            <v>Revenue Increase</v>
          </cell>
        </row>
        <row r="9">
          <cell r="C9" t="str">
            <v>To accrued Fire Protection Revenues for the test year</v>
          </cell>
          <cell r="G9">
            <v>3850.59</v>
          </cell>
          <cell r="K9" t="str">
            <v>Increase in revenue required by the Utility to realize a</v>
          </cell>
        </row>
        <row r="10">
          <cell r="C10" t="str">
            <v>Test year revenue - actual per Schedule B-4</v>
          </cell>
          <cell r="G10">
            <v>0</v>
          </cell>
          <cell r="K10">
            <v>0</v>
          </cell>
          <cell r="L10" t="str">
            <v>% rate of return</v>
          </cell>
          <cell r="O10">
            <v>0</v>
          </cell>
        </row>
        <row r="12">
          <cell r="C12" t="str">
            <v>Adjustment required</v>
          </cell>
          <cell r="G12">
            <v>3850.59</v>
          </cell>
          <cell r="H12">
            <v>0</v>
          </cell>
          <cell r="J12" t="str">
            <v>(F)</v>
          </cell>
          <cell r="K12" t="str">
            <v>Operations &amp; Maintenance (O &amp; M) Expenses</v>
          </cell>
        </row>
        <row r="13">
          <cell r="K13" t="str">
            <v>(1)  Salaries &amp; Wages</v>
          </cell>
        </row>
        <row r="14">
          <cell r="B14" t="str">
            <v>(B)</v>
          </cell>
          <cell r="C14" t="str">
            <v>Operations &amp; Maintenance (O &amp; M) Expenses</v>
          </cell>
          <cell r="K14" t="str">
            <v>A) Add sewer plant laborer</v>
          </cell>
          <cell r="P14">
            <v>0</v>
          </cell>
        </row>
        <row r="15">
          <cell r="C15" t="str">
            <v>(1) Engineering</v>
          </cell>
          <cell r="K15" t="str">
            <v>B) Add plant operator</v>
          </cell>
          <cell r="O15">
            <v>0</v>
          </cell>
        </row>
        <row r="16">
          <cell r="C16" t="str">
            <v>A) Remove engineering expense benefiting future periods</v>
          </cell>
          <cell r="G16">
            <v>0</v>
          </cell>
          <cell r="H16">
            <v>0</v>
          </cell>
          <cell r="K16" t="str">
            <v>C) Reclassify salaries of general and administrative  employees</v>
          </cell>
        </row>
        <row r="17">
          <cell r="C17" t="str">
            <v>B) Remove engineering expense for abandoned projects</v>
          </cell>
          <cell r="K17" t="str">
            <v>to utility per Adjustment (F)(5)(J) (below)</v>
          </cell>
        </row>
        <row r="18">
          <cell r="C18" t="str">
            <v>C) Annual amortization of expenses benefiting future </v>
          </cell>
          <cell r="O18" t="str">
            <v>.</v>
          </cell>
        </row>
        <row r="19">
          <cell r="C19" t="str">
            <v>periods (5 years)</v>
          </cell>
          <cell r="G19">
            <v>0</v>
          </cell>
          <cell r="H19">
            <v>0</v>
          </cell>
          <cell r="K19" t="str">
            <v>Total salaries and wages</v>
          </cell>
          <cell r="O19">
            <v>0</v>
          </cell>
          <cell r="P19">
            <v>0</v>
          </cell>
        </row>
        <row r="21">
          <cell r="C21" t="str">
            <v>Net adjustment</v>
          </cell>
          <cell r="G21">
            <v>0</v>
          </cell>
          <cell r="H21">
            <v>0</v>
          </cell>
          <cell r="K21" t="str">
            <v>(2) DEP required expenses per permit renewal conditions (1)</v>
          </cell>
        </row>
        <row r="22">
          <cell r="K22" t="str">
            <v>A) Additional testing</v>
          </cell>
        </row>
        <row r="23">
          <cell r="C23" t="str">
            <v>(2) Legal</v>
          </cell>
          <cell r="K23" t="str">
            <v>B) Annual meter calibration</v>
          </cell>
        </row>
        <row r="24">
          <cell r="C24" t="str">
            <v>A) Reclassify legal expenses to deferred account</v>
          </cell>
          <cell r="K24" t="str">
            <v>C) Clean &amp; scarify pond</v>
          </cell>
        </row>
        <row r="25">
          <cell r="C25" t="str">
            <v>B) Reclassify rate case expense</v>
          </cell>
          <cell r="G25">
            <v>0</v>
          </cell>
          <cell r="H25">
            <v>0</v>
          </cell>
          <cell r="K25" t="str">
            <v>D) Aquatic weed control</v>
          </cell>
        </row>
        <row r="26">
          <cell r="K26" t="str">
            <v>E) Mow &amp; maintain pond embankments and access areas</v>
          </cell>
        </row>
        <row r="27">
          <cell r="C27" t="str">
            <v>Net adjustment</v>
          </cell>
          <cell r="G27">
            <v>0</v>
          </cell>
          <cell r="H27">
            <v>0</v>
          </cell>
          <cell r="K27" t="str">
            <v>F) Increase in purchased power due required plant additions</v>
          </cell>
        </row>
        <row r="28">
          <cell r="K28" t="str">
            <v>G) Monitor 5 sites</v>
          </cell>
        </row>
        <row r="29">
          <cell r="C29" t="str">
            <v>(3) Other Expenses</v>
          </cell>
          <cell r="K29" t="str">
            <v>H) Soil testing</v>
          </cell>
        </row>
        <row r="30">
          <cell r="C30" t="str">
            <v>A) Remove miscellaneous non-utility expenses</v>
          </cell>
          <cell r="K30" t="str">
            <v>I) Engineering reports to DEP</v>
          </cell>
          <cell r="P30">
            <v>0</v>
          </cell>
        </row>
        <row r="31">
          <cell r="C31" t="str">
            <v>B) Adjust management fees for prior period expense</v>
          </cell>
        </row>
        <row r="32">
          <cell r="C32" t="str">
            <v>C) Remove and defer cost of painting facilities</v>
          </cell>
          <cell r="K32" t="str">
            <v>Total DEP required annual expenses</v>
          </cell>
          <cell r="P32">
            <v>0</v>
          </cell>
        </row>
        <row r="33">
          <cell r="C33" t="str">
            <v>D) Amortize deferred cost of painting facilities (5 years)</v>
          </cell>
          <cell r="G33">
            <v>0</v>
          </cell>
          <cell r="H33" t="str">
            <v> </v>
          </cell>
        </row>
        <row r="34">
          <cell r="K34" t="str">
            <v>(3) Y2k compliance expenditures</v>
          </cell>
        </row>
        <row r="35">
          <cell r="C35" t="str">
            <v>Net adjustment</v>
          </cell>
          <cell r="G35">
            <v>0</v>
          </cell>
          <cell r="H35">
            <v>0</v>
          </cell>
          <cell r="K35" t="str">
            <v>A) Service bureau access license</v>
          </cell>
        </row>
        <row r="36">
          <cell r="K36" t="str">
            <v>B) Annual software fees</v>
          </cell>
        </row>
        <row r="37">
          <cell r="C37" t="str">
            <v>Total adjustment to O &amp; M Expense</v>
          </cell>
          <cell r="G37">
            <v>0</v>
          </cell>
          <cell r="H37">
            <v>0</v>
          </cell>
          <cell r="K37" t="str">
            <v>C) Annual telecommunications charges</v>
          </cell>
        </row>
        <row r="38">
          <cell r="K38" t="str">
            <v>D) Remove test year telecommunications charges</v>
          </cell>
        </row>
        <row r="39">
          <cell r="B39" t="str">
            <v>(C)</v>
          </cell>
          <cell r="C39" t="str">
            <v>Non-used and useful depreciation</v>
          </cell>
          <cell r="K39" t="str">
            <v>E) MIS manager allocated charges</v>
          </cell>
        </row>
        <row r="40">
          <cell r="C40" t="str">
            <v>Non-used and useful depreciation per Page B-14</v>
          </cell>
          <cell r="H40">
            <v>0</v>
          </cell>
          <cell r="K40" t="str">
            <v>F) Remove test year MIS manager allocated charges</v>
          </cell>
        </row>
        <row r="41">
          <cell r="K41" t="str">
            <v>G) Service bureau processing fees</v>
          </cell>
        </row>
        <row r="42">
          <cell r="B42" t="str">
            <v>(D)</v>
          </cell>
          <cell r="C42" t="str">
            <v>Taxes Other Than Income</v>
          </cell>
          <cell r="K42" t="str">
            <v>H) Remove test year service bureau processing fees</v>
          </cell>
          <cell r="O42">
            <v>0</v>
          </cell>
          <cell r="P42">
            <v>0</v>
          </cell>
        </row>
        <row r="43">
          <cell r="C43" t="str">
            <v>(2) Regulatory Assessment Fees (RAF's)</v>
          </cell>
        </row>
        <row r="44">
          <cell r="C44" t="str">
            <v>     RAF's associated with Adjustment (A) X 4.5%</v>
          </cell>
          <cell r="G44">
            <v>173</v>
          </cell>
          <cell r="H44">
            <v>0</v>
          </cell>
          <cell r="K44" t="str">
            <v>Total Y2k compliance expenditures</v>
          </cell>
          <cell r="O44">
            <v>0</v>
          </cell>
          <cell r="P44">
            <v>0</v>
          </cell>
        </row>
        <row r="49">
          <cell r="A49" t="str">
            <v>SCHEDULE A</v>
          </cell>
          <cell r="I49" t="str">
            <v>SCHEDULE A</v>
          </cell>
        </row>
        <row r="50">
          <cell r="A50" t="str">
            <v>SANDY CREEK UTILITIES, INC.</v>
          </cell>
          <cell r="I50" t="str">
            <v>SANDY CREEK UTILITIES, INC.</v>
          </cell>
        </row>
        <row r="51">
          <cell r="A51" t="str">
            <v>SUPPORTING SCHEDULE - DETAIL DESCRIPTION OF PRO FORMA ADJUSTMENTS TO RATE BASE - WATER</v>
          </cell>
          <cell r="I51" t="str">
            <v>SUPPORTING SCHEDULE - DETAIL DESCRIPTION OF PRO FORMA ADJUSTMENTS TO RATE BASE - WATER</v>
          </cell>
        </row>
        <row r="53">
          <cell r="A53" t="str">
            <v>Line</v>
          </cell>
          <cell r="I53" t="str">
            <v>Line</v>
          </cell>
        </row>
        <row r="54">
          <cell r="A54" t="str">
            <v>No.</v>
          </cell>
          <cell r="B54" t="str">
            <v>Description</v>
          </cell>
          <cell r="G54" t="str">
            <v>Water</v>
          </cell>
          <cell r="H54" t="str">
            <v>Wastewater</v>
          </cell>
          <cell r="I54" t="str">
            <v>No.</v>
          </cell>
          <cell r="J54" t="str">
            <v>Description</v>
          </cell>
          <cell r="O54" t="str">
            <v>Water</v>
          </cell>
          <cell r="P54" t="str">
            <v>Wastewater</v>
          </cell>
        </row>
        <row r="56">
          <cell r="B56" t="str">
            <v>(F)</v>
          </cell>
          <cell r="C56" t="str">
            <v>Operations &amp; Maintenance (O &amp; M) Expenses (Continued)</v>
          </cell>
          <cell r="J56" t="str">
            <v>(G)</v>
          </cell>
          <cell r="K56" t="str">
            <v>Depreciation Expense (Continued)</v>
          </cell>
        </row>
        <row r="57">
          <cell r="C57" t="str">
            <v>(4) Amortization of rate case expense</v>
          </cell>
          <cell r="K57" t="str">
            <v>(1) Depreciation on assets per Schedule A-3 (Continued)</v>
          </cell>
        </row>
        <row r="58">
          <cell r="C58" t="str">
            <v>Amortization per Schedule B-10</v>
          </cell>
          <cell r="G58">
            <v>0</v>
          </cell>
          <cell r="H58">
            <v>0</v>
          </cell>
          <cell r="K58" t="str">
            <v>K) Convert old generator to mobile</v>
          </cell>
          <cell r="O58">
            <v>0</v>
          </cell>
          <cell r="P58">
            <v>0</v>
          </cell>
        </row>
        <row r="59">
          <cell r="C59" t="str">
            <v>Less: Test year amortization</v>
          </cell>
          <cell r="G59">
            <v>0</v>
          </cell>
          <cell r="H59">
            <v>0</v>
          </cell>
          <cell r="K59" t="str">
            <v>L) Capitalize WIP - Indian Mound Rd</v>
          </cell>
        </row>
        <row r="60">
          <cell r="K60" t="str">
            <v>M) Capitalize WIP - Berms at Ponds 6 &amp; 7</v>
          </cell>
          <cell r="O60" t="str">
            <v> </v>
          </cell>
        </row>
        <row r="61">
          <cell r="C61" t="str">
            <v>Net rate case amortization</v>
          </cell>
          <cell r="G61">
            <v>0</v>
          </cell>
          <cell r="H61">
            <v>0</v>
          </cell>
        </row>
        <row r="62">
          <cell r="K62" t="str">
            <v>Total adjustment required</v>
          </cell>
          <cell r="O62">
            <v>0</v>
          </cell>
          <cell r="P62">
            <v>0</v>
          </cell>
        </row>
        <row r="63">
          <cell r="C63" t="str">
            <v>(5) Other Expenses</v>
          </cell>
        </row>
        <row r="64">
          <cell r="C64" t="str">
            <v>A) Indianwood maintenance (2)</v>
          </cell>
          <cell r="K64" t="str">
            <v>(2) Depreciation on assets acquired during the test year</v>
          </cell>
        </row>
        <row r="65">
          <cell r="C65" t="str">
            <v>B) Copier expenses</v>
          </cell>
          <cell r="K65" t="str">
            <v>A) Total annual depreciation</v>
          </cell>
        </row>
        <row r="66">
          <cell r="C66" t="str">
            <v>C) T-1 line expenses</v>
          </cell>
          <cell r="K66" t="str">
            <v>B) Remove depreciation taken during test year</v>
          </cell>
          <cell r="O66">
            <v>0</v>
          </cell>
          <cell r="P66">
            <v>0</v>
          </cell>
        </row>
        <row r="67">
          <cell r="C67" t="str">
            <v>D) Sludge hauling expenses</v>
          </cell>
        </row>
        <row r="68">
          <cell r="C68" t="str">
            <v>E) Remove test year sludge hauling expenses</v>
          </cell>
          <cell r="K68" t="str">
            <v>Total adjustment required</v>
          </cell>
          <cell r="O68">
            <v>0</v>
          </cell>
          <cell r="P68">
            <v>0</v>
          </cell>
        </row>
        <row r="69">
          <cell r="C69" t="str">
            <v>F) Land lease for effluent disposal</v>
          </cell>
        </row>
        <row r="70">
          <cell r="C70" t="str">
            <v>G) Remove test year land lease for effluent disposal</v>
          </cell>
          <cell r="K70" t="str">
            <v>(3) Non-used and useful depreciation</v>
          </cell>
        </row>
        <row r="71">
          <cell r="C71" t="str">
            <v>H) Adjust benefits for increase in health insurance</v>
          </cell>
          <cell r="K71" t="str">
            <v>Non-used and useful depreciation on Adjustment 1(C) above</v>
          </cell>
          <cell r="P71">
            <v>0</v>
          </cell>
        </row>
        <row r="72">
          <cell r="C72" t="str">
            <v>I) Adjust management fees for increase in health insurance</v>
          </cell>
        </row>
        <row r="73">
          <cell r="C73" t="str">
            <v>J) Adjust management fees for reclassification of utility employees</v>
          </cell>
          <cell r="K73" t="str">
            <v>Total depreciation adjustment</v>
          </cell>
          <cell r="O73">
            <v>0</v>
          </cell>
          <cell r="P73">
            <v>0</v>
          </cell>
        </row>
        <row r="74">
          <cell r="C74" t="str">
            <v>from management fees to direct utility</v>
          </cell>
        </row>
        <row r="75">
          <cell r="C75" t="str">
            <v>K) Adjust employee benefits for reclassification of utility </v>
          </cell>
          <cell r="J75" t="str">
            <v>(H)</v>
          </cell>
          <cell r="K75" t="str">
            <v>Amortization</v>
          </cell>
        </row>
        <row r="76">
          <cell r="C76" t="str">
            <v>employees per (F)(5)(J) (above)</v>
          </cell>
          <cell r="K76" t="str">
            <v>Annual amortization of deferred legal expenses for acquisition</v>
          </cell>
        </row>
        <row r="77">
          <cell r="C77" t="str">
            <v>L) Employee benefits for new employees per (F)(1)(A) and</v>
          </cell>
          <cell r="K77" t="str">
            <v>of Indianwood system per (B)(2)(A) (above)</v>
          </cell>
          <cell r="O77">
            <v>0</v>
          </cell>
          <cell r="P77">
            <v>0</v>
          </cell>
        </row>
        <row r="78">
          <cell r="C78" t="str">
            <v>(F)(1)(B) (above)</v>
          </cell>
          <cell r="G78">
            <v>0</v>
          </cell>
          <cell r="H78">
            <v>0</v>
          </cell>
        </row>
        <row r="79">
          <cell r="J79" t="str">
            <v>(I)</v>
          </cell>
          <cell r="K79" t="str">
            <v>Taxes Other Than Income</v>
          </cell>
        </row>
        <row r="80">
          <cell r="C80" t="str">
            <v>Total other expenses</v>
          </cell>
          <cell r="G80">
            <v>0</v>
          </cell>
          <cell r="H80">
            <v>0</v>
          </cell>
          <cell r="K80" t="str">
            <v>(1) Regulatory Assessment Fees (RAF's)</v>
          </cell>
        </row>
        <row r="81">
          <cell r="K81" t="str">
            <v>Total revenue requested</v>
          </cell>
          <cell r="O81">
            <v>0</v>
          </cell>
          <cell r="P81">
            <v>0</v>
          </cell>
        </row>
        <row r="82">
          <cell r="C82" t="str">
            <v>Total adjustments to O &amp; M expenses</v>
          </cell>
          <cell r="G82">
            <v>0</v>
          </cell>
          <cell r="H82">
            <v>0</v>
          </cell>
          <cell r="K82" t="str">
            <v>RAF rate</v>
          </cell>
          <cell r="O82">
            <v>0.045</v>
          </cell>
        </row>
        <row r="84">
          <cell r="B84" t="str">
            <v>(G)</v>
          </cell>
          <cell r="C84" t="str">
            <v>Depreciation Expense</v>
          </cell>
          <cell r="K84" t="str">
            <v>Total RAF's</v>
          </cell>
          <cell r="O84">
            <v>0</v>
          </cell>
          <cell r="P84">
            <v>0</v>
          </cell>
        </row>
        <row r="85">
          <cell r="C85" t="str">
            <v>(1) Depreciation on assets per Schedule A-3</v>
          </cell>
          <cell r="K85" t="str">
            <v>Adjusted test year RAF's</v>
          </cell>
          <cell r="O85">
            <v>0</v>
          </cell>
        </row>
        <row r="86">
          <cell r="C86" t="str">
            <v>A) Truck addition</v>
          </cell>
          <cell r="G86">
            <v>0</v>
          </cell>
          <cell r="H86">
            <v>0</v>
          </cell>
        </row>
        <row r="87">
          <cell r="C87" t="str">
            <v>B) Truck addition</v>
          </cell>
          <cell r="K87" t="str">
            <v>Adjustment required</v>
          </cell>
          <cell r="O87">
            <v>0</v>
          </cell>
          <cell r="P87">
            <v>0</v>
          </cell>
        </row>
        <row r="88">
          <cell r="C88" t="str">
            <v>C) DEP required improvements</v>
          </cell>
        </row>
        <row r="89">
          <cell r="C89" t="str">
            <v>D) Copier</v>
          </cell>
          <cell r="K89" t="str">
            <v>(2) Payroll Taxes</v>
          </cell>
        </row>
        <row r="90">
          <cell r="C90" t="str">
            <v>F) T-1 line</v>
          </cell>
          <cell r="K90" t="str">
            <v>Total increase in salaries per Adjustment (F)(1) (above)</v>
          </cell>
          <cell r="O90">
            <v>0</v>
          </cell>
          <cell r="P90">
            <v>0</v>
          </cell>
        </row>
        <row r="91">
          <cell r="C91" t="str">
            <v>G) Water plant improvements</v>
          </cell>
          <cell r="K91" t="str">
            <v>Payroll tax rate</v>
          </cell>
          <cell r="O91">
            <v>0.0765</v>
          </cell>
        </row>
        <row r="92">
          <cell r="C92" t="str">
            <v>H) Phone system</v>
          </cell>
        </row>
        <row r="93">
          <cell r="C93" t="str">
            <v>I) Water plant tie-in to sewer plant</v>
          </cell>
          <cell r="K93" t="str">
            <v>Total increase in payroll taxes</v>
          </cell>
          <cell r="O93">
            <v>0</v>
          </cell>
          <cell r="P93">
            <v>0</v>
          </cell>
        </row>
        <row r="94">
          <cell r="C94" t="str">
            <v>J) Generator</v>
          </cell>
        </row>
        <row r="97">
          <cell r="A97" t="str">
            <v>SCHEDULE A</v>
          </cell>
          <cell r="I97" t="str">
            <v>SCHEDULE 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6"/>
      <sheetName val="E 7"/>
      <sheetName val="E 8"/>
      <sheetName val="E 9 "/>
      <sheetName val="E 12"/>
      <sheetName val="E 13"/>
      <sheetName val="E 14"/>
    </sheetNames>
    <sheetDataSet>
      <sheetData sheetId="0">
        <row r="12">
          <cell r="E12" t="str">
            <v>Preparer: Steven M. Lubertozzi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1"/>
      <sheetName val="E 1 (I)"/>
      <sheetName val="E 2 (I)"/>
      <sheetName val="E 2"/>
      <sheetName val="E 3"/>
      <sheetName val="E 4"/>
      <sheetName val="E 5"/>
      <sheetName val="E 6"/>
      <sheetName val="E 7"/>
      <sheetName val="E 8"/>
      <sheetName val="E 9 "/>
      <sheetName val="E 10"/>
      <sheetName val="E 11"/>
      <sheetName val="E 12"/>
      <sheetName val="E 13"/>
      <sheetName val="E 14"/>
      <sheetName val="F 2"/>
      <sheetName val="F 4"/>
      <sheetName val="F 6"/>
      <sheetName val="F 7"/>
      <sheetName val="F 8"/>
      <sheetName val="F 10"/>
      <sheetName val="E 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1"/>
      <sheetName val="E 1 (I)"/>
      <sheetName val="E 6"/>
      <sheetName val="E 7"/>
      <sheetName val="E 8"/>
      <sheetName val="E 9 "/>
      <sheetName val="E 11"/>
      <sheetName val="E 12"/>
      <sheetName val="E 13"/>
      <sheetName val="E 14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1"/>
      <sheetName val="A 2"/>
      <sheetName val="A 3"/>
      <sheetName val="A 4"/>
      <sheetName val="A 5 (a) "/>
      <sheetName val="APPENDIX A PLANT ACCT REC"/>
      <sheetName val="A 5 (b) "/>
      <sheetName val="A 6 (a)"/>
      <sheetName val="A 6 (b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 "/>
      <sheetName val="B 1"/>
      <sheetName val="B 2"/>
      <sheetName val="B 3"/>
      <sheetName val="B 4"/>
      <sheetName val="B 5"/>
      <sheetName val="APPENDIX B INC. STAT.ACCT RECON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"/>
      <sheetName val="C 3"/>
      <sheetName val="C 4"/>
      <sheetName val="C 5"/>
      <sheetName val="C 6"/>
      <sheetName val="C 7a"/>
      <sheetName val="C7b"/>
      <sheetName val="C 8"/>
      <sheetName val="C 9"/>
      <sheetName val="C 10"/>
      <sheetName val="D-1"/>
      <sheetName val="D-2"/>
      <sheetName val="D 2 (a)"/>
      <sheetName val="D-3"/>
      <sheetName val="D-4"/>
      <sheetName val="D 4 (a)"/>
      <sheetName val="D-5"/>
      <sheetName val="D-6"/>
      <sheetName val="D 7"/>
      <sheetName val="E 1"/>
      <sheetName val="E 1 (I)"/>
      <sheetName val="E 2 (I)"/>
      <sheetName val="E 2"/>
      <sheetName val="E 3"/>
      <sheetName val="E 4"/>
      <sheetName val="E 5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F 2"/>
      <sheetName val="F 4"/>
      <sheetName val="F 6"/>
      <sheetName val="F 7"/>
      <sheetName val="F 8"/>
      <sheetName val="F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2" transitionEvaluation="1">
    <pageSetUpPr fitToPage="1"/>
  </sheetPr>
  <dimension ref="A1:F49"/>
  <sheetViews>
    <sheetView defaultGridColor="0" view="pageBreakPreview" zoomScaleSheetLayoutView="100" colorId="22" workbookViewId="0" topLeftCell="A13">
      <selection activeCell="A50" sqref="A50:IV1447"/>
    </sheetView>
  </sheetViews>
  <sheetFormatPr defaultColWidth="10.875" defaultRowHeight="12.75"/>
  <cols>
    <col min="1" max="1" width="6.875" style="4" customWidth="1"/>
    <col min="2" max="2" width="46.875" style="21" customWidth="1"/>
    <col min="3" max="3" width="2.75390625" style="4" customWidth="1"/>
    <col min="4" max="4" width="15.25390625" style="4" customWidth="1"/>
    <col min="5" max="5" width="2.75390625" style="4" customWidth="1"/>
    <col min="6" max="6" width="15.125" style="42" customWidth="1"/>
    <col min="7" max="16384" width="10.875" style="42" customWidth="1"/>
  </cols>
  <sheetData>
    <row r="1" spans="1:6" s="4" customFormat="1" ht="12.75">
      <c r="A1" s="1" t="s">
        <v>0</v>
      </c>
      <c r="B1" s="2"/>
      <c r="C1" s="1"/>
      <c r="D1" s="3" t="s">
        <v>1</v>
      </c>
      <c r="F1" s="5"/>
    </row>
    <row r="2" spans="1:6" s="4" customFormat="1" ht="12.75">
      <c r="A2" s="1"/>
      <c r="B2" s="2"/>
      <c r="C2" s="1"/>
      <c r="D2" s="3"/>
      <c r="F2" s="5"/>
    </row>
    <row r="3" spans="1:6" s="4" customFormat="1" ht="12.75">
      <c r="A3" s="6" t="s">
        <v>2</v>
      </c>
      <c r="B3" s="7"/>
      <c r="C3" s="1"/>
      <c r="D3" s="3" t="s">
        <v>3</v>
      </c>
      <c r="F3" s="5"/>
    </row>
    <row r="4" spans="1:6" s="4" customFormat="1" ht="12.75">
      <c r="A4" s="1" t="s">
        <v>4</v>
      </c>
      <c r="B4" s="2"/>
      <c r="C4" s="1"/>
      <c r="D4" s="8" t="s">
        <v>5</v>
      </c>
      <c r="F4" s="5"/>
    </row>
    <row r="5" spans="1:6" s="4" customFormat="1" ht="12.75">
      <c r="A5" s="1" t="s">
        <v>6</v>
      </c>
      <c r="B5" s="2"/>
      <c r="C5" s="1"/>
      <c r="D5" s="3" t="s">
        <v>7</v>
      </c>
      <c r="F5" s="5"/>
    </row>
    <row r="6" spans="1:6" s="4" customFormat="1" ht="12.75">
      <c r="A6" s="1" t="s">
        <v>8</v>
      </c>
      <c r="B6" s="2"/>
      <c r="C6" s="1"/>
      <c r="D6" s="3"/>
      <c r="E6" s="3"/>
      <c r="F6" s="5"/>
    </row>
    <row r="7" spans="1:6" s="4" customFormat="1" ht="12.75">
      <c r="A7" s="1" t="s">
        <v>9</v>
      </c>
      <c r="B7" s="2"/>
      <c r="C7" s="1"/>
      <c r="D7" s="1"/>
      <c r="E7" s="1"/>
      <c r="F7" s="9"/>
    </row>
    <row r="8" spans="1:6" s="4" customFormat="1" ht="12.75">
      <c r="A8" s="10" t="s">
        <v>10</v>
      </c>
      <c r="B8" s="2"/>
      <c r="C8" s="1"/>
      <c r="D8" s="1"/>
      <c r="E8" s="1"/>
      <c r="F8" s="9"/>
    </row>
    <row r="9" spans="1:6" s="4" customFormat="1" ht="12.75">
      <c r="A9" s="10"/>
      <c r="B9" s="2"/>
      <c r="C9" s="1"/>
      <c r="D9" s="1"/>
      <c r="E9" s="1"/>
      <c r="F9" s="9"/>
    </row>
    <row r="10" spans="1:6" s="4" customFormat="1" ht="13.5" thickBot="1">
      <c r="A10" s="11"/>
      <c r="B10" s="12"/>
      <c r="C10" s="11"/>
      <c r="D10" s="11"/>
      <c r="E10" s="11"/>
      <c r="F10" s="13"/>
    </row>
    <row r="11" spans="1:6" s="4" customFormat="1" ht="12">
      <c r="A11" s="1"/>
      <c r="B11" s="14" t="s">
        <v>11</v>
      </c>
      <c r="C11" s="15"/>
      <c r="D11" s="15" t="s">
        <v>12</v>
      </c>
      <c r="E11" s="15"/>
      <c r="F11" s="15" t="s">
        <v>13</v>
      </c>
    </row>
    <row r="12" spans="2:6" s="4" customFormat="1" ht="12">
      <c r="B12" s="2"/>
      <c r="C12" s="1"/>
      <c r="D12" s="15" t="s">
        <v>14</v>
      </c>
      <c r="E12" s="15"/>
      <c r="F12" s="16" t="s">
        <v>15</v>
      </c>
    </row>
    <row r="13" spans="1:6" s="4" customFormat="1" ht="12">
      <c r="A13" s="15" t="s">
        <v>16</v>
      </c>
      <c r="B13" s="2"/>
      <c r="C13" s="1"/>
      <c r="D13" s="15" t="s">
        <v>17</v>
      </c>
      <c r="E13" s="15"/>
      <c r="F13" s="16" t="s">
        <v>17</v>
      </c>
    </row>
    <row r="14" spans="1:6" s="4" customFormat="1" ht="14.25">
      <c r="A14" s="17" t="s">
        <v>18</v>
      </c>
      <c r="B14" s="18" t="s">
        <v>19</v>
      </c>
      <c r="C14" s="17"/>
      <c r="D14" s="17" t="s">
        <v>20</v>
      </c>
      <c r="E14" s="19"/>
      <c r="F14" s="20" t="s">
        <v>20</v>
      </c>
    </row>
    <row r="15" spans="2:6" s="4" customFormat="1" ht="12.75">
      <c r="B15" s="21"/>
      <c r="D15" s="22"/>
      <c r="E15" s="22"/>
      <c r="F15" s="23"/>
    </row>
    <row r="16" spans="1:6" s="4" customFormat="1" ht="12">
      <c r="A16" s="24">
        <v>1</v>
      </c>
      <c r="B16" s="2" t="s">
        <v>21</v>
      </c>
      <c r="D16" s="22"/>
      <c r="E16" s="22"/>
      <c r="F16" s="22"/>
    </row>
    <row r="17" spans="1:6" s="4" customFormat="1" ht="12">
      <c r="A17" s="24">
        <f aca="true" t="shared" si="0" ref="A17:A39">A16+1</f>
        <v>2</v>
      </c>
      <c r="B17" s="21"/>
      <c r="D17" s="22"/>
      <c r="E17" s="22"/>
      <c r="F17" s="22"/>
    </row>
    <row r="18" spans="1:6" s="4" customFormat="1" ht="12">
      <c r="A18" s="24">
        <f t="shared" si="0"/>
        <v>3</v>
      </c>
      <c r="B18" s="25" t="s">
        <v>22</v>
      </c>
      <c r="C18" s="26"/>
      <c r="D18" s="27">
        <v>5.06</v>
      </c>
      <c r="E18" s="28"/>
      <c r="F18" s="27">
        <f>ROUND(+D18*1.7643,2)+0.01</f>
        <v>8.94</v>
      </c>
    </row>
    <row r="19" spans="1:6" s="4" customFormat="1" ht="12">
      <c r="A19" s="24">
        <f t="shared" si="0"/>
        <v>4</v>
      </c>
      <c r="B19" s="29" t="s">
        <v>23</v>
      </c>
      <c r="C19" s="30"/>
      <c r="D19" s="31">
        <v>12.66</v>
      </c>
      <c r="E19" s="22"/>
      <c r="F19" s="31">
        <f aca="true" t="shared" si="1" ref="F19:F24">ROUND(+D19*1.7643,2)</f>
        <v>22.34</v>
      </c>
    </row>
    <row r="20" spans="1:6" s="4" customFormat="1" ht="12">
      <c r="A20" s="24">
        <f t="shared" si="0"/>
        <v>5</v>
      </c>
      <c r="B20" s="29" t="s">
        <v>24</v>
      </c>
      <c r="C20" s="30"/>
      <c r="D20" s="31">
        <v>25.32</v>
      </c>
      <c r="E20" s="22"/>
      <c r="F20" s="31">
        <f t="shared" si="1"/>
        <v>44.67</v>
      </c>
    </row>
    <row r="21" spans="1:6" s="4" customFormat="1" ht="12">
      <c r="A21" s="24">
        <f t="shared" si="0"/>
        <v>6</v>
      </c>
      <c r="B21" s="29" t="s">
        <v>25</v>
      </c>
      <c r="C21" s="30"/>
      <c r="D21" s="31">
        <v>40.52</v>
      </c>
      <c r="E21" s="22"/>
      <c r="F21" s="31">
        <f t="shared" si="1"/>
        <v>71.49</v>
      </c>
    </row>
    <row r="22" spans="1:6" s="4" customFormat="1" ht="12">
      <c r="A22" s="24">
        <f t="shared" si="0"/>
        <v>7</v>
      </c>
      <c r="B22" s="29" t="s">
        <v>26</v>
      </c>
      <c r="C22" s="30"/>
      <c r="D22" s="31">
        <v>81.04</v>
      </c>
      <c r="E22" s="22"/>
      <c r="F22" s="31">
        <f t="shared" si="1"/>
        <v>142.98</v>
      </c>
    </row>
    <row r="23" spans="1:6" s="4" customFormat="1" ht="12">
      <c r="A23" s="24">
        <f t="shared" si="0"/>
        <v>8</v>
      </c>
      <c r="B23" s="29" t="s">
        <v>27</v>
      </c>
      <c r="C23" s="30"/>
      <c r="D23" s="31">
        <v>126.62</v>
      </c>
      <c r="E23" s="22"/>
      <c r="F23" s="31">
        <f t="shared" si="1"/>
        <v>223.4</v>
      </c>
    </row>
    <row r="24" spans="1:6" s="4" customFormat="1" ht="12">
      <c r="A24" s="24">
        <f t="shared" si="0"/>
        <v>9</v>
      </c>
      <c r="B24" s="29" t="s">
        <v>28</v>
      </c>
      <c r="C24" s="30"/>
      <c r="D24" s="31">
        <v>253.24</v>
      </c>
      <c r="E24" s="22"/>
      <c r="F24" s="31">
        <f t="shared" si="1"/>
        <v>446.79</v>
      </c>
    </row>
    <row r="25" spans="1:6" s="4" customFormat="1" ht="12">
      <c r="A25" s="24">
        <f t="shared" si="0"/>
        <v>10</v>
      </c>
      <c r="B25" s="29"/>
      <c r="C25" s="30"/>
      <c r="D25" s="31"/>
      <c r="E25" s="22"/>
      <c r="F25" s="31"/>
    </row>
    <row r="26" spans="1:6" s="4" customFormat="1" ht="12">
      <c r="A26" s="24">
        <f t="shared" si="0"/>
        <v>11</v>
      </c>
      <c r="B26" s="32" t="s">
        <v>29</v>
      </c>
      <c r="D26" s="33">
        <v>2.31</v>
      </c>
      <c r="E26" s="28"/>
      <c r="F26" s="33">
        <f>ROUND(+D26*1.7643,2)</f>
        <v>4.08</v>
      </c>
    </row>
    <row r="27" spans="1:6" s="4" customFormat="1" ht="12">
      <c r="A27" s="24">
        <f t="shared" si="0"/>
        <v>12</v>
      </c>
      <c r="B27" s="32"/>
      <c r="D27" s="34"/>
      <c r="E27" s="22"/>
      <c r="F27" s="34"/>
    </row>
    <row r="28" spans="1:6" s="4" customFormat="1" ht="12">
      <c r="A28" s="24">
        <f t="shared" si="0"/>
        <v>13</v>
      </c>
      <c r="B28" s="29"/>
      <c r="C28" s="35"/>
      <c r="D28" s="36"/>
      <c r="E28" s="22"/>
      <c r="F28" s="36"/>
    </row>
    <row r="29" spans="1:6" s="4" customFormat="1" ht="12">
      <c r="A29" s="24">
        <f t="shared" si="0"/>
        <v>14</v>
      </c>
      <c r="B29" s="37" t="s">
        <v>30</v>
      </c>
      <c r="C29" s="35"/>
      <c r="D29" s="36"/>
      <c r="E29" s="22"/>
      <c r="F29" s="36"/>
    </row>
    <row r="30" spans="1:6" s="4" customFormat="1" ht="12">
      <c r="A30" s="24">
        <f t="shared" si="0"/>
        <v>15</v>
      </c>
      <c r="B30" s="29"/>
      <c r="C30" s="35"/>
      <c r="D30" s="36"/>
      <c r="E30" s="22"/>
      <c r="F30" s="36"/>
    </row>
    <row r="31" spans="1:6" s="4" customFormat="1" ht="12">
      <c r="A31" s="24">
        <f t="shared" si="0"/>
        <v>16</v>
      </c>
      <c r="B31" s="25" t="s">
        <v>22</v>
      </c>
      <c r="C31" s="26"/>
      <c r="D31" s="27">
        <v>5.06</v>
      </c>
      <c r="E31" s="28"/>
      <c r="F31" s="27">
        <f>ROUND(+D31*1.7643,2)+0.01</f>
        <v>8.94</v>
      </c>
    </row>
    <row r="32" spans="1:6" s="4" customFormat="1" ht="12">
      <c r="A32" s="24">
        <f t="shared" si="0"/>
        <v>17</v>
      </c>
      <c r="B32" s="29" t="s">
        <v>23</v>
      </c>
      <c r="C32" s="30"/>
      <c r="D32" s="31">
        <v>12.66</v>
      </c>
      <c r="E32" s="22"/>
      <c r="F32" s="31">
        <f aca="true" t="shared" si="2" ref="F32:F37">ROUND(+D32*1.7643,2)</f>
        <v>22.34</v>
      </c>
    </row>
    <row r="33" spans="1:6" s="4" customFormat="1" ht="12">
      <c r="A33" s="24">
        <f t="shared" si="0"/>
        <v>18</v>
      </c>
      <c r="B33" s="29" t="s">
        <v>24</v>
      </c>
      <c r="C33" s="30"/>
      <c r="D33" s="31">
        <v>25.32</v>
      </c>
      <c r="E33" s="22"/>
      <c r="F33" s="31">
        <f t="shared" si="2"/>
        <v>44.67</v>
      </c>
    </row>
    <row r="34" spans="1:6" s="4" customFormat="1" ht="12">
      <c r="A34" s="24">
        <f t="shared" si="0"/>
        <v>19</v>
      </c>
      <c r="B34" s="29" t="s">
        <v>25</v>
      </c>
      <c r="C34" s="30"/>
      <c r="D34" s="31">
        <v>40.52</v>
      </c>
      <c r="E34" s="22"/>
      <c r="F34" s="31">
        <f t="shared" si="2"/>
        <v>71.49</v>
      </c>
    </row>
    <row r="35" spans="1:6" s="4" customFormat="1" ht="12">
      <c r="A35" s="24">
        <f t="shared" si="0"/>
        <v>20</v>
      </c>
      <c r="B35" s="29" t="s">
        <v>26</v>
      </c>
      <c r="C35" s="30"/>
      <c r="D35" s="31">
        <v>81.04</v>
      </c>
      <c r="E35" s="22"/>
      <c r="F35" s="31">
        <f t="shared" si="2"/>
        <v>142.98</v>
      </c>
    </row>
    <row r="36" spans="1:6" s="4" customFormat="1" ht="12">
      <c r="A36" s="24">
        <f t="shared" si="0"/>
        <v>21</v>
      </c>
      <c r="B36" s="29" t="s">
        <v>27</v>
      </c>
      <c r="C36" s="30"/>
      <c r="D36" s="31">
        <v>126.62</v>
      </c>
      <c r="E36" s="22"/>
      <c r="F36" s="31">
        <f t="shared" si="2"/>
        <v>223.4</v>
      </c>
    </row>
    <row r="37" spans="1:6" s="4" customFormat="1" ht="12">
      <c r="A37" s="24">
        <f t="shared" si="0"/>
        <v>22</v>
      </c>
      <c r="B37" s="29" t="s">
        <v>28</v>
      </c>
      <c r="C37" s="30"/>
      <c r="D37" s="31">
        <v>253.24</v>
      </c>
      <c r="E37" s="22"/>
      <c r="F37" s="31">
        <f t="shared" si="2"/>
        <v>446.79</v>
      </c>
    </row>
    <row r="38" spans="1:6" s="4" customFormat="1" ht="12">
      <c r="A38" s="24">
        <f t="shared" si="0"/>
        <v>23</v>
      </c>
      <c r="B38" s="29"/>
      <c r="C38" s="30"/>
      <c r="D38" s="31"/>
      <c r="E38" s="22"/>
      <c r="F38" s="31"/>
    </row>
    <row r="39" spans="1:6" s="4" customFormat="1" ht="12">
      <c r="A39" s="24">
        <f t="shared" si="0"/>
        <v>24</v>
      </c>
      <c r="B39" s="32" t="s">
        <v>29</v>
      </c>
      <c r="D39" s="33">
        <v>2.31</v>
      </c>
      <c r="E39" s="28"/>
      <c r="F39" s="33">
        <f>ROUND(+D39*1.7643,2)</f>
        <v>4.08</v>
      </c>
    </row>
    <row r="40" spans="1:6" s="4" customFormat="1" ht="12">
      <c r="A40" s="15"/>
      <c r="B40" s="29"/>
      <c r="C40" s="38"/>
      <c r="D40" s="31"/>
      <c r="E40" s="22"/>
      <c r="F40" s="31"/>
    </row>
    <row r="41" spans="1:6" s="4" customFormat="1" ht="12">
      <c r="A41" s="15"/>
      <c r="B41" s="29"/>
      <c r="C41" s="39"/>
      <c r="D41" s="31"/>
      <c r="E41" s="22"/>
      <c r="F41" s="22"/>
    </row>
    <row r="42" spans="1:6" s="4" customFormat="1" ht="12">
      <c r="A42" s="15"/>
      <c r="B42" s="29"/>
      <c r="C42" s="38"/>
      <c r="D42" s="31"/>
      <c r="E42" s="22"/>
      <c r="F42" s="22"/>
    </row>
    <row r="43" spans="1:6" s="4" customFormat="1" ht="12">
      <c r="A43" s="15"/>
      <c r="B43" s="29"/>
      <c r="C43" s="40"/>
      <c r="D43" s="31"/>
      <c r="E43" s="22"/>
      <c r="F43" s="22"/>
    </row>
    <row r="44" spans="1:6" s="4" customFormat="1" ht="12">
      <c r="A44" s="15"/>
      <c r="B44" s="29"/>
      <c r="D44" s="31"/>
      <c r="E44" s="22"/>
      <c r="F44" s="22"/>
    </row>
    <row r="45" spans="1:6" s="4" customFormat="1" ht="12">
      <c r="A45" s="15"/>
      <c r="B45" s="29"/>
      <c r="D45" s="31"/>
      <c r="E45" s="22"/>
      <c r="F45" s="22"/>
    </row>
    <row r="46" spans="1:6" s="4" customFormat="1" ht="12">
      <c r="A46" s="15"/>
      <c r="B46" s="29"/>
      <c r="D46" s="31"/>
      <c r="E46" s="22"/>
      <c r="F46" s="22"/>
    </row>
    <row r="47" spans="1:6" s="4" customFormat="1" ht="12">
      <c r="A47" s="15"/>
      <c r="B47" s="29"/>
      <c r="D47" s="31"/>
      <c r="E47" s="22"/>
      <c r="F47" s="22"/>
    </row>
    <row r="48" spans="1:6" s="4" customFormat="1" ht="12">
      <c r="A48" s="15"/>
      <c r="B48" s="41"/>
      <c r="D48" s="31"/>
      <c r="E48" s="22"/>
      <c r="F48" s="22"/>
    </row>
    <row r="49" spans="1:6" s="4" customFormat="1" ht="12">
      <c r="A49" s="15"/>
      <c r="B49" s="41"/>
      <c r="D49" s="31"/>
      <c r="E49" s="22"/>
      <c r="F49" s="22"/>
    </row>
  </sheetData>
  <printOptions horizontalCentered="1"/>
  <pageMargins left="0.5" right="0.25" top="0.5" bottom="0.5" header="0.2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SheetLayoutView="75" workbookViewId="0" topLeftCell="T19">
      <selection activeCell="D53" sqref="D53"/>
    </sheetView>
  </sheetViews>
  <sheetFormatPr defaultColWidth="9.00390625" defaultRowHeight="12.75"/>
  <cols>
    <col min="1" max="1" width="9.75390625" style="44" customWidth="1"/>
    <col min="2" max="2" width="11.125" style="45" customWidth="1"/>
    <col min="3" max="3" width="36.00390625" style="55" customWidth="1"/>
    <col min="4" max="4" width="1.75390625" style="61" customWidth="1"/>
    <col min="5" max="5" width="13.125" style="52" bestFit="1" customWidth="1"/>
    <col min="6" max="6" width="1.75390625" style="45" customWidth="1"/>
    <col min="7" max="7" width="13.25390625" style="52" bestFit="1" customWidth="1"/>
    <col min="8" max="8" width="1.75390625" style="45" customWidth="1"/>
    <col min="9" max="9" width="9.00390625" style="51" customWidth="1"/>
    <col min="10" max="10" width="1.75390625" style="45" customWidth="1"/>
    <col min="11" max="11" width="11.25390625" style="51" bestFit="1" customWidth="1"/>
    <col min="12" max="12" width="1.75390625" style="62" customWidth="1"/>
    <col min="13" max="13" width="15.625" style="51" customWidth="1"/>
    <col min="14" max="14" width="1.75390625" style="45" customWidth="1"/>
    <col min="15" max="15" width="9.875" style="45" customWidth="1"/>
    <col min="16" max="16" width="12.125" style="44" customWidth="1"/>
    <col min="17" max="17" width="39.25390625" style="44" customWidth="1"/>
    <col min="18" max="18" width="2.25390625" style="44" customWidth="1"/>
    <col min="19" max="19" width="16.625" style="44" customWidth="1"/>
    <col min="20" max="20" width="2.25390625" style="44" customWidth="1"/>
    <col min="21" max="21" width="19.375" style="44" customWidth="1"/>
    <col min="22" max="22" width="2.25390625" style="44" customWidth="1"/>
    <col min="23" max="23" width="20.125" style="44" customWidth="1"/>
    <col min="24" max="24" width="1.75390625" style="44" customWidth="1"/>
    <col min="25" max="25" width="9.25390625" style="44" customWidth="1"/>
    <col min="26" max="26" width="12.125" style="44" customWidth="1"/>
    <col min="27" max="27" width="39.375" style="44" customWidth="1"/>
    <col min="28" max="28" width="2.25390625" style="44" customWidth="1"/>
    <col min="29" max="29" width="16.625" style="44" customWidth="1"/>
    <col min="30" max="30" width="2.25390625" style="44" customWidth="1"/>
    <col min="31" max="31" width="21.25390625" style="44" customWidth="1"/>
    <col min="32" max="32" width="2.25390625" style="44" customWidth="1"/>
    <col min="33" max="33" width="18.25390625" style="44" customWidth="1"/>
    <col min="34" max="34" width="3.25390625" style="44" customWidth="1"/>
    <col min="35" max="16384" width="10.75390625" style="44" customWidth="1"/>
  </cols>
  <sheetData>
    <row r="1" spans="2:34" ht="31.5" customHeight="1">
      <c r="B1" s="146" t="s">
        <v>31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P1" s="148" t="s">
        <v>32</v>
      </c>
      <c r="Q1" s="148"/>
      <c r="R1" s="148"/>
      <c r="S1" s="148"/>
      <c r="T1" s="148"/>
      <c r="U1" s="148"/>
      <c r="V1" s="148"/>
      <c r="W1" s="148"/>
      <c r="Z1" s="148" t="s">
        <v>15</v>
      </c>
      <c r="AA1" s="148"/>
      <c r="AB1" s="148"/>
      <c r="AC1" s="148"/>
      <c r="AD1" s="148"/>
      <c r="AE1" s="148"/>
      <c r="AF1" s="148"/>
      <c r="AG1" s="148"/>
      <c r="AH1" s="148"/>
    </row>
    <row r="2" spans="1:33" ht="15">
      <c r="A2" s="46" t="s">
        <v>33</v>
      </c>
      <c r="C2" s="47"/>
      <c r="D2" s="48"/>
      <c r="E2" s="49"/>
      <c r="F2" s="50"/>
      <c r="G2" s="49"/>
      <c r="I2" s="47" t="s">
        <v>1</v>
      </c>
      <c r="J2" s="49"/>
      <c r="L2" s="52"/>
      <c r="M2" s="53"/>
      <c r="O2" s="46" t="s">
        <v>33</v>
      </c>
      <c r="Q2" s="50"/>
      <c r="R2" s="47"/>
      <c r="S2" s="50"/>
      <c r="T2" s="50"/>
      <c r="U2" s="47" t="s">
        <v>1</v>
      </c>
      <c r="V2" s="50"/>
      <c r="W2" s="53"/>
      <c r="Y2" s="46" t="s">
        <v>33</v>
      </c>
      <c r="AA2" s="50"/>
      <c r="AB2" s="50"/>
      <c r="AC2" s="50"/>
      <c r="AD2" s="50"/>
      <c r="AE2" s="47" t="s">
        <v>1</v>
      </c>
      <c r="AG2" s="53"/>
    </row>
    <row r="3" spans="2:34" ht="15">
      <c r="B3" s="47"/>
      <c r="C3" s="47"/>
      <c r="D3" s="48"/>
      <c r="E3" s="49"/>
      <c r="F3" s="50"/>
      <c r="G3" s="49"/>
      <c r="I3" s="54"/>
      <c r="J3" s="49"/>
      <c r="L3" s="52"/>
      <c r="M3" s="53"/>
      <c r="P3" s="47"/>
      <c r="Q3" s="50"/>
      <c r="R3" s="47"/>
      <c r="S3" s="50"/>
      <c r="T3" s="50"/>
      <c r="U3" s="54"/>
      <c r="V3" s="50"/>
      <c r="W3" s="53"/>
      <c r="Z3" s="47"/>
      <c r="AA3" s="50"/>
      <c r="AB3" s="50"/>
      <c r="AC3" s="50"/>
      <c r="AD3" s="50"/>
      <c r="AE3" s="54"/>
      <c r="AG3" s="53"/>
      <c r="AH3" s="50"/>
    </row>
    <row r="4" spans="2:34" ht="15">
      <c r="B4" s="47"/>
      <c r="C4" s="47"/>
      <c r="D4" s="48"/>
      <c r="E4" s="49"/>
      <c r="F4" s="50"/>
      <c r="G4" s="49"/>
      <c r="I4" s="54"/>
      <c r="J4" s="49"/>
      <c r="L4" s="52"/>
      <c r="M4" s="53"/>
      <c r="P4" s="47"/>
      <c r="Q4" s="50"/>
      <c r="R4" s="47"/>
      <c r="S4" s="50"/>
      <c r="T4" s="50"/>
      <c r="U4" s="54"/>
      <c r="V4" s="50"/>
      <c r="W4" s="53"/>
      <c r="Z4" s="47"/>
      <c r="AA4" s="50"/>
      <c r="AB4" s="50"/>
      <c r="AC4" s="50"/>
      <c r="AD4" s="50"/>
      <c r="AE4" s="54"/>
      <c r="AG4" s="53"/>
      <c r="AH4" s="50"/>
    </row>
    <row r="5" spans="1:33" ht="15">
      <c r="A5" s="50" t="s">
        <v>34</v>
      </c>
      <c r="B5" s="47" t="s">
        <v>35</v>
      </c>
      <c r="D5" s="48"/>
      <c r="E5" s="49"/>
      <c r="F5" s="50"/>
      <c r="G5" s="49"/>
      <c r="I5" s="47" t="s">
        <v>36</v>
      </c>
      <c r="J5" s="49"/>
      <c r="L5" s="52"/>
      <c r="O5" s="50" t="s">
        <v>37</v>
      </c>
      <c r="P5" s="50" t="str">
        <f>B5</f>
        <v>Utilities, Inc. of Florida - Pinellas County</v>
      </c>
      <c r="R5" s="47"/>
      <c r="S5" s="50"/>
      <c r="T5" s="50"/>
      <c r="U5" s="47" t="s">
        <v>36</v>
      </c>
      <c r="V5" s="50"/>
      <c r="W5" s="53"/>
      <c r="Y5" s="50" t="s">
        <v>37</v>
      </c>
      <c r="Z5" s="50" t="str">
        <f>P5</f>
        <v>Utilities, Inc. of Florida - Pinellas County</v>
      </c>
      <c r="AB5" s="50"/>
      <c r="AC5" s="50"/>
      <c r="AD5" s="50"/>
      <c r="AE5" s="47" t="s">
        <v>36</v>
      </c>
      <c r="AF5" s="52"/>
      <c r="AG5" s="53"/>
    </row>
    <row r="6" spans="1:33" ht="15">
      <c r="A6" s="47" t="s">
        <v>4</v>
      </c>
      <c r="B6" s="47"/>
      <c r="D6" s="48"/>
      <c r="E6" s="49"/>
      <c r="F6" s="50"/>
      <c r="G6" s="56"/>
      <c r="I6" s="47" t="s">
        <v>38</v>
      </c>
      <c r="J6" s="49"/>
      <c r="L6" s="52"/>
      <c r="O6" s="47" t="s">
        <v>4</v>
      </c>
      <c r="P6" s="47"/>
      <c r="R6" s="47"/>
      <c r="S6" s="50"/>
      <c r="T6" s="50"/>
      <c r="U6" s="47" t="s">
        <v>39</v>
      </c>
      <c r="V6" s="50"/>
      <c r="W6" s="53"/>
      <c r="Y6" s="47" t="s">
        <v>4</v>
      </c>
      <c r="Z6" s="47"/>
      <c r="AB6" s="47"/>
      <c r="AC6" s="50"/>
      <c r="AD6" s="50"/>
      <c r="AE6" s="47" t="s">
        <v>40</v>
      </c>
      <c r="AF6" s="52"/>
      <c r="AG6" s="53"/>
    </row>
    <row r="7" spans="1:33" ht="15">
      <c r="A7" s="47" t="s">
        <v>41</v>
      </c>
      <c r="C7" s="47"/>
      <c r="D7" s="48"/>
      <c r="E7" s="49"/>
      <c r="F7" s="50"/>
      <c r="G7" s="56"/>
      <c r="I7" s="47"/>
      <c r="J7" s="49"/>
      <c r="L7" s="52"/>
      <c r="O7" s="47" t="str">
        <f>A7</f>
        <v>Schedule Year Ended:  12/31/05</v>
      </c>
      <c r="Q7" s="50"/>
      <c r="R7" s="47"/>
      <c r="S7" s="50"/>
      <c r="T7" s="50"/>
      <c r="U7" s="47"/>
      <c r="V7" s="50"/>
      <c r="W7" s="53"/>
      <c r="Y7" s="47" t="str">
        <f>A7</f>
        <v>Schedule Year Ended:  12/31/05</v>
      </c>
      <c r="AA7" s="50"/>
      <c r="AB7" s="50"/>
      <c r="AC7" s="50"/>
      <c r="AD7" s="50"/>
      <c r="AE7" s="47"/>
      <c r="AF7" s="52"/>
      <c r="AG7" s="53"/>
    </row>
    <row r="8" spans="1:33" ht="15">
      <c r="A8" s="47" t="s">
        <v>9</v>
      </c>
      <c r="C8" s="47"/>
      <c r="D8" s="48"/>
      <c r="E8" s="49"/>
      <c r="F8" s="50"/>
      <c r="G8" s="56"/>
      <c r="I8" s="47" t="s">
        <v>42</v>
      </c>
      <c r="J8" s="49"/>
      <c r="L8" s="52"/>
      <c r="O8" s="47" t="s">
        <v>9</v>
      </c>
      <c r="Q8" s="50"/>
      <c r="R8" s="47"/>
      <c r="S8" s="50"/>
      <c r="T8" s="50"/>
      <c r="U8" s="47" t="s">
        <v>42</v>
      </c>
      <c r="V8" s="50"/>
      <c r="W8" s="53"/>
      <c r="Y8" s="47" t="s">
        <v>9</v>
      </c>
      <c r="AA8" s="50"/>
      <c r="AB8" s="50"/>
      <c r="AC8" s="50"/>
      <c r="AD8" s="50"/>
      <c r="AE8" s="47" t="s">
        <v>42</v>
      </c>
      <c r="AF8" s="52"/>
      <c r="AG8" s="53"/>
    </row>
    <row r="9" spans="1:34" ht="15">
      <c r="A9" s="47" t="s">
        <v>43</v>
      </c>
      <c r="C9" s="47"/>
      <c r="D9" s="48"/>
      <c r="E9" s="49"/>
      <c r="F9" s="50"/>
      <c r="G9" s="56"/>
      <c r="H9" s="50"/>
      <c r="I9" s="54"/>
      <c r="J9" s="49"/>
      <c r="L9" s="52"/>
      <c r="O9" s="47" t="s">
        <v>43</v>
      </c>
      <c r="Q9" s="50"/>
      <c r="R9" s="47"/>
      <c r="S9" s="50"/>
      <c r="T9" s="50"/>
      <c r="U9" s="52"/>
      <c r="V9" s="52"/>
      <c r="W9" s="52"/>
      <c r="Y9" s="47" t="s">
        <v>43</v>
      </c>
      <c r="AA9" s="50"/>
      <c r="AB9" s="50"/>
      <c r="AC9" s="50"/>
      <c r="AD9" s="50"/>
      <c r="AE9" s="47"/>
      <c r="AF9" s="50"/>
      <c r="AG9" s="49"/>
      <c r="AH9" s="49"/>
    </row>
    <row r="10" spans="1:34" ht="15">
      <c r="A10" s="58" t="s">
        <v>44</v>
      </c>
      <c r="C10" s="47"/>
      <c r="D10" s="59"/>
      <c r="E10" s="49"/>
      <c r="F10" s="50"/>
      <c r="G10" s="49"/>
      <c r="H10" s="50"/>
      <c r="I10" s="60"/>
      <c r="J10" s="50"/>
      <c r="L10" s="52"/>
      <c r="O10" s="58" t="s">
        <v>44</v>
      </c>
      <c r="Q10" s="50"/>
      <c r="R10" s="50"/>
      <c r="S10" s="50"/>
      <c r="T10" s="50"/>
      <c r="U10" s="52"/>
      <c r="V10" s="52"/>
      <c r="W10" s="52"/>
      <c r="Y10" s="58" t="s">
        <v>44</v>
      </c>
      <c r="AA10" s="50"/>
      <c r="AB10" s="50"/>
      <c r="AC10" s="50"/>
      <c r="AD10" s="50"/>
      <c r="AE10" s="50"/>
      <c r="AF10" s="50"/>
      <c r="AG10" s="47"/>
      <c r="AH10" s="50"/>
    </row>
    <row r="11" spans="2:34" ht="15">
      <c r="B11" s="47"/>
      <c r="C11" s="47"/>
      <c r="D11" s="59"/>
      <c r="E11" s="49"/>
      <c r="F11" s="50"/>
      <c r="G11" s="49"/>
      <c r="H11" s="50"/>
      <c r="I11" s="54"/>
      <c r="J11" s="50"/>
      <c r="L11" s="52"/>
      <c r="P11" s="47"/>
      <c r="Q11" s="50"/>
      <c r="R11" s="50"/>
      <c r="S11" s="50"/>
      <c r="T11" s="50"/>
      <c r="U11" s="52"/>
      <c r="V11" s="52"/>
      <c r="W11" s="52"/>
      <c r="Z11" s="47"/>
      <c r="AA11" s="50"/>
      <c r="AB11" s="50"/>
      <c r="AC11" s="50"/>
      <c r="AD11" s="50"/>
      <c r="AE11" s="50"/>
      <c r="AF11" s="50"/>
      <c r="AG11" s="50"/>
      <c r="AH11" s="50"/>
    </row>
    <row r="12" spans="2:34" ht="15">
      <c r="B12" s="47" t="s">
        <v>45</v>
      </c>
      <c r="C12" s="47"/>
      <c r="D12" s="59"/>
      <c r="E12" s="49"/>
      <c r="F12" s="50"/>
      <c r="G12" s="49"/>
      <c r="H12" s="50"/>
      <c r="I12" s="54"/>
      <c r="J12" s="50"/>
      <c r="L12" s="52"/>
      <c r="P12" s="47" t="s">
        <v>45</v>
      </c>
      <c r="Q12" s="50"/>
      <c r="R12" s="50"/>
      <c r="S12" s="50"/>
      <c r="T12" s="50"/>
      <c r="U12" s="52"/>
      <c r="V12" s="52"/>
      <c r="W12" s="52"/>
      <c r="Z12" s="47" t="s">
        <v>45</v>
      </c>
      <c r="AA12" s="47"/>
      <c r="AB12" s="59"/>
      <c r="AC12" s="49"/>
      <c r="AD12" s="50"/>
      <c r="AE12" s="49"/>
      <c r="AF12" s="50"/>
      <c r="AG12" s="54"/>
      <c r="AH12" s="50"/>
    </row>
    <row r="13" spans="2:34" ht="15">
      <c r="B13" s="47" t="s">
        <v>46</v>
      </c>
      <c r="C13" s="47"/>
      <c r="D13" s="59"/>
      <c r="E13" s="49"/>
      <c r="F13" s="50"/>
      <c r="G13" s="49"/>
      <c r="H13" s="50"/>
      <c r="I13" s="54"/>
      <c r="J13" s="50"/>
      <c r="L13" s="52"/>
      <c r="P13" s="47" t="s">
        <v>47</v>
      </c>
      <c r="Q13" s="50"/>
      <c r="R13" s="50"/>
      <c r="S13" s="50"/>
      <c r="T13" s="50"/>
      <c r="U13" s="52"/>
      <c r="V13" s="52"/>
      <c r="W13" s="52"/>
      <c r="Z13" s="47" t="s">
        <v>46</v>
      </c>
      <c r="AA13" s="47"/>
      <c r="AB13" s="59"/>
      <c r="AC13" s="49"/>
      <c r="AD13" s="50"/>
      <c r="AE13" s="49"/>
      <c r="AF13" s="50"/>
      <c r="AG13" s="54"/>
      <c r="AH13" s="50"/>
    </row>
    <row r="14" spans="2:34" ht="15">
      <c r="B14" s="47" t="s">
        <v>48</v>
      </c>
      <c r="C14" s="47"/>
      <c r="D14" s="59"/>
      <c r="E14" s="49"/>
      <c r="F14" s="50"/>
      <c r="G14" s="49"/>
      <c r="H14" s="50"/>
      <c r="I14" s="54"/>
      <c r="J14" s="50"/>
      <c r="L14" s="52"/>
      <c r="P14" s="47" t="s">
        <v>49</v>
      </c>
      <c r="Q14" s="50"/>
      <c r="R14" s="50"/>
      <c r="S14" s="50"/>
      <c r="T14" s="50"/>
      <c r="U14" s="52"/>
      <c r="V14" s="52"/>
      <c r="W14" s="52"/>
      <c r="Z14" s="47" t="s">
        <v>48</v>
      </c>
      <c r="AA14" s="47"/>
      <c r="AB14" s="59"/>
      <c r="AC14" s="49"/>
      <c r="AD14" s="50"/>
      <c r="AE14" s="49"/>
      <c r="AF14" s="50"/>
      <c r="AG14" s="54"/>
      <c r="AH14" s="50"/>
    </row>
    <row r="15" spans="12:34" ht="15">
      <c r="L15" s="52"/>
      <c r="P15" s="45"/>
      <c r="Q15" s="55"/>
      <c r="R15" s="45"/>
      <c r="S15" s="61"/>
      <c r="T15" s="52"/>
      <c r="U15" s="45"/>
      <c r="V15" s="51"/>
      <c r="W15" s="52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6:34" ht="15">
      <c r="P16" s="45"/>
      <c r="Q16" s="55"/>
      <c r="R16" s="45"/>
      <c r="S16" s="61"/>
      <c r="T16" s="52"/>
      <c r="U16" s="45"/>
      <c r="V16" s="51"/>
      <c r="W16" s="62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5:34" ht="15">
      <c r="E17" s="144" t="s">
        <v>50</v>
      </c>
      <c r="F17" s="144"/>
      <c r="G17" s="144"/>
      <c r="H17" s="63"/>
      <c r="I17" s="144" t="s">
        <v>50</v>
      </c>
      <c r="J17" s="144"/>
      <c r="K17" s="144"/>
      <c r="L17" s="64"/>
      <c r="M17" s="65" t="s">
        <v>50</v>
      </c>
      <c r="P17" s="45"/>
      <c r="Q17" s="55"/>
      <c r="R17" s="61"/>
      <c r="S17" s="144"/>
      <c r="T17" s="144"/>
      <c r="U17" s="144"/>
      <c r="V17" s="144"/>
      <c r="W17" s="65"/>
      <c r="Z17" s="45"/>
      <c r="AA17" s="55"/>
      <c r="AB17" s="55"/>
      <c r="AD17" s="63"/>
      <c r="AH17" s="45"/>
    </row>
    <row r="18" spans="1:34" ht="15">
      <c r="A18" s="66" t="s">
        <v>51</v>
      </c>
      <c r="B18" s="63"/>
      <c r="D18" s="67"/>
      <c r="E18" s="68" t="s">
        <v>52</v>
      </c>
      <c r="F18" s="67"/>
      <c r="G18" s="68" t="s">
        <v>53</v>
      </c>
      <c r="H18" s="63"/>
      <c r="I18" s="68" t="s">
        <v>54</v>
      </c>
      <c r="J18" s="63"/>
      <c r="K18" s="68" t="s">
        <v>54</v>
      </c>
      <c r="L18" s="64"/>
      <c r="M18" s="65"/>
      <c r="N18" s="63"/>
      <c r="O18" s="66" t="s">
        <v>51</v>
      </c>
      <c r="P18" s="63"/>
      <c r="Q18" s="55"/>
      <c r="R18" s="67"/>
      <c r="S18" s="63" t="s">
        <v>50</v>
      </c>
      <c r="T18" s="67"/>
      <c r="U18" s="66" t="s">
        <v>55</v>
      </c>
      <c r="V18" s="64"/>
      <c r="W18" s="65" t="s">
        <v>32</v>
      </c>
      <c r="Y18" s="66" t="s">
        <v>51</v>
      </c>
      <c r="Z18" s="63"/>
      <c r="AA18" s="55"/>
      <c r="AB18" s="55"/>
      <c r="AC18" s="63" t="s">
        <v>50</v>
      </c>
      <c r="AD18" s="67"/>
      <c r="AE18" s="144" t="s">
        <v>15</v>
      </c>
      <c r="AF18" s="144"/>
      <c r="AG18" s="144" t="s">
        <v>15</v>
      </c>
      <c r="AH18" s="144"/>
    </row>
    <row r="19" spans="1:34" ht="15">
      <c r="A19" s="69" t="s">
        <v>56</v>
      </c>
      <c r="B19" s="145" t="s">
        <v>57</v>
      </c>
      <c r="C19" s="145"/>
      <c r="D19" s="67"/>
      <c r="E19" s="69" t="s">
        <v>58</v>
      </c>
      <c r="F19" s="63"/>
      <c r="G19" s="69" t="s">
        <v>58</v>
      </c>
      <c r="H19" s="67"/>
      <c r="I19" s="71" t="str">
        <f>E18</f>
        <v>1-1 to 3-20</v>
      </c>
      <c r="J19" s="63"/>
      <c r="K19" s="71" t="str">
        <f>G18</f>
        <v>3-21 to 12-31</v>
      </c>
      <c r="L19" s="72"/>
      <c r="M19" s="71" t="s">
        <v>59</v>
      </c>
      <c r="N19" s="63"/>
      <c r="O19" s="69" t="s">
        <v>56</v>
      </c>
      <c r="P19" s="145" t="s">
        <v>57</v>
      </c>
      <c r="Q19" s="145"/>
      <c r="R19" s="67"/>
      <c r="S19" s="69" t="s">
        <v>58</v>
      </c>
      <c r="T19" s="63"/>
      <c r="U19" s="69" t="s">
        <v>54</v>
      </c>
      <c r="V19" s="72"/>
      <c r="W19" s="71" t="s">
        <v>59</v>
      </c>
      <c r="Y19" s="69" t="s">
        <v>56</v>
      </c>
      <c r="Z19" s="145" t="s">
        <v>57</v>
      </c>
      <c r="AA19" s="145"/>
      <c r="AB19" s="70"/>
      <c r="AC19" s="69" t="s">
        <v>58</v>
      </c>
      <c r="AD19" s="63"/>
      <c r="AE19" s="69" t="s">
        <v>54</v>
      </c>
      <c r="AF19" s="72"/>
      <c r="AG19" s="71" t="s">
        <v>59</v>
      </c>
      <c r="AH19" s="63"/>
    </row>
    <row r="20" spans="15:34" ht="15">
      <c r="O20" s="44"/>
      <c r="P20" s="45"/>
      <c r="Q20" s="55"/>
      <c r="R20" s="61"/>
      <c r="S20" s="52"/>
      <c r="T20" s="45"/>
      <c r="U20" s="51"/>
      <c r="V20" s="62"/>
      <c r="W20" s="51"/>
      <c r="Z20" s="45"/>
      <c r="AA20" s="55"/>
      <c r="AB20" s="55"/>
      <c r="AC20" s="52"/>
      <c r="AD20" s="45"/>
      <c r="AE20" s="51"/>
      <c r="AF20" s="62"/>
      <c r="AG20" s="51"/>
      <c r="AH20" s="45"/>
    </row>
    <row r="21" spans="1:34" ht="15">
      <c r="A21" s="66">
        <v>1</v>
      </c>
      <c r="B21" s="73" t="s">
        <v>143</v>
      </c>
      <c r="C21" s="74"/>
      <c r="O21" s="66">
        <v>1</v>
      </c>
      <c r="P21" s="73" t="s">
        <v>60</v>
      </c>
      <c r="Q21" s="74"/>
      <c r="R21" s="61"/>
      <c r="S21" s="52"/>
      <c r="T21" s="45"/>
      <c r="U21" s="51"/>
      <c r="V21" s="62"/>
      <c r="W21" s="51"/>
      <c r="Y21" s="66">
        <v>1</v>
      </c>
      <c r="Z21" s="73" t="s">
        <v>60</v>
      </c>
      <c r="AA21" s="74"/>
      <c r="AB21" s="74"/>
      <c r="AC21" s="52"/>
      <c r="AD21" s="45"/>
      <c r="AE21" s="51"/>
      <c r="AF21" s="62"/>
      <c r="AG21" s="51"/>
      <c r="AH21" s="45"/>
    </row>
    <row r="22" spans="1:34" ht="15">
      <c r="A22" s="66">
        <f aca="true" t="shared" si="0" ref="A22:A52">+A21+1</f>
        <v>2</v>
      </c>
      <c r="B22" s="73"/>
      <c r="C22" s="74"/>
      <c r="O22" s="66">
        <f aca="true" t="shared" si="1" ref="O22:O41">+O21+1</f>
        <v>2</v>
      </c>
      <c r="P22" s="73"/>
      <c r="Q22" s="74"/>
      <c r="R22" s="61"/>
      <c r="S22" s="52"/>
      <c r="T22" s="45"/>
      <c r="U22" s="51"/>
      <c r="V22" s="62"/>
      <c r="W22" s="51"/>
      <c r="Y22" s="66">
        <f aca="true" t="shared" si="2" ref="Y22:Y41">+Y21+1</f>
        <v>2</v>
      </c>
      <c r="Z22" s="73"/>
      <c r="AA22" s="74"/>
      <c r="AB22" s="74"/>
      <c r="AC22" s="52"/>
      <c r="AD22" s="45"/>
      <c r="AE22" s="51"/>
      <c r="AF22" s="62"/>
      <c r="AG22" s="51"/>
      <c r="AH22" s="45"/>
    </row>
    <row r="23" spans="1:34" ht="15">
      <c r="A23" s="66">
        <f t="shared" si="0"/>
        <v>3</v>
      </c>
      <c r="B23" s="75" t="s">
        <v>62</v>
      </c>
      <c r="C23" s="76"/>
      <c r="O23" s="66">
        <f t="shared" si="1"/>
        <v>3</v>
      </c>
      <c r="P23" s="75" t="str">
        <f aca="true" t="shared" si="3" ref="P23:P34">B23</f>
        <v>Base Facility Charge</v>
      </c>
      <c r="Q23" s="76"/>
      <c r="R23" s="61"/>
      <c r="S23" s="52"/>
      <c r="T23" s="45"/>
      <c r="U23" s="51"/>
      <c r="V23" s="62"/>
      <c r="W23" s="51"/>
      <c r="Y23" s="66">
        <f t="shared" si="2"/>
        <v>3</v>
      </c>
      <c r="Z23" s="75" t="str">
        <f aca="true" t="shared" si="4" ref="Z23:Z34">B23</f>
        <v>Base Facility Charge</v>
      </c>
      <c r="AA23" s="76"/>
      <c r="AB23" s="76"/>
      <c r="AC23" s="52"/>
      <c r="AD23" s="45"/>
      <c r="AE23" s="51"/>
      <c r="AF23" s="62"/>
      <c r="AG23" s="51"/>
      <c r="AH23" s="45"/>
    </row>
    <row r="24" spans="1:34" ht="15">
      <c r="A24" s="66">
        <f t="shared" si="0"/>
        <v>4</v>
      </c>
      <c r="B24" s="77">
        <v>63701</v>
      </c>
      <c r="C24" s="47" t="s">
        <v>63</v>
      </c>
      <c r="E24" s="52">
        <v>1313.5806451612905</v>
      </c>
      <c r="G24" s="78">
        <v>4662.4193548387075</v>
      </c>
      <c r="I24" s="79">
        <v>4.99</v>
      </c>
      <c r="K24" s="79">
        <v>5.06</v>
      </c>
      <c r="L24" s="80"/>
      <c r="M24" s="81">
        <f>(E24*I24)+(G24*K24)</f>
        <v>30146.6093548387</v>
      </c>
      <c r="O24" s="66">
        <f t="shared" si="1"/>
        <v>4</v>
      </c>
      <c r="P24" s="77">
        <f t="shared" si="3"/>
        <v>63701</v>
      </c>
      <c r="Q24" s="47" t="str">
        <f>C24</f>
        <v>5/8" Residential Base Charge</v>
      </c>
      <c r="R24" s="61"/>
      <c r="S24" s="52">
        <f>E24+G24</f>
        <v>5975.999999999998</v>
      </c>
      <c r="T24" s="45"/>
      <c r="U24" s="79">
        <f>K24</f>
        <v>5.06</v>
      </c>
      <c r="V24" s="80"/>
      <c r="W24" s="81">
        <f>S24*U24</f>
        <v>30238.559999999987</v>
      </c>
      <c r="Y24" s="66">
        <f t="shared" si="2"/>
        <v>4</v>
      </c>
      <c r="Z24" s="77">
        <f t="shared" si="4"/>
        <v>63701</v>
      </c>
      <c r="AA24" s="47" t="str">
        <f>C24</f>
        <v>5/8" Residential Base Charge</v>
      </c>
      <c r="AB24" s="47"/>
      <c r="AC24" s="52">
        <f>S24</f>
        <v>5975.999999999998</v>
      </c>
      <c r="AD24" s="45"/>
      <c r="AE24" s="79">
        <f>ROUND(+U24*1.7643,2)+0.01</f>
        <v>8.94</v>
      </c>
      <c r="AF24" s="80"/>
      <c r="AG24" s="81">
        <f>AC24*AE24</f>
        <v>53425.43999999998</v>
      </c>
      <c r="AH24" s="45"/>
    </row>
    <row r="25" spans="1:34" ht="15">
      <c r="A25" s="66">
        <f t="shared" si="0"/>
        <v>5</v>
      </c>
      <c r="B25" s="77">
        <v>63710</v>
      </c>
      <c r="C25" s="47" t="s">
        <v>64</v>
      </c>
      <c r="E25" s="52">
        <v>26.451612903225808</v>
      </c>
      <c r="G25" s="78">
        <v>92.54838709677418</v>
      </c>
      <c r="I25" s="79">
        <v>12.49</v>
      </c>
      <c r="K25" s="79">
        <v>12.66</v>
      </c>
      <c r="L25" s="80"/>
      <c r="M25" s="81">
        <f>(E25*I25)+(G25*K25)</f>
        <v>1502.0432258064516</v>
      </c>
      <c r="O25" s="66">
        <f t="shared" si="1"/>
        <v>5</v>
      </c>
      <c r="P25" s="77">
        <f t="shared" si="3"/>
        <v>63710</v>
      </c>
      <c r="Q25" s="47" t="str">
        <f>C25</f>
        <v>1" Residential Base Charge</v>
      </c>
      <c r="R25" s="61"/>
      <c r="S25" s="52">
        <f>E25+G25</f>
        <v>118.99999999999999</v>
      </c>
      <c r="T25" s="45"/>
      <c r="U25" s="79">
        <f>K25</f>
        <v>12.66</v>
      </c>
      <c r="V25" s="80"/>
      <c r="W25" s="81">
        <f>S25*U25</f>
        <v>1506.5399999999997</v>
      </c>
      <c r="Y25" s="66">
        <f t="shared" si="2"/>
        <v>5</v>
      </c>
      <c r="Z25" s="77">
        <f t="shared" si="4"/>
        <v>63710</v>
      </c>
      <c r="AA25" s="47" t="str">
        <f>C25</f>
        <v>1" Residential Base Charge</v>
      </c>
      <c r="AB25" s="47"/>
      <c r="AC25" s="52">
        <f>S25</f>
        <v>118.99999999999999</v>
      </c>
      <c r="AD25" s="45"/>
      <c r="AE25" s="79">
        <f>ROUND(+U25*1.7643,2)</f>
        <v>22.34</v>
      </c>
      <c r="AF25" s="80"/>
      <c r="AG25" s="81">
        <f>AC25*AE25</f>
        <v>2658.4599999999996</v>
      </c>
      <c r="AH25" s="45"/>
    </row>
    <row r="26" spans="1:34" ht="15">
      <c r="A26" s="66">
        <f t="shared" si="0"/>
        <v>6</v>
      </c>
      <c r="B26" s="77">
        <v>63704</v>
      </c>
      <c r="C26" s="47" t="s">
        <v>65</v>
      </c>
      <c r="E26" s="52">
        <v>5</v>
      </c>
      <c r="G26" s="52">
        <v>19</v>
      </c>
      <c r="I26" s="79">
        <v>4.99</v>
      </c>
      <c r="K26" s="79">
        <v>5.06</v>
      </c>
      <c r="L26" s="80"/>
      <c r="M26" s="81">
        <f>(E26*I26)+(G26*K26)</f>
        <v>121.08999999999999</v>
      </c>
      <c r="O26" s="66">
        <f t="shared" si="1"/>
        <v>6</v>
      </c>
      <c r="P26" s="77">
        <f t="shared" si="3"/>
        <v>63704</v>
      </c>
      <c r="Q26" s="47" t="str">
        <f>C26</f>
        <v>5/8" General Service Base Charge</v>
      </c>
      <c r="R26" s="61"/>
      <c r="S26" s="52">
        <f>E26+G26</f>
        <v>24</v>
      </c>
      <c r="T26" s="45"/>
      <c r="U26" s="79">
        <f>K26</f>
        <v>5.06</v>
      </c>
      <c r="V26" s="80"/>
      <c r="W26" s="81">
        <f>S26*U26</f>
        <v>121.44</v>
      </c>
      <c r="Y26" s="66">
        <f t="shared" si="2"/>
        <v>6</v>
      </c>
      <c r="Z26" s="77">
        <f t="shared" si="4"/>
        <v>63704</v>
      </c>
      <c r="AA26" s="47" t="str">
        <f>C26</f>
        <v>5/8" General Service Base Charge</v>
      </c>
      <c r="AB26" s="47"/>
      <c r="AC26" s="52">
        <f>S26</f>
        <v>24</v>
      </c>
      <c r="AD26" s="45"/>
      <c r="AE26" s="79">
        <f>ROUND(+U26*1.7643,2)+0.01</f>
        <v>8.94</v>
      </c>
      <c r="AF26" s="80"/>
      <c r="AG26" s="81">
        <f>AC26*AE26</f>
        <v>214.56</v>
      </c>
      <c r="AH26" s="45"/>
    </row>
    <row r="27" spans="1:34" ht="15">
      <c r="A27" s="66">
        <f t="shared" si="0"/>
        <v>7</v>
      </c>
      <c r="B27" s="77">
        <v>63711</v>
      </c>
      <c r="C27" s="47" t="s">
        <v>66</v>
      </c>
      <c r="E27" s="52">
        <v>2.6451612903225805</v>
      </c>
      <c r="G27" s="52">
        <v>9</v>
      </c>
      <c r="I27" s="79">
        <v>12.49</v>
      </c>
      <c r="K27" s="79">
        <v>12.66</v>
      </c>
      <c r="L27" s="80"/>
      <c r="M27" s="81">
        <f>(E27*I27)+(G27*K27)</f>
        <v>146.97806451612902</v>
      </c>
      <c r="O27" s="66">
        <f t="shared" si="1"/>
        <v>7</v>
      </c>
      <c r="P27" s="77">
        <f t="shared" si="3"/>
        <v>63711</v>
      </c>
      <c r="Q27" s="47" t="str">
        <f>C27</f>
        <v>1" General Service Base Charge</v>
      </c>
      <c r="R27" s="61"/>
      <c r="S27" s="52">
        <f>E27+G27</f>
        <v>11.64516129032258</v>
      </c>
      <c r="T27" s="45"/>
      <c r="U27" s="79">
        <f>K27</f>
        <v>12.66</v>
      </c>
      <c r="V27" s="80"/>
      <c r="W27" s="81">
        <f>S27*U27</f>
        <v>147.42774193548385</v>
      </c>
      <c r="Y27" s="66">
        <f t="shared" si="2"/>
        <v>7</v>
      </c>
      <c r="Z27" s="77">
        <f t="shared" si="4"/>
        <v>63711</v>
      </c>
      <c r="AA27" s="47" t="str">
        <f>C27</f>
        <v>1" General Service Base Charge</v>
      </c>
      <c r="AB27" s="47"/>
      <c r="AC27" s="52">
        <f>S27</f>
        <v>11.64516129032258</v>
      </c>
      <c r="AD27" s="45"/>
      <c r="AE27" s="79">
        <f>ROUND(+U27*1.7643,2)</f>
        <v>22.34</v>
      </c>
      <c r="AF27" s="80"/>
      <c r="AG27" s="81">
        <f>AC27*AE27</f>
        <v>260.1529032258064</v>
      </c>
      <c r="AH27" s="45"/>
    </row>
    <row r="28" spans="1:34" ht="15">
      <c r="A28" s="66">
        <f t="shared" si="0"/>
        <v>8</v>
      </c>
      <c r="B28" s="77">
        <v>63713</v>
      </c>
      <c r="C28" s="47" t="s">
        <v>67</v>
      </c>
      <c r="E28" s="52">
        <v>10.580645161290322</v>
      </c>
      <c r="G28" s="52">
        <v>37</v>
      </c>
      <c r="I28" s="79">
        <v>39.96</v>
      </c>
      <c r="K28" s="79">
        <v>40.52</v>
      </c>
      <c r="L28" s="80"/>
      <c r="M28" s="81">
        <f>(E28*I28)+(G28*K28)</f>
        <v>1922.0425806451613</v>
      </c>
      <c r="O28" s="66">
        <f t="shared" si="1"/>
        <v>8</v>
      </c>
      <c r="P28" s="77">
        <f t="shared" si="3"/>
        <v>63713</v>
      </c>
      <c r="Q28" s="47" t="str">
        <f>C28</f>
        <v>2" General Service Base Charge</v>
      </c>
      <c r="R28" s="61"/>
      <c r="S28" s="52">
        <f>E28+G28</f>
        <v>47.58064516129032</v>
      </c>
      <c r="T28" s="45"/>
      <c r="U28" s="79">
        <f>K28</f>
        <v>40.52</v>
      </c>
      <c r="V28" s="80"/>
      <c r="W28" s="81">
        <f>S28*U28</f>
        <v>1927.967741935484</v>
      </c>
      <c r="Y28" s="66">
        <f t="shared" si="2"/>
        <v>8</v>
      </c>
      <c r="Z28" s="77">
        <f t="shared" si="4"/>
        <v>63713</v>
      </c>
      <c r="AA28" s="47" t="str">
        <f>C28</f>
        <v>2" General Service Base Charge</v>
      </c>
      <c r="AB28" s="47"/>
      <c r="AC28" s="52">
        <f>S28</f>
        <v>47.58064516129032</v>
      </c>
      <c r="AD28" s="45"/>
      <c r="AE28" s="79">
        <f>ROUND(+U28*1.7643,2)</f>
        <v>71.49</v>
      </c>
      <c r="AF28" s="80"/>
      <c r="AG28" s="81">
        <f>AC28*AE28</f>
        <v>3401.540322580645</v>
      </c>
      <c r="AH28" s="45"/>
    </row>
    <row r="29" spans="1:34" ht="15">
      <c r="A29" s="66">
        <f t="shared" si="0"/>
        <v>9</v>
      </c>
      <c r="B29" s="76" t="s">
        <v>29</v>
      </c>
      <c r="C29" s="47"/>
      <c r="E29" s="82"/>
      <c r="F29" s="61"/>
      <c r="G29" s="82"/>
      <c r="H29" s="61"/>
      <c r="I29" s="79"/>
      <c r="J29" s="61"/>
      <c r="K29" s="79"/>
      <c r="L29" s="80"/>
      <c r="M29" s="81"/>
      <c r="O29" s="66">
        <f t="shared" si="1"/>
        <v>9</v>
      </c>
      <c r="P29" s="76" t="str">
        <f t="shared" si="3"/>
        <v>Gallonage Charge per 1,000 Gallons</v>
      </c>
      <c r="Q29" s="47"/>
      <c r="R29" s="61"/>
      <c r="S29" s="82"/>
      <c r="T29" s="61"/>
      <c r="U29" s="79"/>
      <c r="V29" s="80"/>
      <c r="W29" s="81"/>
      <c r="Y29" s="66">
        <f t="shared" si="2"/>
        <v>9</v>
      </c>
      <c r="Z29" s="76" t="str">
        <f t="shared" si="4"/>
        <v>Gallonage Charge per 1,000 Gallons</v>
      </c>
      <c r="AA29" s="47"/>
      <c r="AB29" s="47"/>
      <c r="AC29" s="52"/>
      <c r="AD29" s="61"/>
      <c r="AE29" s="79"/>
      <c r="AF29" s="80"/>
      <c r="AG29" s="81"/>
      <c r="AH29" s="61"/>
    </row>
    <row r="30" spans="1:34" ht="15">
      <c r="A30" s="66">
        <f t="shared" si="0"/>
        <v>10</v>
      </c>
      <c r="B30" s="77">
        <v>63701</v>
      </c>
      <c r="C30" s="47" t="s">
        <v>68</v>
      </c>
      <c r="E30" s="82">
        <v>4542741.93548387</v>
      </c>
      <c r="F30" s="61"/>
      <c r="G30" s="82">
        <v>12888258.064516127</v>
      </c>
      <c r="H30" s="61"/>
      <c r="I30" s="79">
        <v>2.28</v>
      </c>
      <c r="J30" s="61"/>
      <c r="K30" s="79">
        <v>2.31</v>
      </c>
      <c r="L30" s="80"/>
      <c r="M30" s="81">
        <f>(E30*I30/1000)+(G30*K30/1000)</f>
        <v>40129.32774193548</v>
      </c>
      <c r="O30" s="66">
        <f t="shared" si="1"/>
        <v>10</v>
      </c>
      <c r="P30" s="77">
        <f t="shared" si="3"/>
        <v>63701</v>
      </c>
      <c r="Q30" s="47" t="str">
        <f>C30</f>
        <v>5/8" Residential</v>
      </c>
      <c r="R30" s="61"/>
      <c r="S30" s="52">
        <f>E30+G30</f>
        <v>17430999.999999996</v>
      </c>
      <c r="T30" s="61"/>
      <c r="U30" s="79">
        <f>K30</f>
        <v>2.31</v>
      </c>
      <c r="V30" s="80"/>
      <c r="W30" s="81">
        <f>S30*U30/1000</f>
        <v>40265.60999999999</v>
      </c>
      <c r="X30" s="50"/>
      <c r="Y30" s="66">
        <f t="shared" si="2"/>
        <v>10</v>
      </c>
      <c r="Z30" s="77">
        <f t="shared" si="4"/>
        <v>63701</v>
      </c>
      <c r="AA30" s="47" t="str">
        <f>C30</f>
        <v>5/8" Residential</v>
      </c>
      <c r="AB30" s="55"/>
      <c r="AC30" s="52">
        <f>S30</f>
        <v>17430999.999999996</v>
      </c>
      <c r="AD30" s="61"/>
      <c r="AE30" s="79">
        <f>ROUND(+U30*1.7643,2)</f>
        <v>4.08</v>
      </c>
      <c r="AF30" s="80"/>
      <c r="AG30" s="81">
        <f>AC30*AE30/1000</f>
        <v>71118.47999999998</v>
      </c>
      <c r="AH30" s="61"/>
    </row>
    <row r="31" spans="1:34" ht="15">
      <c r="A31" s="66">
        <f t="shared" si="0"/>
        <v>11</v>
      </c>
      <c r="B31" s="77">
        <v>63710</v>
      </c>
      <c r="C31" s="47" t="s">
        <v>69</v>
      </c>
      <c r="E31" s="82">
        <v>61483.87096774194</v>
      </c>
      <c r="F31" s="61"/>
      <c r="G31" s="82">
        <v>150516.12903225806</v>
      </c>
      <c r="H31" s="61"/>
      <c r="I31" s="79">
        <v>2.28</v>
      </c>
      <c r="J31" s="61"/>
      <c r="K31" s="79">
        <v>2.31</v>
      </c>
      <c r="L31" s="80"/>
      <c r="M31" s="81">
        <f>(E31*I31/1000)+(G31*K31/1000)</f>
        <v>487.87548387096774</v>
      </c>
      <c r="O31" s="66">
        <f t="shared" si="1"/>
        <v>11</v>
      </c>
      <c r="P31" s="77">
        <f t="shared" si="3"/>
        <v>63710</v>
      </c>
      <c r="Q31" s="47" t="str">
        <f>C31</f>
        <v>1" Residential</v>
      </c>
      <c r="R31" s="61"/>
      <c r="S31" s="52">
        <f>E31+G31</f>
        <v>212000</v>
      </c>
      <c r="T31" s="61"/>
      <c r="U31" s="79">
        <f>K31</f>
        <v>2.31</v>
      </c>
      <c r="V31" s="80"/>
      <c r="W31" s="81">
        <f>S31*U31/1000</f>
        <v>489.72</v>
      </c>
      <c r="X31" s="50"/>
      <c r="Y31" s="66">
        <f t="shared" si="2"/>
        <v>11</v>
      </c>
      <c r="Z31" s="77">
        <f t="shared" si="4"/>
        <v>63710</v>
      </c>
      <c r="AA31" s="47" t="str">
        <f>C31</f>
        <v>1" Residential</v>
      </c>
      <c r="AB31" s="55"/>
      <c r="AC31" s="52">
        <f>S31</f>
        <v>212000</v>
      </c>
      <c r="AD31" s="61"/>
      <c r="AE31" s="79">
        <f>ROUND(+U31*1.7643,2)</f>
        <v>4.08</v>
      </c>
      <c r="AF31" s="80"/>
      <c r="AG31" s="81">
        <f>AC31*AE31/1000</f>
        <v>864.96</v>
      </c>
      <c r="AH31" s="61"/>
    </row>
    <row r="32" spans="1:34" ht="15">
      <c r="A32" s="66">
        <f t="shared" si="0"/>
        <v>12</v>
      </c>
      <c r="B32" s="77">
        <v>63704</v>
      </c>
      <c r="C32" s="47" t="s">
        <v>70</v>
      </c>
      <c r="E32" s="82">
        <v>0</v>
      </c>
      <c r="F32" s="61"/>
      <c r="G32" s="82">
        <v>0</v>
      </c>
      <c r="H32" s="61"/>
      <c r="I32" s="79">
        <v>2.28</v>
      </c>
      <c r="J32" s="61"/>
      <c r="K32" s="79">
        <v>2.31</v>
      </c>
      <c r="L32" s="80"/>
      <c r="M32" s="81">
        <f>(E32*I32/1000)+(G32*K32/1000)</f>
        <v>0</v>
      </c>
      <c r="O32" s="66">
        <f t="shared" si="1"/>
        <v>12</v>
      </c>
      <c r="P32" s="77">
        <f t="shared" si="3"/>
        <v>63704</v>
      </c>
      <c r="Q32" s="47" t="str">
        <f>C32</f>
        <v>5/8" General Service</v>
      </c>
      <c r="R32" s="61"/>
      <c r="S32" s="52">
        <f>E32+G32</f>
        <v>0</v>
      </c>
      <c r="T32" s="61"/>
      <c r="U32" s="79">
        <f>K32</f>
        <v>2.31</v>
      </c>
      <c r="V32" s="80"/>
      <c r="W32" s="81">
        <f>S32*U32/1000</f>
        <v>0</v>
      </c>
      <c r="X32" s="50"/>
      <c r="Y32" s="66">
        <f t="shared" si="2"/>
        <v>12</v>
      </c>
      <c r="Z32" s="77">
        <f t="shared" si="4"/>
        <v>63704</v>
      </c>
      <c r="AA32" s="47" t="str">
        <f>C32</f>
        <v>5/8" General Service</v>
      </c>
      <c r="AB32" s="55"/>
      <c r="AC32" s="52">
        <f>S32</f>
        <v>0</v>
      </c>
      <c r="AD32" s="61"/>
      <c r="AE32" s="79">
        <f>ROUND(+U32*1.7643,2)</f>
        <v>4.08</v>
      </c>
      <c r="AF32" s="80"/>
      <c r="AG32" s="81">
        <f>AC32*AE32/1000</f>
        <v>0</v>
      </c>
      <c r="AH32" s="61"/>
    </row>
    <row r="33" spans="1:34" ht="15">
      <c r="A33" s="66">
        <f t="shared" si="0"/>
        <v>13</v>
      </c>
      <c r="B33" s="77">
        <v>63711</v>
      </c>
      <c r="C33" s="47" t="s">
        <v>71</v>
      </c>
      <c r="E33" s="82">
        <v>3645.1612903225805</v>
      </c>
      <c r="F33" s="61"/>
      <c r="G33" s="82">
        <v>11354.83870967742</v>
      </c>
      <c r="H33" s="61"/>
      <c r="I33" s="79">
        <v>2.28</v>
      </c>
      <c r="J33" s="61"/>
      <c r="K33" s="79">
        <v>2.31</v>
      </c>
      <c r="L33" s="80"/>
      <c r="M33" s="81">
        <f>(E33*I33/1000)+(G33*K33/1000)</f>
        <v>34.54064516129032</v>
      </c>
      <c r="O33" s="66">
        <f t="shared" si="1"/>
        <v>13</v>
      </c>
      <c r="P33" s="77">
        <f t="shared" si="3"/>
        <v>63711</v>
      </c>
      <c r="Q33" s="47" t="str">
        <f>C33</f>
        <v>1" General Service</v>
      </c>
      <c r="R33" s="61"/>
      <c r="S33" s="52">
        <f>E33+G33</f>
        <v>15000</v>
      </c>
      <c r="T33" s="61"/>
      <c r="U33" s="79">
        <f>K33</f>
        <v>2.31</v>
      </c>
      <c r="V33" s="80"/>
      <c r="W33" s="81">
        <f>S33*U33/1000</f>
        <v>34.65</v>
      </c>
      <c r="X33" s="50"/>
      <c r="Y33" s="66">
        <f t="shared" si="2"/>
        <v>13</v>
      </c>
      <c r="Z33" s="77">
        <f t="shared" si="4"/>
        <v>63711</v>
      </c>
      <c r="AA33" s="47" t="str">
        <f>C33</f>
        <v>1" General Service</v>
      </c>
      <c r="AB33" s="55"/>
      <c r="AC33" s="52">
        <f>S33</f>
        <v>15000</v>
      </c>
      <c r="AD33" s="61"/>
      <c r="AE33" s="79">
        <f>ROUND(+U33*1.7643,2)</f>
        <v>4.08</v>
      </c>
      <c r="AF33" s="80"/>
      <c r="AG33" s="81">
        <f>AC33*AE33/1000</f>
        <v>61.2</v>
      </c>
      <c r="AH33" s="61"/>
    </row>
    <row r="34" spans="1:34" ht="15">
      <c r="A34" s="66">
        <f t="shared" si="0"/>
        <v>14</v>
      </c>
      <c r="B34" s="77">
        <v>63713</v>
      </c>
      <c r="C34" s="47" t="s">
        <v>72</v>
      </c>
      <c r="E34" s="82">
        <v>188580.64516129033</v>
      </c>
      <c r="F34" s="61"/>
      <c r="G34" s="82">
        <v>724419.3548387097</v>
      </c>
      <c r="H34" s="61"/>
      <c r="I34" s="79">
        <v>2.28</v>
      </c>
      <c r="J34" s="61"/>
      <c r="K34" s="79">
        <v>2.31</v>
      </c>
      <c r="L34" s="83"/>
      <c r="M34" s="81">
        <f>(E34*I34/1000)+(G34*K34/1000)</f>
        <v>2103.372580645161</v>
      </c>
      <c r="O34" s="66">
        <f t="shared" si="1"/>
        <v>14</v>
      </c>
      <c r="P34" s="77">
        <f t="shared" si="3"/>
        <v>63713</v>
      </c>
      <c r="Q34" s="47" t="str">
        <f>C34</f>
        <v>2" General Service</v>
      </c>
      <c r="R34" s="61"/>
      <c r="S34" s="52">
        <f>E34+G34</f>
        <v>913000</v>
      </c>
      <c r="T34" s="61"/>
      <c r="U34" s="79">
        <f>K34</f>
        <v>2.31</v>
      </c>
      <c r="V34" s="83"/>
      <c r="W34" s="81">
        <f>S34*U34/1000</f>
        <v>2109.03</v>
      </c>
      <c r="Y34" s="66">
        <f t="shared" si="2"/>
        <v>14</v>
      </c>
      <c r="Z34" s="77">
        <f t="shared" si="4"/>
        <v>63713</v>
      </c>
      <c r="AA34" s="47" t="str">
        <f>C34</f>
        <v>2" General Service</v>
      </c>
      <c r="AB34" s="55"/>
      <c r="AC34" s="52">
        <f>S34</f>
        <v>913000</v>
      </c>
      <c r="AD34" s="61"/>
      <c r="AE34" s="79">
        <f>ROUND(+U34*1.7643,2)</f>
        <v>4.08</v>
      </c>
      <c r="AF34" s="83"/>
      <c r="AG34" s="81">
        <f>AC34*AE34/1000</f>
        <v>3725.04</v>
      </c>
      <c r="AH34" s="61"/>
    </row>
    <row r="35" spans="1:34" ht="15">
      <c r="A35" s="66">
        <f t="shared" si="0"/>
        <v>15</v>
      </c>
      <c r="B35" s="47"/>
      <c r="E35" s="82"/>
      <c r="F35" s="61"/>
      <c r="G35" s="82"/>
      <c r="H35" s="61"/>
      <c r="I35" s="79"/>
      <c r="J35" s="61"/>
      <c r="K35" s="79"/>
      <c r="L35" s="83"/>
      <c r="M35" s="81"/>
      <c r="O35" s="66">
        <f t="shared" si="1"/>
        <v>15</v>
      </c>
      <c r="P35" s="47"/>
      <c r="Q35" s="55"/>
      <c r="R35" s="61"/>
      <c r="S35" s="52"/>
      <c r="T35" s="61"/>
      <c r="U35" s="79"/>
      <c r="V35" s="83"/>
      <c r="W35" s="81"/>
      <c r="Y35" s="66">
        <f t="shared" si="2"/>
        <v>15</v>
      </c>
      <c r="Z35" s="47"/>
      <c r="AA35" s="55"/>
      <c r="AB35" s="55"/>
      <c r="AC35" s="52"/>
      <c r="AD35" s="61"/>
      <c r="AE35" s="79"/>
      <c r="AF35" s="83"/>
      <c r="AG35" s="81"/>
      <c r="AH35" s="61"/>
    </row>
    <row r="36" spans="1:34" ht="15">
      <c r="A36" s="66">
        <f t="shared" si="0"/>
        <v>16</v>
      </c>
      <c r="B36" s="77"/>
      <c r="C36" s="74"/>
      <c r="E36" s="84"/>
      <c r="F36" s="61"/>
      <c r="G36" s="82"/>
      <c r="H36" s="61"/>
      <c r="I36" s="79"/>
      <c r="J36" s="61"/>
      <c r="K36" s="79"/>
      <c r="L36" s="83"/>
      <c r="M36" s="81"/>
      <c r="O36" s="66">
        <f t="shared" si="1"/>
        <v>16</v>
      </c>
      <c r="P36" s="77"/>
      <c r="Q36" s="74"/>
      <c r="R36" s="61"/>
      <c r="S36" s="84"/>
      <c r="T36" s="61"/>
      <c r="U36" s="79"/>
      <c r="V36" s="83"/>
      <c r="W36" s="81"/>
      <c r="X36" s="50"/>
      <c r="Y36" s="66">
        <f t="shared" si="2"/>
        <v>16</v>
      </c>
      <c r="Z36" s="47"/>
      <c r="AA36" s="74"/>
      <c r="AB36" s="74"/>
      <c r="AC36" s="84"/>
      <c r="AD36" s="61"/>
      <c r="AE36" s="79"/>
      <c r="AF36" s="83"/>
      <c r="AG36" s="81"/>
      <c r="AH36" s="61"/>
    </row>
    <row r="37" spans="1:34" s="57" customFormat="1" ht="15">
      <c r="A37" s="66">
        <f t="shared" si="0"/>
        <v>17</v>
      </c>
      <c r="C37" s="85" t="s">
        <v>73</v>
      </c>
      <c r="E37" s="82"/>
      <c r="G37" s="82"/>
      <c r="I37" s="81"/>
      <c r="J37" s="61"/>
      <c r="K37" s="81"/>
      <c r="L37" s="86"/>
      <c r="M37" s="87">
        <f>SUM(M24:M34)</f>
        <v>76593.87967741933</v>
      </c>
      <c r="N37" s="61"/>
      <c r="O37" s="66">
        <f t="shared" si="1"/>
        <v>17</v>
      </c>
      <c r="Q37" s="85" t="s">
        <v>73</v>
      </c>
      <c r="S37" s="82"/>
      <c r="U37" s="81"/>
      <c r="V37" s="86"/>
      <c r="W37" s="87">
        <f>SUM(W24:W34)</f>
        <v>76840.94548387095</v>
      </c>
      <c r="Y37" s="66">
        <f t="shared" si="2"/>
        <v>17</v>
      </c>
      <c r="AA37" s="85" t="s">
        <v>73</v>
      </c>
      <c r="AB37" s="85"/>
      <c r="AC37" s="82"/>
      <c r="AE37" s="81"/>
      <c r="AF37" s="86"/>
      <c r="AG37" s="87">
        <f>SUM(AG24:AG34)</f>
        <v>135729.83322580642</v>
      </c>
      <c r="AH37" s="61"/>
    </row>
    <row r="38" spans="1:34" s="57" customFormat="1" ht="15">
      <c r="A38" s="66">
        <f t="shared" si="0"/>
        <v>18</v>
      </c>
      <c r="C38" s="88"/>
      <c r="E38" s="82"/>
      <c r="G38" s="82"/>
      <c r="I38" s="81"/>
      <c r="J38" s="61"/>
      <c r="K38" s="81"/>
      <c r="L38" s="86"/>
      <c r="M38" s="81"/>
      <c r="N38" s="61"/>
      <c r="O38" s="66">
        <f t="shared" si="1"/>
        <v>18</v>
      </c>
      <c r="Q38" s="88"/>
      <c r="S38" s="82"/>
      <c r="U38" s="81"/>
      <c r="V38" s="86"/>
      <c r="W38" s="81"/>
      <c r="Y38" s="66">
        <f t="shared" si="2"/>
        <v>18</v>
      </c>
      <c r="AA38" s="88"/>
      <c r="AB38" s="88"/>
      <c r="AC38" s="82"/>
      <c r="AE38" s="81"/>
      <c r="AF38" s="86"/>
      <c r="AG38" s="81"/>
      <c r="AH38" s="61"/>
    </row>
    <row r="39" spans="1:34" s="57" customFormat="1" ht="15">
      <c r="A39" s="66">
        <f t="shared" si="0"/>
        <v>19</v>
      </c>
      <c r="C39" s="88"/>
      <c r="E39" s="82"/>
      <c r="G39" s="82"/>
      <c r="I39" s="81" t="s">
        <v>74</v>
      </c>
      <c r="L39" s="86"/>
      <c r="M39" s="87">
        <f>56*15</f>
        <v>840</v>
      </c>
      <c r="N39" s="61"/>
      <c r="O39" s="66">
        <f t="shared" si="1"/>
        <v>19</v>
      </c>
      <c r="Q39" s="88"/>
      <c r="S39" s="81" t="s">
        <v>74</v>
      </c>
      <c r="V39" s="86"/>
      <c r="W39" s="87">
        <f>M39</f>
        <v>840</v>
      </c>
      <c r="Y39" s="66">
        <f t="shared" si="2"/>
        <v>19</v>
      </c>
      <c r="AA39" s="88"/>
      <c r="AB39" s="88"/>
      <c r="AC39" s="82"/>
      <c r="AD39" s="81" t="s">
        <v>74</v>
      </c>
      <c r="AF39" s="86"/>
      <c r="AG39" s="87"/>
      <c r="AH39" s="61"/>
    </row>
    <row r="40" spans="1:34" s="57" customFormat="1" ht="15">
      <c r="A40" s="66">
        <f t="shared" si="0"/>
        <v>20</v>
      </c>
      <c r="H40" s="89"/>
      <c r="I40" s="81"/>
      <c r="L40" s="86"/>
      <c r="M40" s="81"/>
      <c r="N40" s="61"/>
      <c r="O40" s="66">
        <f t="shared" si="1"/>
        <v>20</v>
      </c>
      <c r="S40" s="81"/>
      <c r="V40" s="86"/>
      <c r="W40" s="81"/>
      <c r="Y40" s="66">
        <f t="shared" si="2"/>
        <v>20</v>
      </c>
      <c r="AD40" s="81"/>
      <c r="AF40" s="86"/>
      <c r="AG40" s="81"/>
      <c r="AH40" s="61"/>
    </row>
    <row r="41" spans="1:34" s="57" customFormat="1" ht="15">
      <c r="A41" s="66">
        <f t="shared" si="0"/>
        <v>21</v>
      </c>
      <c r="H41" s="89"/>
      <c r="I41" s="81" t="s">
        <v>75</v>
      </c>
      <c r="L41" s="86"/>
      <c r="M41" s="90">
        <f>SUM(M37:M39)</f>
        <v>77433.87967741933</v>
      </c>
      <c r="N41" s="61"/>
      <c r="O41" s="66">
        <f t="shared" si="1"/>
        <v>21</v>
      </c>
      <c r="S41" s="81" t="s">
        <v>75</v>
      </c>
      <c r="V41" s="86"/>
      <c r="W41" s="90">
        <f>SUM(W37:W39)</f>
        <v>77680.94548387095</v>
      </c>
      <c r="Y41" s="66">
        <f t="shared" si="2"/>
        <v>21</v>
      </c>
      <c r="AD41" s="81" t="s">
        <v>75</v>
      </c>
      <c r="AF41" s="86"/>
      <c r="AG41" s="90">
        <f>SUM(AG37:AG40)</f>
        <v>135729.83322580642</v>
      </c>
      <c r="AH41" s="61"/>
    </row>
    <row r="42" spans="1:34" s="57" customFormat="1" ht="15">
      <c r="A42" s="66">
        <f t="shared" si="0"/>
        <v>22</v>
      </c>
      <c r="B42" s="61" t="s">
        <v>76</v>
      </c>
      <c r="C42" s="91"/>
      <c r="E42" s="52"/>
      <c r="F42" s="92"/>
      <c r="G42" s="93">
        <f>75526.35+1215</f>
        <v>76741.35</v>
      </c>
      <c r="H42" s="89"/>
      <c r="I42" s="94"/>
      <c r="J42" s="61"/>
      <c r="K42" s="81"/>
      <c r="L42" s="86"/>
      <c r="M42" s="81"/>
      <c r="N42" s="61"/>
      <c r="O42" s="61"/>
      <c r="P42" s="61"/>
      <c r="Q42" s="91"/>
      <c r="S42" s="52"/>
      <c r="T42" s="92"/>
      <c r="U42" s="81"/>
      <c r="V42" s="86"/>
      <c r="W42" s="81"/>
      <c r="Z42" s="61"/>
      <c r="AA42" s="91"/>
      <c r="AB42" s="91"/>
      <c r="AC42" s="52"/>
      <c r="AD42" s="92"/>
      <c r="AE42" s="81"/>
      <c r="AF42" s="86"/>
      <c r="AG42" s="81"/>
      <c r="AH42" s="61"/>
    </row>
    <row r="43" spans="1:33" ht="15">
      <c r="A43" s="66">
        <f t="shared" si="0"/>
        <v>23</v>
      </c>
      <c r="B43" s="61" t="s">
        <v>77</v>
      </c>
      <c r="C43" s="91"/>
      <c r="D43" s="57"/>
      <c r="F43" s="92"/>
      <c r="G43" s="93"/>
      <c r="H43" s="89"/>
      <c r="I43" s="94"/>
      <c r="M43" s="81"/>
      <c r="P43" s="61"/>
      <c r="Q43" s="91"/>
      <c r="R43" s="57"/>
      <c r="S43" s="52"/>
      <c r="T43" s="92"/>
      <c r="U43" s="51"/>
      <c r="V43" s="62"/>
      <c r="W43" s="81"/>
      <c r="Z43" s="61" t="s">
        <v>78</v>
      </c>
      <c r="AA43" s="91"/>
      <c r="AB43" s="91"/>
      <c r="AC43" s="52">
        <v>135830.42</v>
      </c>
      <c r="AD43" s="92"/>
      <c r="AE43" s="51"/>
      <c r="AF43" s="62"/>
      <c r="AG43" s="81"/>
    </row>
    <row r="44" spans="1:33" ht="15.75" thickBot="1">
      <c r="A44" s="66">
        <f t="shared" si="0"/>
        <v>24</v>
      </c>
      <c r="B44" s="61" t="s">
        <v>79</v>
      </c>
      <c r="C44" s="91"/>
      <c r="D44" s="57"/>
      <c r="F44" s="92"/>
      <c r="G44" s="95">
        <f>SUM(G42:G43)</f>
        <v>76741.35</v>
      </c>
      <c r="H44" s="92"/>
      <c r="I44" s="96"/>
      <c r="M44" s="81"/>
      <c r="P44" s="61"/>
      <c r="Q44" s="91"/>
      <c r="R44" s="57"/>
      <c r="S44" s="52"/>
      <c r="T44" s="92"/>
      <c r="U44" s="51"/>
      <c r="V44" s="62"/>
      <c r="W44" s="81"/>
      <c r="Z44" s="61" t="s">
        <v>80</v>
      </c>
      <c r="AA44" s="91"/>
      <c r="AB44" s="91"/>
      <c r="AC44" s="52">
        <f>+AG41</f>
        <v>135729.83322580642</v>
      </c>
      <c r="AD44" s="92"/>
      <c r="AE44" s="51"/>
      <c r="AF44" s="62"/>
      <c r="AG44" s="81"/>
    </row>
    <row r="45" spans="1:33" ht="15.75" thickTop="1">
      <c r="A45" s="66">
        <f t="shared" si="0"/>
        <v>25</v>
      </c>
      <c r="B45" s="61"/>
      <c r="C45" s="88"/>
      <c r="D45" s="57"/>
      <c r="E45" s="82"/>
      <c r="F45" s="57"/>
      <c r="G45" s="82"/>
      <c r="I45" s="96"/>
      <c r="K45" s="97"/>
      <c r="L45" s="98"/>
      <c r="M45" s="81"/>
      <c r="P45" s="61"/>
      <c r="Q45" s="88"/>
      <c r="R45" s="57"/>
      <c r="S45" s="82"/>
      <c r="T45" s="57"/>
      <c r="U45" s="97"/>
      <c r="V45" s="98"/>
      <c r="W45" s="81"/>
      <c r="Z45" s="61" t="s">
        <v>81</v>
      </c>
      <c r="AA45" s="91"/>
      <c r="AB45" s="91"/>
      <c r="AC45" s="99">
        <f>+AC43-AC44</f>
        <v>100.58677419356536</v>
      </c>
      <c r="AD45" s="57"/>
      <c r="AE45" s="97"/>
      <c r="AF45" s="98"/>
      <c r="AG45" s="81"/>
    </row>
    <row r="46" spans="1:33" ht="15.75" thickBot="1">
      <c r="A46" s="66">
        <f t="shared" si="0"/>
        <v>26</v>
      </c>
      <c r="B46" s="93" t="s">
        <v>80</v>
      </c>
      <c r="C46" s="47"/>
      <c r="D46" s="92"/>
      <c r="E46" s="93"/>
      <c r="F46" s="92"/>
      <c r="G46" s="100">
        <f>M41</f>
        <v>77433.87967741933</v>
      </c>
      <c r="H46" s="92"/>
      <c r="I46" s="96"/>
      <c r="P46" s="93"/>
      <c r="Q46" s="47"/>
      <c r="R46" s="92"/>
      <c r="S46" s="93"/>
      <c r="T46" s="92"/>
      <c r="U46" s="51"/>
      <c r="V46" s="62"/>
      <c r="W46" s="51"/>
      <c r="Z46" s="61"/>
      <c r="AA46" s="88"/>
      <c r="AB46" s="88"/>
      <c r="AC46" s="101">
        <f>+AC45/AC43</f>
        <v>0.000740532011853938</v>
      </c>
      <c r="AD46" s="92"/>
      <c r="AE46" s="51"/>
      <c r="AF46" s="62"/>
      <c r="AG46" s="51"/>
    </row>
    <row r="47" spans="1:33" ht="16.5" thickBot="1" thickTop="1">
      <c r="A47" s="66">
        <f t="shared" si="0"/>
        <v>27</v>
      </c>
      <c r="B47" s="93" t="s">
        <v>82</v>
      </c>
      <c r="C47" s="47"/>
      <c r="D47" s="92"/>
      <c r="E47" s="93"/>
      <c r="F47" s="92"/>
      <c r="G47" s="102">
        <f>G44-G46</f>
        <v>-692.5296774193266</v>
      </c>
      <c r="I47" s="103"/>
      <c r="P47" s="93"/>
      <c r="Q47" s="47"/>
      <c r="R47" s="92"/>
      <c r="S47" s="93"/>
      <c r="T47" s="92"/>
      <c r="U47" s="51"/>
      <c r="V47" s="62"/>
      <c r="W47" s="51"/>
      <c r="Z47" s="93"/>
      <c r="AA47" s="47"/>
      <c r="AB47" s="47"/>
      <c r="AC47" s="93"/>
      <c r="AD47" s="92"/>
      <c r="AE47" s="51"/>
      <c r="AF47" s="62"/>
      <c r="AG47" s="51"/>
    </row>
    <row r="48" spans="1:33" ht="15">
      <c r="A48" s="66">
        <f t="shared" si="0"/>
        <v>28</v>
      </c>
      <c r="B48" s="93" t="s">
        <v>83</v>
      </c>
      <c r="C48" s="104"/>
      <c r="D48" s="105"/>
      <c r="E48" s="106"/>
      <c r="F48" s="107"/>
      <c r="G48" s="108">
        <f>G47/G44</f>
        <v>-0.00902420503964716</v>
      </c>
      <c r="H48" s="92"/>
      <c r="I48" s="96"/>
      <c r="P48" s="93"/>
      <c r="Q48" s="104"/>
      <c r="R48" s="105"/>
      <c r="S48" s="106"/>
      <c r="T48" s="107"/>
      <c r="U48" s="51"/>
      <c r="V48" s="62"/>
      <c r="W48" s="51"/>
      <c r="Z48" s="93"/>
      <c r="AA48" s="104"/>
      <c r="AB48" s="104"/>
      <c r="AC48" s="106"/>
      <c r="AD48" s="107"/>
      <c r="AE48" s="51"/>
      <c r="AF48" s="62"/>
      <c r="AG48" s="51"/>
    </row>
    <row r="49" spans="1:9" ht="15">
      <c r="A49" s="66">
        <f t="shared" si="0"/>
        <v>29</v>
      </c>
      <c r="B49" s="93"/>
      <c r="C49" s="47"/>
      <c r="D49" s="92"/>
      <c r="E49" s="93"/>
      <c r="F49" s="92"/>
      <c r="G49" s="92"/>
      <c r="H49" s="92"/>
      <c r="I49" s="96"/>
    </row>
    <row r="50" spans="1:28" ht="15">
      <c r="A50" s="66">
        <f t="shared" si="0"/>
        <v>30</v>
      </c>
      <c r="B50" s="109" t="s">
        <v>84</v>
      </c>
      <c r="C50" s="91"/>
      <c r="D50" s="57"/>
      <c r="F50" s="44"/>
      <c r="H50" s="44"/>
      <c r="P50" s="61"/>
      <c r="Q50" s="57"/>
      <c r="Z50" s="61"/>
      <c r="AA50" s="57"/>
      <c r="AB50" s="57"/>
    </row>
    <row r="51" spans="1:28" ht="15">
      <c r="A51" s="66">
        <f t="shared" si="0"/>
        <v>31</v>
      </c>
      <c r="B51" s="110">
        <v>-1</v>
      </c>
      <c r="C51" s="55" t="s">
        <v>85</v>
      </c>
      <c r="P51" s="111"/>
      <c r="Q51" s="112"/>
      <c r="Z51" s="111"/>
      <c r="AA51" s="112"/>
      <c r="AB51" s="57"/>
    </row>
    <row r="52" spans="1:28" ht="15">
      <c r="A52" s="66">
        <f t="shared" si="0"/>
        <v>32</v>
      </c>
      <c r="B52" s="44"/>
      <c r="C52" s="55" t="s">
        <v>86</v>
      </c>
      <c r="E52" s="44"/>
      <c r="G52" s="110"/>
      <c r="H52" s="63"/>
      <c r="I52" s="65"/>
      <c r="P52" s="57"/>
      <c r="Q52" s="112"/>
      <c r="Z52" s="57"/>
      <c r="AA52" s="112"/>
      <c r="AB52" s="57"/>
    </row>
  </sheetData>
  <mergeCells count="12">
    <mergeCell ref="B1:M1"/>
    <mergeCell ref="P1:W1"/>
    <mergeCell ref="Z1:AH1"/>
    <mergeCell ref="E17:G17"/>
    <mergeCell ref="I17:K17"/>
    <mergeCell ref="S17:T17"/>
    <mergeCell ref="U17:V17"/>
    <mergeCell ref="AE18:AF18"/>
    <mergeCell ref="AG18:AH18"/>
    <mergeCell ref="B19:C19"/>
    <mergeCell ref="P19:Q19"/>
    <mergeCell ref="Z19:AA19"/>
  </mergeCells>
  <printOptions horizontalCentered="1"/>
  <pageMargins left="0" right="0" top="0.5" bottom="0.5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showGridLines="0" view="pageBreakPreview" zoomScale="60" workbookViewId="0" topLeftCell="A30">
      <selection activeCell="A52" sqref="A52:IV236"/>
    </sheetView>
  </sheetViews>
  <sheetFormatPr defaultColWidth="9.00390625" defaultRowHeight="12.75"/>
  <cols>
    <col min="1" max="1" width="9.125" style="114" customWidth="1"/>
    <col min="2" max="2" width="2.375" style="114" customWidth="1"/>
    <col min="3" max="3" width="22.75390625" style="114" customWidth="1"/>
    <col min="4" max="4" width="1.37890625" style="114" customWidth="1"/>
    <col min="5" max="5" width="15.75390625" style="114" customWidth="1"/>
    <col min="6" max="6" width="1.625" style="114" customWidth="1"/>
    <col min="7" max="7" width="15.75390625" style="114" customWidth="1"/>
    <col min="8" max="8" width="1.625" style="114" customWidth="1"/>
    <col min="9" max="9" width="15.75390625" style="114" customWidth="1"/>
    <col min="10" max="10" width="1.625" style="114" customWidth="1"/>
    <col min="11" max="11" width="15.75390625" style="114" customWidth="1"/>
    <col min="12" max="12" width="1.625" style="114" customWidth="1"/>
    <col min="13" max="13" width="15.75390625" style="114" customWidth="1"/>
    <col min="14" max="14" width="1.625" style="114" customWidth="1"/>
    <col min="15" max="15" width="15.75390625" style="114" customWidth="1"/>
    <col min="16" max="16" width="1.625" style="114" customWidth="1"/>
    <col min="17" max="17" width="15.75390625" style="114" customWidth="1"/>
    <col min="18" max="18" width="1.625" style="114" customWidth="1"/>
    <col min="19" max="19" width="15.75390625" style="114" customWidth="1"/>
    <col min="20" max="20" width="1.625" style="114" customWidth="1"/>
    <col min="21" max="16384" width="9.125" style="114" customWidth="1"/>
  </cols>
  <sheetData>
    <row r="1" spans="1:15" ht="15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O1" s="113" t="s">
        <v>1</v>
      </c>
    </row>
    <row r="2" spans="1:15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O2" s="113"/>
    </row>
    <row r="3" spans="1:15" ht="15">
      <c r="A3" s="113" t="s">
        <v>34</v>
      </c>
      <c r="B3" s="113"/>
      <c r="C3" s="113" t="s">
        <v>89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O3" s="113" t="s">
        <v>90</v>
      </c>
    </row>
    <row r="4" spans="1:15" ht="15">
      <c r="A4" s="113" t="s">
        <v>87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O4" s="113" t="s">
        <v>5</v>
      </c>
    </row>
    <row r="5" spans="1:15" ht="15">
      <c r="A5" s="113" t="s">
        <v>91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O5" s="113" t="s">
        <v>42</v>
      </c>
    </row>
    <row r="6" spans="1:13" ht="15">
      <c r="A6" s="113" t="s">
        <v>92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</row>
    <row r="7" spans="1:13" ht="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>
      <c r="A8" s="113" t="s">
        <v>93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10" ht="15">
      <c r="C10" s="115" t="s">
        <v>94</v>
      </c>
    </row>
    <row r="11" spans="1:15" ht="15.75" thickBo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20" ht="15">
      <c r="A12" s="117"/>
      <c r="B12" s="117"/>
      <c r="C12" s="118" t="s">
        <v>11</v>
      </c>
      <c r="D12" s="113"/>
      <c r="E12" s="118" t="s">
        <v>12</v>
      </c>
      <c r="F12" s="117"/>
      <c r="G12" s="118" t="s">
        <v>13</v>
      </c>
      <c r="H12" s="117"/>
      <c r="I12" s="118" t="s">
        <v>95</v>
      </c>
      <c r="J12" s="117"/>
      <c r="K12" s="118" t="s">
        <v>96</v>
      </c>
      <c r="L12" s="117"/>
      <c r="M12" s="118" t="s">
        <v>97</v>
      </c>
      <c r="N12" s="117"/>
      <c r="O12" s="118" t="s">
        <v>98</v>
      </c>
      <c r="P12" s="119"/>
      <c r="Q12" s="120" t="s">
        <v>99</v>
      </c>
      <c r="R12" s="119"/>
      <c r="S12" s="121" t="s">
        <v>100</v>
      </c>
      <c r="T12" s="122"/>
    </row>
    <row r="13" spans="1:17" ht="15">
      <c r="A13" s="123" t="s">
        <v>16</v>
      </c>
      <c r="B13" s="123"/>
      <c r="C13" s="123" t="s">
        <v>101</v>
      </c>
      <c r="D13" s="117"/>
      <c r="E13" s="123"/>
      <c r="F13" s="117"/>
      <c r="G13" s="124" t="s">
        <v>102</v>
      </c>
      <c r="K13" s="123" t="s">
        <v>61</v>
      </c>
      <c r="L13" s="117"/>
      <c r="M13" s="123" t="s">
        <v>103</v>
      </c>
      <c r="Q13" s="123" t="s">
        <v>104</v>
      </c>
    </row>
    <row r="14" spans="1:19" ht="15">
      <c r="A14" s="125" t="s">
        <v>56</v>
      </c>
      <c r="B14" s="123"/>
      <c r="C14" s="125" t="s">
        <v>105</v>
      </c>
      <c r="D14" s="117"/>
      <c r="E14" s="125" t="s">
        <v>61</v>
      </c>
      <c r="F14" s="117"/>
      <c r="G14" s="125" t="s">
        <v>61</v>
      </c>
      <c r="I14" s="125" t="s">
        <v>106</v>
      </c>
      <c r="K14" s="125" t="s">
        <v>107</v>
      </c>
      <c r="L14" s="117"/>
      <c r="M14" s="125" t="s">
        <v>108</v>
      </c>
      <c r="O14" s="125" t="s">
        <v>109</v>
      </c>
      <c r="Q14" s="125" t="s">
        <v>107</v>
      </c>
      <c r="S14" s="125" t="s">
        <v>110</v>
      </c>
    </row>
    <row r="15" spans="1:15" ht="15">
      <c r="A15" s="126"/>
      <c r="B15" s="126"/>
      <c r="C15" s="126"/>
      <c r="D15" s="122"/>
      <c r="E15" s="126"/>
      <c r="F15" s="122"/>
      <c r="G15" s="126"/>
      <c r="H15" s="122"/>
      <c r="I15" s="126"/>
      <c r="J15" s="122"/>
      <c r="K15" s="126"/>
      <c r="L15" s="122"/>
      <c r="M15" s="126"/>
      <c r="N15" s="122"/>
      <c r="O15" s="126"/>
    </row>
    <row r="16" spans="1:19" ht="15">
      <c r="A16" s="113">
        <v>1</v>
      </c>
      <c r="C16" s="114" t="s">
        <v>111</v>
      </c>
      <c r="E16" s="127">
        <v>505</v>
      </c>
      <c r="F16" s="127"/>
      <c r="G16" s="127"/>
      <c r="H16" s="127"/>
      <c r="I16" s="127"/>
      <c r="J16" s="127"/>
      <c r="K16" s="127"/>
      <c r="L16" s="127"/>
      <c r="M16" s="127">
        <v>7</v>
      </c>
      <c r="N16" s="127"/>
      <c r="O16" s="127"/>
      <c r="S16" s="128">
        <f aca="true" t="shared" si="0" ref="S16:S27">SUM(E16:Q16)</f>
        <v>512</v>
      </c>
    </row>
    <row r="17" spans="1:19" ht="15">
      <c r="A17" s="113">
        <v>2</v>
      </c>
      <c r="C17" s="114" t="s">
        <v>112</v>
      </c>
      <c r="E17" s="127">
        <v>506</v>
      </c>
      <c r="F17" s="127"/>
      <c r="G17" s="127"/>
      <c r="H17" s="127"/>
      <c r="I17" s="127"/>
      <c r="J17" s="127"/>
      <c r="K17" s="127"/>
      <c r="L17" s="127"/>
      <c r="M17" s="127">
        <v>7</v>
      </c>
      <c r="N17" s="127"/>
      <c r="O17" s="127"/>
      <c r="S17" s="128">
        <f t="shared" si="0"/>
        <v>513</v>
      </c>
    </row>
    <row r="18" spans="1:19" ht="15">
      <c r="A18" s="113">
        <v>3</v>
      </c>
      <c r="C18" s="114" t="s">
        <v>113</v>
      </c>
      <c r="E18" s="127">
        <v>510</v>
      </c>
      <c r="F18" s="127"/>
      <c r="G18" s="127"/>
      <c r="H18" s="127"/>
      <c r="I18" s="127"/>
      <c r="J18" s="127"/>
      <c r="K18" s="127"/>
      <c r="L18" s="127"/>
      <c r="M18" s="127">
        <v>7</v>
      </c>
      <c r="N18" s="127"/>
      <c r="O18" s="127"/>
      <c r="S18" s="128">
        <f t="shared" si="0"/>
        <v>517</v>
      </c>
    </row>
    <row r="19" spans="1:19" ht="15">
      <c r="A19" s="113">
        <v>4</v>
      </c>
      <c r="C19" s="114" t="s">
        <v>114</v>
      </c>
      <c r="E19" s="127">
        <v>510</v>
      </c>
      <c r="F19" s="127"/>
      <c r="G19" s="127"/>
      <c r="H19" s="127"/>
      <c r="I19" s="127"/>
      <c r="J19" s="127"/>
      <c r="K19" s="127"/>
      <c r="L19" s="127"/>
      <c r="M19" s="127">
        <v>7</v>
      </c>
      <c r="N19" s="127"/>
      <c r="O19" s="127"/>
      <c r="S19" s="128">
        <f t="shared" si="0"/>
        <v>517</v>
      </c>
    </row>
    <row r="20" spans="1:19" ht="15">
      <c r="A20" s="113">
        <v>5</v>
      </c>
      <c r="C20" s="114" t="s">
        <v>115</v>
      </c>
      <c r="E20" s="127">
        <v>510</v>
      </c>
      <c r="F20" s="127"/>
      <c r="G20" s="127"/>
      <c r="H20" s="127"/>
      <c r="I20" s="127"/>
      <c r="J20" s="127"/>
      <c r="K20" s="127"/>
      <c r="L20" s="127"/>
      <c r="M20" s="127">
        <v>7</v>
      </c>
      <c r="N20" s="127"/>
      <c r="O20" s="127"/>
      <c r="S20" s="128">
        <f t="shared" si="0"/>
        <v>517</v>
      </c>
    </row>
    <row r="21" spans="1:19" ht="15">
      <c r="A21" s="113">
        <v>6</v>
      </c>
      <c r="C21" s="114" t="s">
        <v>116</v>
      </c>
      <c r="E21" s="127">
        <v>510</v>
      </c>
      <c r="F21" s="127"/>
      <c r="G21" s="127"/>
      <c r="H21" s="127"/>
      <c r="I21" s="127"/>
      <c r="J21" s="127"/>
      <c r="K21" s="127"/>
      <c r="L21" s="127"/>
      <c r="M21" s="127">
        <v>7</v>
      </c>
      <c r="N21" s="127"/>
      <c r="O21" s="127"/>
      <c r="S21" s="128">
        <f t="shared" si="0"/>
        <v>517</v>
      </c>
    </row>
    <row r="22" spans="1:19" ht="15">
      <c r="A22" s="113">
        <v>7</v>
      </c>
      <c r="C22" s="114" t="s">
        <v>117</v>
      </c>
      <c r="E22" s="127">
        <v>507</v>
      </c>
      <c r="F22" s="127"/>
      <c r="G22" s="127"/>
      <c r="H22" s="127"/>
      <c r="I22" s="127"/>
      <c r="J22" s="127"/>
      <c r="K22" s="127"/>
      <c r="L22" s="127"/>
      <c r="M22" s="127">
        <v>7</v>
      </c>
      <c r="N22" s="127"/>
      <c r="O22" s="127"/>
      <c r="S22" s="128">
        <f t="shared" si="0"/>
        <v>514</v>
      </c>
    </row>
    <row r="23" spans="1:19" ht="15">
      <c r="A23" s="113">
        <v>8</v>
      </c>
      <c r="C23" s="114" t="s">
        <v>118</v>
      </c>
      <c r="E23" s="127">
        <v>508</v>
      </c>
      <c r="F23" s="127"/>
      <c r="G23" s="127"/>
      <c r="H23" s="127"/>
      <c r="I23" s="127"/>
      <c r="J23" s="127"/>
      <c r="K23" s="127"/>
      <c r="L23" s="127"/>
      <c r="M23" s="127">
        <v>7</v>
      </c>
      <c r="N23" s="127"/>
      <c r="O23" s="127"/>
      <c r="S23" s="128">
        <f t="shared" si="0"/>
        <v>515</v>
      </c>
    </row>
    <row r="24" spans="1:19" ht="15">
      <c r="A24" s="113">
        <v>9</v>
      </c>
      <c r="C24" s="114" t="s">
        <v>119</v>
      </c>
      <c r="E24" s="127">
        <v>509</v>
      </c>
      <c r="F24" s="127"/>
      <c r="G24" s="127"/>
      <c r="H24" s="127"/>
      <c r="I24" s="127"/>
      <c r="J24" s="127"/>
      <c r="K24" s="127"/>
      <c r="L24" s="127"/>
      <c r="M24" s="127">
        <v>7</v>
      </c>
      <c r="N24" s="127"/>
      <c r="O24" s="127"/>
      <c r="S24" s="128">
        <f t="shared" si="0"/>
        <v>516</v>
      </c>
    </row>
    <row r="25" spans="1:19" ht="15">
      <c r="A25" s="113">
        <v>10</v>
      </c>
      <c r="C25" s="114" t="s">
        <v>120</v>
      </c>
      <c r="E25" s="127">
        <v>509</v>
      </c>
      <c r="F25" s="127"/>
      <c r="G25" s="127"/>
      <c r="H25" s="127"/>
      <c r="I25" s="127"/>
      <c r="J25" s="127"/>
      <c r="K25" s="127"/>
      <c r="L25" s="127"/>
      <c r="M25" s="127">
        <v>7</v>
      </c>
      <c r="N25" s="127"/>
      <c r="O25" s="127"/>
      <c r="S25" s="128">
        <f t="shared" si="0"/>
        <v>516</v>
      </c>
    </row>
    <row r="26" spans="1:19" ht="15">
      <c r="A26" s="113">
        <v>11</v>
      </c>
      <c r="C26" s="114" t="s">
        <v>121</v>
      </c>
      <c r="E26" s="127">
        <v>504</v>
      </c>
      <c r="F26" s="127"/>
      <c r="G26" s="127"/>
      <c r="H26" s="127"/>
      <c r="I26" s="127"/>
      <c r="J26" s="127"/>
      <c r="K26" s="127"/>
      <c r="L26" s="127"/>
      <c r="M26" s="127">
        <v>7</v>
      </c>
      <c r="N26" s="127"/>
      <c r="O26" s="127"/>
      <c r="S26" s="128">
        <f t="shared" si="0"/>
        <v>511</v>
      </c>
    </row>
    <row r="27" spans="1:19" ht="15">
      <c r="A27" s="113">
        <v>12</v>
      </c>
      <c r="C27" s="114" t="s">
        <v>122</v>
      </c>
      <c r="E27" s="129">
        <v>507</v>
      </c>
      <c r="F27" s="127"/>
      <c r="G27" s="129"/>
      <c r="H27" s="127"/>
      <c r="I27" s="129"/>
      <c r="J27" s="127"/>
      <c r="K27" s="129"/>
      <c r="L27" s="127"/>
      <c r="M27" s="129">
        <v>7</v>
      </c>
      <c r="N27" s="127"/>
      <c r="O27" s="129"/>
      <c r="Q27" s="129"/>
      <c r="S27" s="129">
        <f t="shared" si="0"/>
        <v>514</v>
      </c>
    </row>
    <row r="28" spans="1:19" ht="15">
      <c r="A28" s="113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Q28" s="127"/>
      <c r="S28" s="127"/>
    </row>
    <row r="29" spans="1:19" ht="15.75" thickBot="1">
      <c r="A29" s="113">
        <v>13</v>
      </c>
      <c r="C29" s="114" t="s">
        <v>110</v>
      </c>
      <c r="E29" s="130">
        <f>SUM(E16:E27)</f>
        <v>6095</v>
      </c>
      <c r="F29" s="127"/>
      <c r="G29" s="130">
        <f>SUM(G16:G27)</f>
        <v>0</v>
      </c>
      <c r="H29" s="127"/>
      <c r="I29" s="130">
        <f>SUM(I16:I27)</f>
        <v>0</v>
      </c>
      <c r="J29" s="127"/>
      <c r="K29" s="130">
        <f>SUM(K16:K27)</f>
        <v>0</v>
      </c>
      <c r="L29" s="127"/>
      <c r="M29" s="130">
        <f>SUM(M16:M27)</f>
        <v>84</v>
      </c>
      <c r="N29" s="127"/>
      <c r="O29" s="130">
        <f>SUM(O16:O27)</f>
        <v>0</v>
      </c>
      <c r="Q29" s="130">
        <f>SUM(Q16:Q27)</f>
        <v>0</v>
      </c>
      <c r="S29" s="130">
        <f>SUM(S16:S27)</f>
        <v>6179</v>
      </c>
    </row>
    <row r="32" ht="15">
      <c r="C32" s="115" t="s">
        <v>123</v>
      </c>
    </row>
    <row r="33" spans="1:15" ht="15.75" thickBo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9" ht="15">
      <c r="A34" s="117"/>
      <c r="B34" s="117"/>
      <c r="C34" s="118" t="s">
        <v>11</v>
      </c>
      <c r="D34" s="113"/>
      <c r="E34" s="118" t="s">
        <v>12</v>
      </c>
      <c r="F34" s="117"/>
      <c r="G34" s="118" t="s">
        <v>13</v>
      </c>
      <c r="H34" s="117"/>
      <c r="I34" s="118" t="s">
        <v>95</v>
      </c>
      <c r="J34" s="117"/>
      <c r="K34" s="118" t="s">
        <v>96</v>
      </c>
      <c r="L34" s="117"/>
      <c r="M34" s="118" t="s">
        <v>97</v>
      </c>
      <c r="N34" s="117"/>
      <c r="O34" s="118" t="s">
        <v>98</v>
      </c>
      <c r="P34" s="119"/>
      <c r="Q34" s="120" t="s">
        <v>99</v>
      </c>
      <c r="R34" s="119"/>
      <c r="S34" s="121" t="s">
        <v>100</v>
      </c>
    </row>
    <row r="35" spans="1:17" ht="15">
      <c r="A35" s="123" t="s">
        <v>16</v>
      </c>
      <c r="B35" s="123"/>
      <c r="C35" s="123" t="s">
        <v>101</v>
      </c>
      <c r="D35" s="117"/>
      <c r="E35" s="123"/>
      <c r="F35" s="117"/>
      <c r="G35" s="124" t="s">
        <v>102</v>
      </c>
      <c r="K35" s="123" t="s">
        <v>61</v>
      </c>
      <c r="L35" s="117"/>
      <c r="M35" s="123" t="s">
        <v>103</v>
      </c>
      <c r="Q35" s="123" t="s">
        <v>104</v>
      </c>
    </row>
    <row r="36" spans="1:19" ht="15">
      <c r="A36" s="125" t="s">
        <v>56</v>
      </c>
      <c r="B36" s="123"/>
      <c r="C36" s="125" t="s">
        <v>105</v>
      </c>
      <c r="D36" s="117"/>
      <c r="E36" s="125" t="s">
        <v>61</v>
      </c>
      <c r="F36" s="117"/>
      <c r="G36" s="125" t="s">
        <v>61</v>
      </c>
      <c r="I36" s="125" t="s">
        <v>106</v>
      </c>
      <c r="K36" s="125" t="s">
        <v>107</v>
      </c>
      <c r="L36" s="117"/>
      <c r="M36" s="125" t="s">
        <v>108</v>
      </c>
      <c r="O36" s="125" t="s">
        <v>109</v>
      </c>
      <c r="Q36" s="125" t="s">
        <v>107</v>
      </c>
      <c r="S36" s="125" t="s">
        <v>110</v>
      </c>
    </row>
    <row r="37" spans="1:15" ht="15">
      <c r="A37" s="126"/>
      <c r="B37" s="126"/>
      <c r="C37" s="126"/>
      <c r="D37" s="122"/>
      <c r="E37" s="126"/>
      <c r="F37" s="122"/>
      <c r="G37" s="126"/>
      <c r="H37" s="122"/>
      <c r="I37" s="126"/>
      <c r="J37" s="122"/>
      <c r="K37" s="126"/>
      <c r="L37" s="122"/>
      <c r="M37" s="126"/>
      <c r="N37" s="122"/>
      <c r="O37" s="126"/>
    </row>
    <row r="38" spans="1:19" ht="15">
      <c r="A38" s="113">
        <v>1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S38" s="128"/>
    </row>
    <row r="39" spans="1:19" ht="15">
      <c r="A39" s="113">
        <v>2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S39" s="128"/>
    </row>
    <row r="40" spans="1:19" ht="15">
      <c r="A40" s="113">
        <v>3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S40" s="128"/>
    </row>
    <row r="41" spans="1:19" ht="15">
      <c r="A41" s="113">
        <v>4</v>
      </c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S41" s="128"/>
    </row>
    <row r="42" spans="1:19" ht="15">
      <c r="A42" s="113">
        <v>5</v>
      </c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S42" s="128"/>
    </row>
    <row r="43" spans="1:19" ht="15">
      <c r="A43" s="113">
        <v>6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S43" s="128"/>
    </row>
    <row r="44" spans="1:19" ht="15">
      <c r="A44" s="113">
        <v>7</v>
      </c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S44" s="128"/>
    </row>
    <row r="45" spans="1:19" ht="15">
      <c r="A45" s="113">
        <v>8</v>
      </c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S45" s="128"/>
    </row>
    <row r="46" spans="1:19" ht="15">
      <c r="A46" s="113">
        <v>9</v>
      </c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S46" s="128"/>
    </row>
    <row r="47" spans="1:19" ht="15">
      <c r="A47" s="113">
        <v>10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S47" s="128"/>
    </row>
    <row r="48" spans="1:19" ht="15">
      <c r="A48" s="113">
        <v>11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S48" s="128"/>
    </row>
    <row r="49" spans="1:19" ht="15">
      <c r="A49" s="113">
        <v>12</v>
      </c>
      <c r="E49" s="129"/>
      <c r="F49" s="127"/>
      <c r="G49" s="129"/>
      <c r="H49" s="127"/>
      <c r="I49" s="129"/>
      <c r="J49" s="127"/>
      <c r="K49" s="129"/>
      <c r="L49" s="127"/>
      <c r="M49" s="129"/>
      <c r="N49" s="127"/>
      <c r="O49" s="129"/>
      <c r="Q49" s="129"/>
      <c r="S49" s="129"/>
    </row>
    <row r="50" spans="1:19" ht="15">
      <c r="A50" s="113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Q50" s="127"/>
      <c r="S50" s="127"/>
    </row>
    <row r="51" spans="1:19" ht="15.75" thickBot="1">
      <c r="A51" s="113">
        <v>13</v>
      </c>
      <c r="E51" s="130"/>
      <c r="F51" s="127"/>
      <c r="G51" s="130"/>
      <c r="H51" s="127"/>
      <c r="I51" s="130"/>
      <c r="J51" s="127"/>
      <c r="K51" s="130"/>
      <c r="L51" s="127"/>
      <c r="M51" s="130"/>
      <c r="N51" s="127"/>
      <c r="O51" s="130"/>
      <c r="Q51" s="130"/>
      <c r="S51" s="130"/>
    </row>
  </sheetData>
  <printOptions horizontalCentered="1"/>
  <pageMargins left="0" right="0" top="0.5" bottom="0.25" header="0" footer="0"/>
  <pageSetup fitToHeight="1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0" transitionEvaluation="1">
    <pageSetUpPr fitToPage="1"/>
  </sheetPr>
  <dimension ref="A1:L38"/>
  <sheetViews>
    <sheetView view="pageBreakPreview" zoomScaleNormal="78" zoomScaleSheetLayoutView="100" workbookViewId="0" topLeftCell="A1">
      <selection activeCell="A1" sqref="A1"/>
    </sheetView>
  </sheetViews>
  <sheetFormatPr defaultColWidth="10.875" defaultRowHeight="12.75"/>
  <cols>
    <col min="1" max="1" width="4.375" style="4" customWidth="1"/>
    <col min="2" max="2" width="26.75390625" style="4" customWidth="1"/>
    <col min="3" max="3" width="10.875" style="4" customWidth="1"/>
    <col min="4" max="4" width="9.00390625" style="4" customWidth="1"/>
    <col min="5" max="6" width="10.875" style="4" customWidth="1"/>
    <col min="7" max="7" width="8.875" style="4" customWidth="1"/>
    <col min="8" max="8" width="11.25390625" style="4" customWidth="1"/>
    <col min="9" max="9" width="9.00390625" style="4" customWidth="1"/>
    <col min="10" max="10" width="12.875" style="4" customWidth="1"/>
    <col min="11" max="11" width="8.375" style="4" customWidth="1"/>
    <col min="12" max="12" width="12.875" style="4" customWidth="1"/>
    <col min="13" max="16384" width="10.875" style="4" customWidth="1"/>
  </cols>
  <sheetData>
    <row r="1" spans="1:12" ht="12.75">
      <c r="A1" s="9" t="s">
        <v>124</v>
      </c>
      <c r="B1" s="9"/>
      <c r="C1" s="9"/>
      <c r="D1" s="131"/>
      <c r="E1" s="9"/>
      <c r="F1" s="9"/>
      <c r="G1" s="9"/>
      <c r="H1" s="9"/>
      <c r="I1" s="9"/>
      <c r="J1" s="9" t="s">
        <v>1</v>
      </c>
      <c r="K1" s="9"/>
      <c r="L1" s="9"/>
    </row>
    <row r="2" spans="1:12" ht="12.75">
      <c r="A2" s="9"/>
      <c r="B2" s="9"/>
      <c r="C2" s="9"/>
      <c r="D2" s="131"/>
      <c r="E2" s="9"/>
      <c r="F2" s="9"/>
      <c r="G2" s="9"/>
      <c r="H2" s="9"/>
      <c r="I2" s="9"/>
      <c r="J2" s="9"/>
      <c r="K2" s="9"/>
      <c r="L2" s="9"/>
    </row>
    <row r="3" spans="1:12" ht="12.75">
      <c r="A3" s="9" t="s">
        <v>2</v>
      </c>
      <c r="B3" s="9"/>
      <c r="C3" s="9"/>
      <c r="D3" s="131"/>
      <c r="E3" s="9"/>
      <c r="F3" s="9"/>
      <c r="G3" s="9"/>
      <c r="H3" s="9"/>
      <c r="I3" s="9"/>
      <c r="J3" s="9" t="s">
        <v>125</v>
      </c>
      <c r="K3" s="9"/>
      <c r="L3" s="9"/>
    </row>
    <row r="4" spans="1:12" ht="12.75">
      <c r="A4" s="9" t="s">
        <v>144</v>
      </c>
      <c r="B4" s="9"/>
      <c r="C4" s="9"/>
      <c r="D4" s="132"/>
      <c r="E4" s="9"/>
      <c r="F4" s="9"/>
      <c r="G4" s="9"/>
      <c r="H4" s="9"/>
      <c r="I4" s="9"/>
      <c r="J4" s="133" t="s">
        <v>5</v>
      </c>
      <c r="K4" s="9"/>
      <c r="L4" s="9"/>
    </row>
    <row r="5" spans="1:12" ht="12.75">
      <c r="A5" s="9" t="s">
        <v>6</v>
      </c>
      <c r="B5" s="9"/>
      <c r="C5" s="9"/>
      <c r="D5" s="9"/>
      <c r="E5" s="9"/>
      <c r="F5" s="9"/>
      <c r="G5" s="9"/>
      <c r="H5" s="9"/>
      <c r="I5" s="9"/>
      <c r="J5" s="9" t="s">
        <v>7</v>
      </c>
      <c r="K5" s="9"/>
      <c r="L5" s="9"/>
    </row>
    <row r="6" spans="1:12" ht="12.75">
      <c r="A6" s="133" t="s">
        <v>126</v>
      </c>
      <c r="B6" s="133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" customHeight="1">
      <c r="A8" s="149" t="s">
        <v>127</v>
      </c>
      <c r="B8" s="149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2" ht="12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</row>
    <row r="10" spans="1:12" ht="12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</row>
    <row r="11" spans="1:12" ht="12" customHeight="1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</row>
    <row r="12" spans="1:12" ht="13.5" thickBo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2">
      <c r="A13" s="15"/>
      <c r="B13" s="15" t="s">
        <v>11</v>
      </c>
      <c r="C13" s="15" t="s">
        <v>12</v>
      </c>
      <c r="D13" s="15" t="s">
        <v>13</v>
      </c>
      <c r="E13" s="15" t="s">
        <v>95</v>
      </c>
      <c r="F13" s="15" t="s">
        <v>96</v>
      </c>
      <c r="G13" s="15" t="s">
        <v>97</v>
      </c>
      <c r="H13" s="15" t="s">
        <v>98</v>
      </c>
      <c r="I13" s="15" t="s">
        <v>99</v>
      </c>
      <c r="J13" s="15" t="s">
        <v>100</v>
      </c>
      <c r="K13" s="15" t="s">
        <v>128</v>
      </c>
      <c r="L13" s="15" t="s">
        <v>129</v>
      </c>
    </row>
    <row r="14" spans="1:12" ht="12">
      <c r="A14" s="134"/>
      <c r="B14" s="134"/>
      <c r="C14" s="134"/>
      <c r="D14" s="134"/>
      <c r="E14" s="134"/>
      <c r="F14" s="135" t="s">
        <v>50</v>
      </c>
      <c r="G14" s="134"/>
      <c r="H14" s="135" t="s">
        <v>130</v>
      </c>
      <c r="I14" s="134"/>
      <c r="J14" s="134"/>
      <c r="K14" s="134"/>
      <c r="L14" s="134"/>
    </row>
    <row r="15" spans="1:12" ht="12">
      <c r="A15" s="135" t="s">
        <v>16</v>
      </c>
      <c r="B15" s="134"/>
      <c r="C15" s="135" t="s">
        <v>131</v>
      </c>
      <c r="D15" s="135" t="s">
        <v>132</v>
      </c>
      <c r="E15" s="135" t="s">
        <v>133</v>
      </c>
      <c r="F15" s="135" t="s">
        <v>134</v>
      </c>
      <c r="G15" s="135" t="s">
        <v>132</v>
      </c>
      <c r="H15" s="135" t="s">
        <v>134</v>
      </c>
      <c r="I15" s="135" t="s">
        <v>14</v>
      </c>
      <c r="J15" s="135" t="s">
        <v>135</v>
      </c>
      <c r="K15" s="135" t="s">
        <v>15</v>
      </c>
      <c r="L15" s="135" t="s">
        <v>136</v>
      </c>
    </row>
    <row r="16" spans="1:12" ht="13.5">
      <c r="A16" s="136" t="s">
        <v>56</v>
      </c>
      <c r="B16" s="136" t="s">
        <v>19</v>
      </c>
      <c r="C16" s="136" t="s">
        <v>137</v>
      </c>
      <c r="D16" s="136" t="s">
        <v>138</v>
      </c>
      <c r="E16" s="136" t="s">
        <v>137</v>
      </c>
      <c r="F16" s="136" t="s">
        <v>139</v>
      </c>
      <c r="G16" s="136" t="s">
        <v>138</v>
      </c>
      <c r="H16" s="136" t="s">
        <v>139</v>
      </c>
      <c r="I16" s="136" t="s">
        <v>17</v>
      </c>
      <c r="J16" s="136" t="s">
        <v>140</v>
      </c>
      <c r="K16" s="136" t="s">
        <v>17</v>
      </c>
      <c r="L16" s="136" t="s">
        <v>141</v>
      </c>
    </row>
    <row r="17" ht="12">
      <c r="E17" s="43"/>
    </row>
    <row r="18" spans="1:12" ht="12.75">
      <c r="A18" s="15">
        <v>1</v>
      </c>
      <c r="B18" s="137" t="s">
        <v>142</v>
      </c>
      <c r="C18" s="138"/>
      <c r="D18" s="139"/>
      <c r="E18" s="139"/>
      <c r="F18" s="139"/>
      <c r="G18" s="139"/>
      <c r="H18" s="138"/>
      <c r="I18" s="140"/>
      <c r="J18" s="139"/>
      <c r="K18" s="139"/>
      <c r="L18" s="139"/>
    </row>
    <row r="19" spans="1:12" ht="12">
      <c r="A19" s="139"/>
      <c r="B19" s="139"/>
      <c r="C19" s="138"/>
      <c r="D19" s="141"/>
      <c r="E19" s="138"/>
      <c r="F19" s="138"/>
      <c r="G19" s="141"/>
      <c r="H19" s="138"/>
      <c r="I19" s="139"/>
      <c r="J19" s="138"/>
      <c r="K19" s="140"/>
      <c r="L19" s="138"/>
    </row>
    <row r="20" spans="1:12" ht="12">
      <c r="A20" s="139"/>
      <c r="B20" s="139"/>
      <c r="C20" s="138"/>
      <c r="D20" s="141"/>
      <c r="E20" s="138"/>
      <c r="F20" s="138"/>
      <c r="G20" s="141"/>
      <c r="H20" s="138"/>
      <c r="I20" s="139"/>
      <c r="J20" s="138"/>
      <c r="K20" s="140"/>
      <c r="L20" s="138"/>
    </row>
    <row r="21" spans="1:12" ht="12">
      <c r="A21" s="139"/>
      <c r="B21" s="139"/>
      <c r="C21" s="138"/>
      <c r="D21" s="141"/>
      <c r="E21" s="138"/>
      <c r="F21" s="138"/>
      <c r="G21" s="141"/>
      <c r="H21" s="138"/>
      <c r="I21" s="139"/>
      <c r="J21" s="138"/>
      <c r="K21" s="140"/>
      <c r="L21" s="138"/>
    </row>
    <row r="22" spans="1:12" ht="12">
      <c r="A22" s="139"/>
      <c r="B22" s="139"/>
      <c r="C22" s="138"/>
      <c r="D22" s="141"/>
      <c r="E22" s="138"/>
      <c r="F22" s="138"/>
      <c r="G22" s="141"/>
      <c r="H22" s="138"/>
      <c r="I22" s="139"/>
      <c r="J22" s="138"/>
      <c r="K22" s="140"/>
      <c r="L22" s="138"/>
    </row>
    <row r="23" spans="1:12" ht="12">
      <c r="A23" s="139"/>
      <c r="B23" s="139"/>
      <c r="C23" s="138"/>
      <c r="D23" s="141"/>
      <c r="E23" s="138"/>
      <c r="F23" s="138"/>
      <c r="G23" s="141"/>
      <c r="H23" s="138"/>
      <c r="I23" s="139"/>
      <c r="J23" s="138"/>
      <c r="K23" s="140"/>
      <c r="L23" s="138"/>
    </row>
    <row r="24" spans="1:12" ht="12">
      <c r="A24" s="139"/>
      <c r="B24" s="139"/>
      <c r="C24" s="138"/>
      <c r="D24" s="141"/>
      <c r="E24" s="138"/>
      <c r="F24" s="138"/>
      <c r="G24" s="141"/>
      <c r="H24" s="138"/>
      <c r="I24" s="139"/>
      <c r="J24" s="138"/>
      <c r="K24" s="140"/>
      <c r="L24" s="138"/>
    </row>
    <row r="25" spans="1:12" ht="12">
      <c r="A25" s="139"/>
      <c r="B25" s="139"/>
      <c r="C25" s="138"/>
      <c r="D25" s="141"/>
      <c r="E25" s="138"/>
      <c r="F25" s="138"/>
      <c r="G25" s="141"/>
      <c r="H25" s="138"/>
      <c r="I25" s="139"/>
      <c r="J25" s="138"/>
      <c r="K25" s="140"/>
      <c r="L25" s="138"/>
    </row>
    <row r="26" spans="1:12" ht="12">
      <c r="A26" s="139"/>
      <c r="B26" s="139"/>
      <c r="C26" s="138"/>
      <c r="D26" s="141"/>
      <c r="E26" s="138"/>
      <c r="F26" s="138"/>
      <c r="G26" s="141"/>
      <c r="H26" s="138"/>
      <c r="I26" s="139"/>
      <c r="J26" s="138"/>
      <c r="K26" s="140"/>
      <c r="L26" s="138"/>
    </row>
    <row r="27" spans="1:12" ht="12">
      <c r="A27" s="139"/>
      <c r="B27" s="139"/>
      <c r="C27" s="138"/>
      <c r="D27" s="141"/>
      <c r="E27" s="138"/>
      <c r="F27" s="138"/>
      <c r="G27" s="141"/>
      <c r="H27" s="138"/>
      <c r="I27" s="139"/>
      <c r="J27" s="138"/>
      <c r="K27" s="140"/>
      <c r="L27" s="138"/>
    </row>
    <row r="28" spans="1:12" ht="12">
      <c r="A28" s="139"/>
      <c r="B28" s="139"/>
      <c r="C28" s="138"/>
      <c r="D28" s="141"/>
      <c r="E28" s="138"/>
      <c r="F28" s="138"/>
      <c r="G28" s="141"/>
      <c r="H28" s="138"/>
      <c r="I28" s="139"/>
      <c r="J28" s="138"/>
      <c r="K28" s="140"/>
      <c r="L28" s="138"/>
    </row>
    <row r="29" spans="1:12" ht="12">
      <c r="A29" s="139"/>
      <c r="B29" s="139"/>
      <c r="C29" s="138"/>
      <c r="D29" s="141"/>
      <c r="E29" s="138"/>
      <c r="F29" s="138"/>
      <c r="G29" s="141"/>
      <c r="H29" s="138"/>
      <c r="I29" s="139"/>
      <c r="J29" s="138"/>
      <c r="K29" s="140"/>
      <c r="L29" s="138"/>
    </row>
    <row r="30" spans="1:12" ht="12">
      <c r="A30" s="139"/>
      <c r="B30" s="139"/>
      <c r="C30" s="138"/>
      <c r="D30" s="141"/>
      <c r="E30" s="138"/>
      <c r="F30" s="138"/>
      <c r="G30" s="141"/>
      <c r="H30" s="138"/>
      <c r="I30" s="139"/>
      <c r="J30" s="138"/>
      <c r="K30" s="140"/>
      <c r="L30" s="138"/>
    </row>
    <row r="31" spans="1:12" ht="12">
      <c r="A31" s="139"/>
      <c r="B31" s="139"/>
      <c r="C31" s="138"/>
      <c r="D31" s="141"/>
      <c r="E31" s="138"/>
      <c r="F31" s="138"/>
      <c r="G31" s="141"/>
      <c r="H31" s="138"/>
      <c r="I31" s="139"/>
      <c r="J31" s="138"/>
      <c r="K31" s="140"/>
      <c r="L31" s="138"/>
    </row>
    <row r="32" spans="1:12" ht="12">
      <c r="A32" s="139"/>
      <c r="B32" s="139"/>
      <c r="C32" s="138"/>
      <c r="D32" s="141"/>
      <c r="E32" s="138"/>
      <c r="F32" s="138"/>
      <c r="G32" s="141"/>
      <c r="H32" s="138"/>
      <c r="I32" s="139"/>
      <c r="J32" s="138"/>
      <c r="K32" s="140"/>
      <c r="L32" s="138"/>
    </row>
    <row r="33" spans="1:12" ht="12">
      <c r="A33" s="139"/>
      <c r="B33" s="139"/>
      <c r="C33" s="138"/>
      <c r="D33" s="141"/>
      <c r="E33" s="138"/>
      <c r="F33" s="138"/>
      <c r="G33" s="141"/>
      <c r="H33" s="138"/>
      <c r="I33" s="139"/>
      <c r="J33" s="138"/>
      <c r="K33" s="140"/>
      <c r="L33" s="138"/>
    </row>
    <row r="34" spans="1:12" ht="1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40"/>
      <c r="L34" s="138"/>
    </row>
    <row r="35" spans="1:12" ht="14.25">
      <c r="A35" s="139"/>
      <c r="B35" s="139"/>
      <c r="C35" s="142"/>
      <c r="D35" s="142"/>
      <c r="E35" s="142"/>
      <c r="F35" s="142"/>
      <c r="G35" s="142"/>
      <c r="H35" s="142"/>
      <c r="I35" s="142"/>
      <c r="J35" s="143"/>
      <c r="K35" s="140"/>
      <c r="L35" s="143"/>
    </row>
    <row r="36" spans="1:12" ht="14.25">
      <c r="A36" s="139"/>
      <c r="B36" s="139"/>
      <c r="C36" s="139"/>
      <c r="D36" s="139"/>
      <c r="E36" s="138"/>
      <c r="F36" s="138"/>
      <c r="G36" s="139"/>
      <c r="H36" s="138"/>
      <c r="I36" s="139"/>
      <c r="J36" s="138"/>
      <c r="K36" s="140"/>
      <c r="L36" s="143"/>
    </row>
    <row r="37" spans="1:12" ht="14.25">
      <c r="A37" s="139"/>
      <c r="B37" s="139"/>
      <c r="C37" s="139"/>
      <c r="D37" s="139"/>
      <c r="E37" s="138"/>
      <c r="F37" s="138"/>
      <c r="G37" s="139"/>
      <c r="H37" s="138"/>
      <c r="I37" s="139"/>
      <c r="J37" s="138"/>
      <c r="K37" s="140"/>
      <c r="L37" s="143"/>
    </row>
    <row r="38" spans="1:12" ht="14.25">
      <c r="A38" s="139"/>
      <c r="B38" s="139"/>
      <c r="C38" s="139"/>
      <c r="D38" s="139"/>
      <c r="E38" s="138"/>
      <c r="F38" s="138"/>
      <c r="G38" s="139"/>
      <c r="H38" s="138"/>
      <c r="I38" s="139"/>
      <c r="J38" s="138"/>
      <c r="K38" s="140"/>
      <c r="L38" s="143"/>
    </row>
  </sheetData>
  <mergeCells count="1">
    <mergeCell ref="A8:L11"/>
  </mergeCells>
  <printOptions horizontalCentered="1"/>
  <pageMargins left="0.5" right="0.25" top="1" bottom="0.25" header="0.25" footer="0.5"/>
  <pageSetup fitToHeight="4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E. Bravo</dc:creator>
  <cp:keywords/>
  <dc:description/>
  <cp:lastModifiedBy>Maria E. Bravo</cp:lastModifiedBy>
  <dcterms:created xsi:type="dcterms:W3CDTF">2006-12-18T22:51:21Z</dcterms:created>
  <dcterms:modified xsi:type="dcterms:W3CDTF">2006-12-19T14:45:21Z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669999944</vt:i4>
  </property>
  <property fmtid="{D5CDD505-2E9C-101B-9397-08002B2CF9AE}" pid="4" name="_NewReviewCyc">
    <vt:lpwstr/>
  </property>
  <property fmtid="{D5CDD505-2E9C-101B-9397-08002B2CF9AE}" pid="5" name="_EmailSubje">
    <vt:lpwstr>Utilities, Inc. of Florida - ELECTRONIC FILES</vt:lpwstr>
  </property>
  <property fmtid="{D5CDD505-2E9C-101B-9397-08002B2CF9AE}" pid="6" name="_AuthorEma">
    <vt:lpwstr>mbravo@milianswain.com</vt:lpwstr>
  </property>
  <property fmtid="{D5CDD505-2E9C-101B-9397-08002B2CF9AE}" pid="7" name="_AuthorEmailDisplayNa">
    <vt:lpwstr>Maria E. Bravo</vt:lpwstr>
  </property>
</Properties>
</file>