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8880" windowHeight="3675" activeTab="4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</sheets>
  <externalReferences>
    <externalReference r:id="rId13"/>
  </externalReferences>
  <definedNames>
    <definedName name="\D" localSheetId="9">'F-10'!#REF!</definedName>
    <definedName name="\D" localSheetId="1">'F-2'!#REF!</definedName>
    <definedName name="\D" localSheetId="2">'F-3'!#REF!</definedName>
    <definedName name="\D" localSheetId="3">'F-4'!#REF!</definedName>
    <definedName name="\D" localSheetId="4">'F-5'!#REF!</definedName>
    <definedName name="\D" localSheetId="5">'F-6'!#REF!</definedName>
    <definedName name="\D" localSheetId="6">'F-7'!#REF!</definedName>
    <definedName name="\D" localSheetId="7">'F-8'!#REF!</definedName>
    <definedName name="\D" localSheetId="8">'F-9'!#REF!</definedName>
    <definedName name="\D">'F-1'!#REF!</definedName>
    <definedName name="\G" localSheetId="9">'F-10'!#REF!</definedName>
    <definedName name="\G" localSheetId="1">'F-2'!#REF!</definedName>
    <definedName name="\G" localSheetId="2">'F-3'!#REF!</definedName>
    <definedName name="\G" localSheetId="3">'F-4'!#REF!</definedName>
    <definedName name="\G" localSheetId="4">'F-5'!#REF!</definedName>
    <definedName name="\G" localSheetId="5">'F-6'!#REF!</definedName>
    <definedName name="\G" localSheetId="6">'F-7'!#REF!</definedName>
    <definedName name="\G" localSheetId="7">'F-8'!#REF!</definedName>
    <definedName name="\G" localSheetId="8">'F-9'!#REF!</definedName>
    <definedName name="\G">'F-1'!#REF!</definedName>
    <definedName name="\P" localSheetId="9">'F-10'!#REF!</definedName>
    <definedName name="\P" localSheetId="1">'F-2'!#REF!</definedName>
    <definedName name="\P" localSheetId="2">'F-3'!#REF!</definedName>
    <definedName name="\P" localSheetId="3">'F-4'!#REF!</definedName>
    <definedName name="\P" localSheetId="4">'F-5'!#REF!</definedName>
    <definedName name="\P" localSheetId="5">'F-6'!#REF!</definedName>
    <definedName name="\P" localSheetId="6">'F-7'!#REF!</definedName>
    <definedName name="\P" localSheetId="7">'F-8'!#REF!</definedName>
    <definedName name="\P" localSheetId="8">'F-9'!#REF!</definedName>
    <definedName name="\P">'F-1'!#REF!</definedName>
    <definedName name="\S" localSheetId="9">'F-10'!#REF!</definedName>
    <definedName name="\S" localSheetId="1">'F-2'!#REF!</definedName>
    <definedName name="\S" localSheetId="2">'F-3'!#REF!</definedName>
    <definedName name="\S" localSheetId="3">'F-4'!#REF!</definedName>
    <definedName name="\S" localSheetId="4">'F-5'!#REF!</definedName>
    <definedName name="\S" localSheetId="5">'F-6'!#REF!</definedName>
    <definedName name="\S" localSheetId="6">'F-7'!#REF!</definedName>
    <definedName name="\S" localSheetId="7">'F-8'!#REF!</definedName>
    <definedName name="\S" localSheetId="8">'F-9'!#REF!</definedName>
    <definedName name="\S">'F-1'!#REF!</definedName>
    <definedName name="DIR" localSheetId="9">'F-10'!#REF!</definedName>
    <definedName name="DIR" localSheetId="1">'F-2'!#REF!</definedName>
    <definedName name="DIR" localSheetId="2">'F-3'!#REF!</definedName>
    <definedName name="DIR" localSheetId="3">'F-4'!#REF!</definedName>
    <definedName name="DIR" localSheetId="4">'F-5'!#REF!</definedName>
    <definedName name="DIR" localSheetId="5">'F-6'!#REF!</definedName>
    <definedName name="DIR" localSheetId="6">'F-7'!#REF!</definedName>
    <definedName name="DIR" localSheetId="7">'F-8'!#REF!</definedName>
    <definedName name="DIR" localSheetId="8">'F-9'!#REF!</definedName>
    <definedName name="DIR">'F-1'!#REF!</definedName>
    <definedName name="ERC_S" localSheetId="9">'F-10'!$A$1:$O$35</definedName>
    <definedName name="ERC_S" localSheetId="1">'F-2'!#REF!</definedName>
    <definedName name="ERC_S" localSheetId="2">'F-3'!#REF!</definedName>
    <definedName name="ERC_S" localSheetId="3">'F-4'!#REF!</definedName>
    <definedName name="ERC_S" localSheetId="4">'F-5'!#REF!</definedName>
    <definedName name="ERC_S" localSheetId="5">'F-6'!$J$2:$J$30</definedName>
    <definedName name="ERC_S" localSheetId="6">'F-7'!#REF!</definedName>
    <definedName name="ERC_S" localSheetId="7">'F-8'!#REF!</definedName>
    <definedName name="ERC_S" localSheetId="8">'F-9'!#REF!</definedName>
    <definedName name="ERC_S">'F-1'!#REF!</definedName>
    <definedName name="ERC_W" localSheetId="9">'F-10'!#REF!</definedName>
    <definedName name="ERC_W" localSheetId="1">'F-2'!#REF!</definedName>
    <definedName name="ERC_W" localSheetId="2">'F-3'!#REF!</definedName>
    <definedName name="ERC_W" localSheetId="3">'F-4'!#REF!</definedName>
    <definedName name="ERC_W" localSheetId="4">'F-5'!#REF!</definedName>
    <definedName name="ERC_W" localSheetId="5">'F-6'!#REF!</definedName>
    <definedName name="ERC_W" localSheetId="6">'F-7'!#REF!</definedName>
    <definedName name="ERC_W" localSheetId="7">'F-8'!#REF!</definedName>
    <definedName name="ERC_W" localSheetId="8">'F-9'!$A$1:$S$28</definedName>
    <definedName name="ERC_W">'F-1'!#REF!</definedName>
    <definedName name="F_1">'F-1'!$A$1:$N$49</definedName>
    <definedName name="F_10">'F-10'!$A$1:$S$49</definedName>
    <definedName name="F_2">'F-2'!$A$1:$N$48</definedName>
    <definedName name="F_3">'F-3'!$A$1:$K$49</definedName>
    <definedName name="F_4">'F-4'!$A$1:$M$49</definedName>
    <definedName name="F_5">'F-5'!$A$1:$J$68</definedName>
    <definedName name="F_6">'F-6'!$A$1:$I$49</definedName>
    <definedName name="F_7">'F-7'!$A$1:$J$49</definedName>
    <definedName name="F_8">'F-8'!$A$1:$L$49</definedName>
    <definedName name="F_9">'F-9'!$A$1:$S$49</definedName>
    <definedName name="MARGIN" localSheetId="9">'F-10'!#REF!</definedName>
    <definedName name="MARGIN" localSheetId="1">'F-2'!#REF!</definedName>
    <definedName name="MARGIN" localSheetId="2">'F-3'!#REF!</definedName>
    <definedName name="MARGIN" localSheetId="3">'F-4'!#REF!</definedName>
    <definedName name="MARGIN" localSheetId="4">'F-5'!$A$52:$K$63</definedName>
    <definedName name="MARGIN" localSheetId="5">'F-6'!$A$1:$I$18</definedName>
    <definedName name="MARGIN" localSheetId="6">'F-7'!#REF!</definedName>
    <definedName name="MARGIN" localSheetId="7">'F-8'!#REF!</definedName>
    <definedName name="MARGIN" localSheetId="8">'F-9'!#REF!</definedName>
    <definedName name="MARGIN">'F-1'!#REF!</definedName>
    <definedName name="pri0061" localSheetId="9">'F-10'!#REF!</definedName>
    <definedName name="pri0061" localSheetId="1">'F-2'!#REF!</definedName>
    <definedName name="pri0061" localSheetId="2">'F-3'!#REF!</definedName>
    <definedName name="pri0061" localSheetId="3">'F-4'!#REF!</definedName>
    <definedName name="pri0061" localSheetId="4">'F-5'!#REF!</definedName>
    <definedName name="pri0061" localSheetId="5">'F-6'!#REF!</definedName>
    <definedName name="pri0061" localSheetId="6">'F-7'!#REF!</definedName>
    <definedName name="pri0061" localSheetId="7">'F-8'!#REF!</definedName>
    <definedName name="pri0061" localSheetId="8">'F-9'!#REF!</definedName>
    <definedName name="pri0061">'F-1'!$A$1:$M$61</definedName>
    <definedName name="pri0062" localSheetId="9">'F-10'!#REF!</definedName>
    <definedName name="pri0062" localSheetId="1">'F-2'!$A$1:$M$61</definedName>
    <definedName name="pri0062" localSheetId="2">'F-3'!#REF!</definedName>
    <definedName name="pri0062" localSheetId="3">'F-4'!#REF!</definedName>
    <definedName name="pri0062" localSheetId="4">'F-5'!#REF!</definedName>
    <definedName name="pri0062" localSheetId="5">'F-6'!#REF!</definedName>
    <definedName name="pri0062" localSheetId="6">'F-7'!#REF!</definedName>
    <definedName name="pri0062" localSheetId="7">'F-8'!#REF!</definedName>
    <definedName name="pri0062" localSheetId="8">'F-9'!#REF!</definedName>
    <definedName name="pri0062">'F-1'!#REF!</definedName>
    <definedName name="pri0065" localSheetId="9">'F-10'!#REF!</definedName>
    <definedName name="pri0065" localSheetId="1">'F-2'!#REF!</definedName>
    <definedName name="pri0065" localSheetId="2">'F-3'!#REF!</definedName>
    <definedName name="pri0065" localSheetId="3">'F-4'!#REF!</definedName>
    <definedName name="pri0065" localSheetId="4">'F-5'!$A$1:$J$63</definedName>
    <definedName name="pri0065" localSheetId="5">'F-6'!#REF!</definedName>
    <definedName name="pri0065" localSheetId="6">'F-7'!#REF!</definedName>
    <definedName name="pri0065" localSheetId="7">'F-8'!#REF!</definedName>
    <definedName name="pri0065" localSheetId="8">'F-9'!#REF!</definedName>
    <definedName name="pri0065">'F-1'!#REF!</definedName>
    <definedName name="pri0066" localSheetId="9">'F-10'!#REF!</definedName>
    <definedName name="pri0066" localSheetId="1">'F-2'!#REF!</definedName>
    <definedName name="pri0066" localSheetId="2">'F-3'!#REF!</definedName>
    <definedName name="pri0066" localSheetId="3">'F-4'!#REF!</definedName>
    <definedName name="pri0066" localSheetId="4">'F-5'!#REF!</definedName>
    <definedName name="pri0066" localSheetId="5">'F-6'!$A$1:$H$55</definedName>
    <definedName name="pri0066" localSheetId="6">'F-7'!#REF!</definedName>
    <definedName name="pri0066" localSheetId="7">'F-8'!#REF!</definedName>
    <definedName name="pri0066" localSheetId="8">'F-9'!#REF!</definedName>
    <definedName name="pri0066">'F-1'!#REF!</definedName>
    <definedName name="pri0067" localSheetId="9">'F-10'!#REF!</definedName>
    <definedName name="pri0067" localSheetId="1">'F-2'!#REF!</definedName>
    <definedName name="pri0067" localSheetId="2">'F-3'!#REF!</definedName>
    <definedName name="pri0067" localSheetId="3">'F-4'!#REF!</definedName>
    <definedName name="pri0067" localSheetId="4">'F-5'!$A$64:$J$105</definedName>
    <definedName name="pri0067" localSheetId="5">'F-6'!#REF!</definedName>
    <definedName name="pri0067" localSheetId="6">'F-7'!#REF!</definedName>
    <definedName name="pri0067" localSheetId="7">'F-8'!$A$1:$J$58</definedName>
    <definedName name="pri0067" localSheetId="8">'F-9'!#REF!</definedName>
    <definedName name="pri0067">'F-1'!#REF!</definedName>
    <definedName name="pri0068" localSheetId="9">'F-10'!#REF!</definedName>
    <definedName name="pri0068" localSheetId="1">'F-2'!#REF!</definedName>
    <definedName name="pri0068" localSheetId="2">'F-3'!#REF!</definedName>
    <definedName name="pri0068" localSheetId="3">'F-4'!#REF!</definedName>
    <definedName name="pri0068" localSheetId="4">'F-5'!$A$64:$J$105</definedName>
    <definedName name="pri0068" localSheetId="5">'F-6'!#REF!</definedName>
    <definedName name="pri0068" localSheetId="6">'F-7'!#REF!</definedName>
    <definedName name="pri0068" localSheetId="7">'F-8'!$A$1:$J$58</definedName>
    <definedName name="pri0068" localSheetId="8">'F-9'!#REF!</definedName>
    <definedName name="pri0068">'F-1'!#REF!</definedName>
    <definedName name="_xlnm.Print_Area" localSheetId="0">'F-1'!$A$1:$N$49</definedName>
    <definedName name="_xlnm.Print_Area" localSheetId="9">'F-10'!$A$1:$S$49</definedName>
    <definedName name="_xlnm.Print_Area" localSheetId="1">'F-2'!$A$1:$N$48</definedName>
    <definedName name="_xlnm.Print_Area" localSheetId="2">'F-3'!$A$1:$K$49</definedName>
    <definedName name="_xlnm.Print_Area" localSheetId="3">'F-4'!$A$1:$M$49</definedName>
    <definedName name="_xlnm.Print_Area" localSheetId="4">'F-5'!$A$1:$J$68</definedName>
    <definedName name="_xlnm.Print_Area" localSheetId="5">'F-6'!$A$1:$I$49</definedName>
    <definedName name="_xlnm.Print_Area" localSheetId="6">'F-7'!$A$1:$J$49</definedName>
    <definedName name="_xlnm.Print_Area" localSheetId="7">'F-8'!$A$1:$L$49</definedName>
    <definedName name="_xlnm.Print_Area" localSheetId="8">'F-9'!$A$1:$S$49</definedName>
    <definedName name="PUMPED" localSheetId="9">'F-10'!#REF!</definedName>
    <definedName name="PUMPED" localSheetId="1">'F-2'!#REF!</definedName>
    <definedName name="PUMPED" localSheetId="2">'F-3'!#REF!</definedName>
    <definedName name="PUMPED" localSheetId="3">'F-4'!#REF!</definedName>
    <definedName name="PUMPED" localSheetId="4">'F-5'!#REF!</definedName>
    <definedName name="PUMPED" localSheetId="5">'F-6'!#REF!</definedName>
    <definedName name="PUMPED" localSheetId="6">'F-7'!#REF!</definedName>
    <definedName name="PUMPED" localSheetId="7">'F-8'!#REF!</definedName>
    <definedName name="PUMPED" localSheetId="8">'F-9'!#REF!</definedName>
    <definedName name="PUMPED">'F-1'!$A$1:$M$34</definedName>
    <definedName name="S_STATS" localSheetId="9">'F-10'!#REF!</definedName>
    <definedName name="S_STATS" localSheetId="1">'F-2'!#REF!</definedName>
    <definedName name="S_STATS" localSheetId="2">'F-3'!#REF!</definedName>
    <definedName name="S_STATS" localSheetId="3">'F-4'!$A$1:$M$28</definedName>
    <definedName name="S_STATS" localSheetId="4">'F-5'!#REF!</definedName>
    <definedName name="S_STATS" localSheetId="5">'F-6'!#REF!</definedName>
    <definedName name="S_STATS" localSheetId="6">'F-7'!#REF!</definedName>
    <definedName name="S_STATS" localSheetId="7">'F-8'!#REF!</definedName>
    <definedName name="S_STATS" localSheetId="8">'F-9'!#REF!</definedName>
    <definedName name="S_STATS">'F-1'!#REF!</definedName>
    <definedName name="TREATED" localSheetId="9">'F-10'!#REF!</definedName>
    <definedName name="TREATED" localSheetId="1">'F-2'!$A$1:$M$32</definedName>
    <definedName name="TREATED" localSheetId="2">'F-3'!#REF!</definedName>
    <definedName name="TREATED" localSheetId="3">'F-4'!#REF!</definedName>
    <definedName name="TREATED" localSheetId="4">'F-5'!#REF!</definedName>
    <definedName name="TREATED" localSheetId="5">'F-6'!#REF!</definedName>
    <definedName name="TREATED" localSheetId="6">'F-7'!#REF!</definedName>
    <definedName name="TREATED" localSheetId="7">'F-8'!#REF!</definedName>
    <definedName name="TREATED" localSheetId="8">'F-9'!#REF!</definedName>
    <definedName name="TREATED">'F-1'!$A$41:$M$61</definedName>
    <definedName name="U_U_MAINS" localSheetId="9">'F-10'!#REF!</definedName>
    <definedName name="U_U_MAINS" localSheetId="1">'F-2'!#REF!</definedName>
    <definedName name="U_U_MAINS" localSheetId="2">'F-3'!#REF!</definedName>
    <definedName name="U_U_MAINS" localSheetId="3">'F-4'!#REF!</definedName>
    <definedName name="U_U_MAINS" localSheetId="4">'F-5'!$A$31:$K$50</definedName>
    <definedName name="U_U_MAINS" localSheetId="5">'F-6'!#REF!</definedName>
    <definedName name="U_U_MAINS" localSheetId="6">'F-7'!#REF!</definedName>
    <definedName name="U_U_MAINS" localSheetId="7">'F-8'!#REF!</definedName>
    <definedName name="U_U_MAINS" localSheetId="8">'F-9'!#REF!</definedName>
    <definedName name="U_U_MAINS">'F-1'!#REF!</definedName>
    <definedName name="U_U_SEWER" localSheetId="9">'F-10'!#REF!</definedName>
    <definedName name="U_U_SEWER" localSheetId="1">'F-2'!#REF!</definedName>
    <definedName name="U_U_SEWER" localSheetId="2">'F-3'!#REF!</definedName>
    <definedName name="U_U_SEWER" localSheetId="3">'F-4'!#REF!</definedName>
    <definedName name="U_U_SEWER" localSheetId="4">'F-5'!$A$15:$K$29</definedName>
    <definedName name="U_U_SEWER" localSheetId="5">'F-6'!#REF!</definedName>
    <definedName name="U_U_SEWER" localSheetId="6">'F-7'!#REF!</definedName>
    <definedName name="U_U_SEWER" localSheetId="7">'F-8'!#REF!</definedName>
    <definedName name="U_U_SEWER" localSheetId="8">'F-9'!#REF!</definedName>
    <definedName name="U_U_SEWER">'F-1'!#REF!</definedName>
    <definedName name="U_U_WATER" localSheetId="9">'F-10'!#REF!</definedName>
    <definedName name="U_U_WATER" localSheetId="1">'F-2'!#REF!</definedName>
    <definedName name="U_U_WATER" localSheetId="2">'F-3'!#REF!</definedName>
    <definedName name="U_U_WATER" localSheetId="3">'F-4'!#REF!</definedName>
    <definedName name="U_U_WATER" localSheetId="4">'F-5'!$A$1:$K$13</definedName>
    <definedName name="U_U_WATER" localSheetId="5">'F-6'!#REF!</definedName>
    <definedName name="U_U_WATER" localSheetId="6">'F-7'!#REF!</definedName>
    <definedName name="U_U_WATER" localSheetId="7">'F-8'!#REF!</definedName>
    <definedName name="U_U_WATER" localSheetId="8">'F-9'!#REF!</definedName>
    <definedName name="U_U_WATER">'F-1'!#REF!</definedName>
    <definedName name="W_STATS" localSheetId="9">'F-10'!#REF!</definedName>
    <definedName name="W_STATS" localSheetId="1">'F-2'!#REF!</definedName>
    <definedName name="W_STATS" localSheetId="2">'F-3'!$A$1:$M$53</definedName>
    <definedName name="W_STATS" localSheetId="3">'F-4'!#REF!</definedName>
    <definedName name="W_STATS" localSheetId="4">'F-5'!#REF!</definedName>
    <definedName name="W_STATS" localSheetId="5">'F-6'!#REF!</definedName>
    <definedName name="W_STATS" localSheetId="6">'F-7'!#REF!</definedName>
    <definedName name="W_STATS" localSheetId="7">'F-8'!#REF!</definedName>
    <definedName name="W_STATS" localSheetId="8">'F-9'!#REF!</definedName>
    <definedName name="W_STATS">'F-1'!#REF!</definedName>
  </definedNames>
  <calcPr fullCalcOnLoad="1"/>
</workbook>
</file>

<file path=xl/comments5.xml><?xml version="1.0" encoding="utf-8"?>
<comments xmlns="http://schemas.openxmlformats.org/spreadsheetml/2006/main">
  <authors>
    <author>Frank Seidman</author>
  </authors>
  <commentList>
    <comment ref="C56" authorId="0">
      <text>
        <r>
          <rPr>
            <b/>
            <sz val="8"/>
            <rFont val="Tahoma"/>
            <family val="0"/>
          </rPr>
          <t>Frank Seidman: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<sst xmlns="http://schemas.openxmlformats.org/spreadsheetml/2006/main" count="422" uniqueCount="207">
  <si>
    <t>Five Day Max. Year</t>
  </si>
  <si>
    <t xml:space="preserve">The five days with the highest pumpage rate from any one month </t>
  </si>
  <si>
    <t>Required Fire Flow</t>
  </si>
  <si>
    <t>Wastewater Treatment Plant Data</t>
  </si>
  <si>
    <t>Schedule F-4</t>
  </si>
  <si>
    <t xml:space="preserve">Explanation:  Provide the following information for each wastewater treatment plant.  All flow data must be obtained </t>
  </si>
  <si>
    <t>MONTH</t>
  </si>
  <si>
    <t>1.</t>
  </si>
  <si>
    <t>The hydraulic rated capacity.  If different from that shown</t>
  </si>
  <si>
    <t>2.</t>
  </si>
  <si>
    <t>Average Daily Flow Max Month   (a)</t>
  </si>
  <si>
    <t>An average of the daily flows during the peak usage month</t>
  </si>
  <si>
    <t>during the test year.  Explain, on a separate page, if this</t>
  </si>
  <si>
    <t xml:space="preserve">peak-month was influenced by abnormal infiltration due to </t>
  </si>
  <si>
    <t>rainfall periods.</t>
  </si>
  <si>
    <t>Used and Useful Calculations</t>
  </si>
  <si>
    <t xml:space="preserve">Water Treatment Plant </t>
  </si>
  <si>
    <t>Schedule F-5</t>
  </si>
  <si>
    <t>Explanation:  Provide all calculations, analyses and governmental requirements  used to determine</t>
  </si>
  <si>
    <t xml:space="preserve">the used and useful percentages for the water treatment plant(s) for the historical test year and </t>
  </si>
  <si>
    <t>the projected test year (if applicable).</t>
  </si>
  <si>
    <t>Company:  Utilities, Inc. of Florida (608-Park Ridge)</t>
  </si>
  <si>
    <t>Equivalent Residential Connections - Water</t>
  </si>
  <si>
    <t>Schedule F-9</t>
  </si>
  <si>
    <t>Explanation:  Provide the following information in order to calculate the average growth in ERCs for the last</t>
  </si>
  <si>
    <t>five years, including the test year.  If the utility does not have single-family residential (SFR) customers,</t>
  </si>
  <si>
    <t>the largest customer class should be used as a substitute.</t>
  </si>
  <si>
    <t>Equivalent Residential Connections - Wastewater</t>
  </si>
  <si>
    <t>Schedule F-10</t>
  </si>
  <si>
    <t>Line</t>
  </si>
  <si>
    <t>No.</t>
  </si>
  <si>
    <t>TY-4</t>
  </si>
  <si>
    <t>TY-3</t>
  </si>
  <si>
    <t>TY-2</t>
  </si>
  <si>
    <t>SFR Customers</t>
  </si>
  <si>
    <t>Beginning</t>
  </si>
  <si>
    <t>Ending</t>
  </si>
  <si>
    <t>Average</t>
  </si>
  <si>
    <t>SFR</t>
  </si>
  <si>
    <t>Gallons/</t>
  </si>
  <si>
    <t>(5)/(4)</t>
  </si>
  <si>
    <t>(7)</t>
  </si>
  <si>
    <t>(8)</t>
  </si>
  <si>
    <t>ERCs</t>
  </si>
  <si>
    <t>(7)/(6)</t>
  </si>
  <si>
    <t>(9)</t>
  </si>
  <si>
    <t>Annual</t>
  </si>
  <si>
    <t>% Incr.</t>
  </si>
  <si>
    <t>in ERCs</t>
  </si>
  <si>
    <t>Average Growth Through 5-Year Period (Col. 8)</t>
  </si>
  <si>
    <t>in the test year.  Provide an explanation if fire flow, line</t>
  </si>
  <si>
    <t>these days.</t>
  </si>
  <si>
    <t>AVERAGE</t>
  </si>
  <si>
    <t>Average Daily Flow</t>
  </si>
  <si>
    <t>The standards will be those as set by the Insurance Service</t>
  </si>
  <si>
    <t>Organization or by a governmental agency ordinance.  Provide</t>
  </si>
  <si>
    <t>documents to support this calculation.</t>
  </si>
  <si>
    <t>Recap Schedules:  A-5,A-9,B-13</t>
  </si>
  <si>
    <t>FPSC</t>
  </si>
  <si>
    <t xml:space="preserve">Wastewater Treatment Plant </t>
  </si>
  <si>
    <t>Schedule F-6</t>
  </si>
  <si>
    <t>the used and useful percentages for the wastewater treatment plant(s) for the historical test year</t>
  </si>
  <si>
    <t>and the projected test year (if applicable).</t>
  </si>
  <si>
    <t>Recap Schedules:  A-6,A-10,B-14</t>
  </si>
  <si>
    <t xml:space="preserve">Water Distribution and Wastewater Collection Systems </t>
  </si>
  <si>
    <t>Schedule F-7</t>
  </si>
  <si>
    <t>Explanation:  Provide all calculations, analyses and governmental requirements used to determine</t>
  </si>
  <si>
    <t>the used and useful percentages for the water distribution and wastewater collection systems for</t>
  </si>
  <si>
    <t>the historical and the projected test year (if applicable).  The capacity should be in terms of</t>
  </si>
  <si>
    <t>ability to serve a designated number of connections. It should then be related to actual connected</t>
  </si>
  <si>
    <t xml:space="preserve">density for historical year calculations.  Explain all assumptions for projected calculations.  If </t>
  </si>
  <si>
    <t>the distribution and collection systems are entirely contributed or built-out, this schedule is</t>
  </si>
  <si>
    <t>not required.</t>
  </si>
  <si>
    <t>Recap Schedules:  A-5,A-6,A-9,A-10,B-13,B-14</t>
  </si>
  <si>
    <t>Margin Reserve Calculations</t>
  </si>
  <si>
    <t>Schedule F-8</t>
  </si>
  <si>
    <t>Explanation:  If a margin reserve is requested, provide all calculations and analyses used to</t>
  </si>
  <si>
    <t xml:space="preserve">determine the amount of margin reserve for each portion of used and useful plant.  </t>
  </si>
  <si>
    <t>Recap Schedules:  F-5,F-6,F-7</t>
  </si>
  <si>
    <t>TY</t>
  </si>
  <si>
    <t>Gallons of Water Pumped, Sold and Unaccounted For</t>
  </si>
  <si>
    <t>Florida Public Service Commission</t>
  </si>
  <si>
    <t>In Thousands of Gallons</t>
  </si>
  <si>
    <t>Schedule F-1</t>
  </si>
  <si>
    <t>Page 1 of 1</t>
  </si>
  <si>
    <t xml:space="preserve">Explanation:  Provide a schedule of gallons of water pumped, sold and unaccounted for each month of the test </t>
  </si>
  <si>
    <t>uses may include plant use, flushing of hydrants and water and sewer lines, line breakages and fire flows.</t>
  </si>
  <si>
    <t>Provide all calculations to substantiate the other uses.  If unaccounted for water is greater than 10%, pro-</t>
  </si>
  <si>
    <t>vide an explanation as to the reasons why; if less than 10%, then Columns 4 &amp; 5 may be omitted.</t>
  </si>
  <si>
    <t>_</t>
  </si>
  <si>
    <t>(1)</t>
  </si>
  <si>
    <t>(2)</t>
  </si>
  <si>
    <t>(3)</t>
  </si>
  <si>
    <t>(4)</t>
  </si>
  <si>
    <t>(5)</t>
  </si>
  <si>
    <t>(6)</t>
  </si>
  <si>
    <t>Unaccounted</t>
  </si>
  <si>
    <t>%</t>
  </si>
  <si>
    <t>Month/</t>
  </si>
  <si>
    <t>Total Gallons</t>
  </si>
  <si>
    <t>Gallons</t>
  </si>
  <si>
    <t>Other</t>
  </si>
  <si>
    <t>For Water</t>
  </si>
  <si>
    <t>Year</t>
  </si>
  <si>
    <t xml:space="preserve">Pumped </t>
  </si>
  <si>
    <t>Purchased</t>
  </si>
  <si>
    <t>Sold</t>
  </si>
  <si>
    <t>Uses</t>
  </si>
  <si>
    <t>(1)+(2)-(3)-(4)</t>
  </si>
  <si>
    <t>-</t>
  </si>
  <si>
    <t>Total</t>
  </si>
  <si>
    <t>=</t>
  </si>
  <si>
    <t>Gallons of Wastewater Treated</t>
  </si>
  <si>
    <t>Schedule F-2</t>
  </si>
  <si>
    <t xml:space="preserve">Explanation:  Provide a schedule of gallons of wastewater treated by individual plant for each month of the </t>
  </si>
  <si>
    <t xml:space="preserve">   Individual Plant Flows</t>
  </si>
  <si>
    <t>Total Purch.</t>
  </si>
  <si>
    <t>Total Plant</t>
  </si>
  <si>
    <t>Sewage</t>
  </si>
  <si>
    <t>(Name)</t>
  </si>
  <si>
    <t>Flows</t>
  </si>
  <si>
    <t>Treatment</t>
  </si>
  <si>
    <t>Water Treatment Plant Data</t>
  </si>
  <si>
    <t>Schedule F-3</t>
  </si>
  <si>
    <t>Explanation:  Provide the following information for each water treatment plant.  If the system has water plants that</t>
  </si>
  <si>
    <t>are interconnected, the data for these plants may be combined.  All flow data must be obtained from the monthly oper-</t>
  </si>
  <si>
    <t>Date</t>
  </si>
  <si>
    <t>GPD</t>
  </si>
  <si>
    <t>Plant Capacity</t>
  </si>
  <si>
    <t xml:space="preserve">The hydraulic rated capacity.  If different from that shown </t>
  </si>
  <si>
    <t>Maximum Day</t>
  </si>
  <si>
    <t xml:space="preserve">The single day with the highest pumpage rate for the test year.  </t>
  </si>
  <si>
    <t>(Above data in millions of gallons)</t>
  </si>
  <si>
    <t xml:space="preserve">Docket No.: </t>
  </si>
  <si>
    <t>Not Applicable - water only system</t>
  </si>
  <si>
    <t>None</t>
  </si>
  <si>
    <t>INPUT INFORMATION:</t>
  </si>
  <si>
    <t>Total well pumping capacity, gpm</t>
  </si>
  <si>
    <t>gpm</t>
  </si>
  <si>
    <t>Firm Reliable well pumping capacity (largest well out), gpm</t>
  </si>
  <si>
    <t>Ground storage capacity, gal.</t>
  </si>
  <si>
    <t>gallons</t>
  </si>
  <si>
    <t>Usable ground storage (90%), gal.</t>
  </si>
  <si>
    <t>Hydropneumatic storage capacity, gal.</t>
  </si>
  <si>
    <t>Usable hydropneumatic storage capacity (33.33%), gal.</t>
  </si>
  <si>
    <t>Total usable storage, gal.</t>
  </si>
  <si>
    <t>High service pumping capacity, gpm</t>
  </si>
  <si>
    <t xml:space="preserve">Maximum day, maximum month demand, </t>
  </si>
  <si>
    <t>gpd</t>
  </si>
  <si>
    <t>Peak hour demand = 2 x max day</t>
  </si>
  <si>
    <t>Fire flow requirement</t>
  </si>
  <si>
    <t>Unaccounted for water</t>
  </si>
  <si>
    <t>of water pumped</t>
  </si>
  <si>
    <t>gpd, avg</t>
  </si>
  <si>
    <t>Acceptable unaccounted for</t>
  </si>
  <si>
    <t>Excess unaccounted for</t>
  </si>
  <si>
    <t>Percent Used &amp; Useful = (A + B + C - D)/E x 100%, where:</t>
  </si>
  <si>
    <t xml:space="preserve">A = </t>
  </si>
  <si>
    <t>Peak demand</t>
  </si>
  <si>
    <t>B =</t>
  </si>
  <si>
    <t>Property needed to serve five years after TY</t>
  </si>
  <si>
    <t>C =</t>
  </si>
  <si>
    <t>Fire flow demand</t>
  </si>
  <si>
    <t>D =</t>
  </si>
  <si>
    <t>Excess Unaccounted for water</t>
  </si>
  <si>
    <t>E =</t>
  </si>
  <si>
    <t>Firm Reliable Capacity</t>
  </si>
  <si>
    <t>TY-1</t>
  </si>
  <si>
    <t>Max Month</t>
  </si>
  <si>
    <t>Average day demand, max month</t>
  </si>
  <si>
    <t>year.  The gallons pumped should match the flows shown on the monthly operating reports sent to DEP. The other</t>
  </si>
  <si>
    <t xml:space="preserve">historical test year.  Flow data should match the  monthly operating reports sent to DEP. </t>
  </si>
  <si>
    <t>ating reports (MORs) sent to the Department of Environmental Protection.</t>
  </si>
  <si>
    <t>on the DEP operating or construction permit, provide an explanation.</t>
  </si>
  <si>
    <t xml:space="preserve">Explain, on a separate sheet of paper if fire flow, line breaks, </t>
  </si>
  <si>
    <t>or other unusual occurrences affected the flow this day.</t>
  </si>
  <si>
    <t>breaks or other unusual occurrences affected the flows on</t>
  </si>
  <si>
    <t>from the monthly operating reports (MORs) sent to the Department of Environmental Protection.</t>
  </si>
  <si>
    <t>Used &amp; Useful  Analysis:</t>
  </si>
  <si>
    <t>to be 100% used &amp; useful, as it had in past cases. There have been no significant changes in the system.</t>
  </si>
  <si>
    <t>The service area is built out.</t>
  </si>
  <si>
    <t>This system treats water by cascade aeration, a corrosion inhibitor and chlorination. The ground storage,</t>
  </si>
  <si>
    <t>The above used and useful factor is applicable to all source of supply, pumping and treatment accounts,</t>
  </si>
  <si>
    <t>as well as the land, structures and distribution reservoir accounts.</t>
  </si>
  <si>
    <t>Water Distribution System</t>
  </si>
  <si>
    <t>system to be 100% used &amp; useful, as it had in past cases. There have been no significant changes in the system.</t>
  </si>
  <si>
    <t>The service area is built out and the distribution system remains 100% used &amp; useful.</t>
  </si>
  <si>
    <t>Preparer:  Seidman, F.</t>
  </si>
  <si>
    <t>*</t>
  </si>
  <si>
    <t>[*  Per DEP, limited by wells &amp; ground storage capacity]</t>
  </si>
  <si>
    <t>Regression Analysis per Rule 25-30.431(2)(C)</t>
  </si>
  <si>
    <t>X</t>
  </si>
  <si>
    <t>Y</t>
  </si>
  <si>
    <t>Constant:</t>
  </si>
  <si>
    <t>X Coefficient:</t>
  </si>
  <si>
    <t>R^2:</t>
  </si>
  <si>
    <t>Test Year Ended:  December 31, 2005</t>
  </si>
  <si>
    <t xml:space="preserve">hydropneumatic storage and high service pumping are all minimal and an integral part of the system.  For this system, </t>
  </si>
  <si>
    <t>With only one well, and all demands dependent on that well, the system should be considered 100% used &amp; useful.</t>
  </si>
  <si>
    <t>pumping available, U&amp;U should be determined based on instantaneous demand, with peak hour demand as a proxy.</t>
  </si>
  <si>
    <t xml:space="preserve">all components are considered together for purposes of determining used &amp; useful.  With minimal storage and </t>
  </si>
  <si>
    <t>Used &amp; useful was last set for this system in Docket No. 020071-WS. The Commission found the distribution</t>
  </si>
  <si>
    <t>Not Applicable - system built out See Docket No. 020071-WS</t>
  </si>
  <si>
    <t>060253-WS</t>
  </si>
  <si>
    <t>or</t>
  </si>
  <si>
    <t>Used &amp; useful was last set for this system in Docket No. 020071-WS. The Commission found the system</t>
  </si>
  <si>
    <t>In addition, the system is built out and on that basis is 100% used &amp; useful.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</si>
</sst>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\A"/>
    <numFmt numFmtId="166" formatCode="#,##0\ ;\(#,##0\)"/>
    <numFmt numFmtId="167" formatCode="00.##%"/>
    <numFmt numFmtId="168" formatCode="0#.##%"/>
    <numFmt numFmtId="169" formatCode="0.##%"/>
    <numFmt numFmtId="170" formatCode="\(0.00%\)"/>
    <numFmt numFmtId="171" formatCode="0.000"/>
    <numFmt numFmtId="172" formatCode="0.0"/>
    <numFmt numFmtId="173" formatCode="0.0%"/>
    <numFmt numFmtId="174" formatCode="#,##0.000_);\(#,##0.000\)"/>
    <numFmt numFmtId="175" formatCode="#,##0.000_);\(#,##0.00\)"/>
  </numFmts>
  <fonts count="2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"/>
      <family val="0"/>
    </font>
    <font>
      <b/>
      <sz val="10"/>
      <name val="Courier"/>
      <family val="0"/>
    </font>
    <font>
      <sz val="12"/>
      <name val="Courier"/>
      <family val="0"/>
    </font>
    <font>
      <b/>
      <sz val="18"/>
      <name val="Courier"/>
      <family val="0"/>
    </font>
    <font>
      <sz val="11"/>
      <name val="Courier New"/>
      <family val="3"/>
    </font>
    <font>
      <b/>
      <sz val="8"/>
      <name val="Tahoma"/>
      <family val="0"/>
    </font>
    <font>
      <sz val="8"/>
      <name val="Tahoma"/>
      <family val="0"/>
    </font>
    <font>
      <u val="single"/>
      <sz val="10"/>
      <name val="Geneva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name val="Courier New"/>
      <family val="3"/>
    </font>
    <font>
      <b/>
      <sz val="18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fill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fill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fill"/>
    </xf>
    <xf numFmtId="175" fontId="4" fillId="0" borderId="0" xfId="0" applyNumberFormat="1" applyFont="1" applyAlignment="1">
      <alignment horizontal="center"/>
    </xf>
    <xf numFmtId="1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0" fontId="12" fillId="0" borderId="0" xfId="0" applyNumberFormat="1" applyFont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37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37" fontId="13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fill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 applyAlignment="1">
      <alignment/>
    </xf>
    <xf numFmtId="164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174" fontId="16" fillId="0" borderId="0" xfId="0" applyNumberFormat="1" applyFont="1" applyAlignment="1">
      <alignment/>
    </xf>
    <xf numFmtId="14" fontId="17" fillId="0" borderId="0" xfId="0" applyNumberFormat="1" applyFont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14" fontId="16" fillId="0" borderId="0" xfId="0" applyNumberFormat="1" applyFont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 wrapText="1"/>
    </xf>
    <xf numFmtId="0" fontId="18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MyFiles\UIF\FINAL\604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</sheetNames>
    <sheetDataSet>
      <sheetData sheetId="0">
        <row r="33">
          <cell r="K33">
            <v>-1.0060000000000002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31">
      <selection activeCell="A43" sqref="A43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90" t="s">
        <v>80</v>
      </c>
      <c r="B1" s="91"/>
      <c r="C1" s="91"/>
      <c r="D1" s="91"/>
      <c r="E1" s="91"/>
      <c r="F1" s="91"/>
      <c r="G1" s="91"/>
      <c r="H1" s="91"/>
      <c r="I1" s="91"/>
      <c r="J1" s="90" t="s">
        <v>81</v>
      </c>
      <c r="K1" s="91"/>
    </row>
    <row r="2" spans="1:11" ht="12.75">
      <c r="A2" s="90" t="s">
        <v>82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91"/>
      <c r="B3" s="91"/>
      <c r="C3" s="91"/>
      <c r="D3" s="91"/>
      <c r="E3" s="91"/>
      <c r="F3" s="91"/>
      <c r="G3" s="91"/>
      <c r="H3" s="91"/>
      <c r="I3" s="91"/>
      <c r="J3" s="90" t="s">
        <v>83</v>
      </c>
      <c r="K3" s="91"/>
    </row>
    <row r="4" spans="1:11" ht="12.75">
      <c r="A4" s="90" t="s">
        <v>21</v>
      </c>
      <c r="B4" s="91"/>
      <c r="C4" s="91"/>
      <c r="D4" s="91"/>
      <c r="E4" s="91"/>
      <c r="F4" s="91"/>
      <c r="G4" s="91"/>
      <c r="H4" s="91"/>
      <c r="I4" s="91"/>
      <c r="J4" s="90" t="s">
        <v>84</v>
      </c>
      <c r="K4" s="91"/>
    </row>
    <row r="5" spans="1:11" ht="12.75">
      <c r="A5" s="90" t="s">
        <v>133</v>
      </c>
      <c r="B5" s="91"/>
      <c r="C5" s="91" t="s">
        <v>203</v>
      </c>
      <c r="D5" s="91"/>
      <c r="E5" s="91"/>
      <c r="F5" s="91"/>
      <c r="G5" s="91"/>
      <c r="H5" s="91"/>
      <c r="I5" s="91"/>
      <c r="J5" s="90" t="s">
        <v>187</v>
      </c>
      <c r="K5" s="91"/>
    </row>
    <row r="6" spans="1:11" ht="12.75">
      <c r="A6" s="90" t="s">
        <v>196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2.7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12.75">
      <c r="A8" s="90" t="s">
        <v>85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2.75">
      <c r="A9" s="90" t="s">
        <v>170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90" t="s">
        <v>86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2.75">
      <c r="A11" s="90" t="s">
        <v>87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2" ht="12.75">
      <c r="A12" s="90" t="s">
        <v>88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3"/>
    </row>
    <row r="13" spans="1:13" ht="12">
      <c r="A13" s="4" t="s">
        <v>89</v>
      </c>
      <c r="B13" s="4" t="s">
        <v>89</v>
      </c>
      <c r="C13" s="4" t="s">
        <v>89</v>
      </c>
      <c r="D13" s="4" t="s">
        <v>89</v>
      </c>
      <c r="E13" s="4" t="s">
        <v>89</v>
      </c>
      <c r="F13" s="4" t="s">
        <v>89</v>
      </c>
      <c r="G13" s="4" t="s">
        <v>89</v>
      </c>
      <c r="H13" s="4" t="s">
        <v>89</v>
      </c>
      <c r="I13" s="4" t="s">
        <v>89</v>
      </c>
      <c r="J13" s="4" t="s">
        <v>89</v>
      </c>
      <c r="K13" s="4" t="s">
        <v>89</v>
      </c>
      <c r="L13" s="4" t="s">
        <v>89</v>
      </c>
      <c r="M13" s="4" t="s">
        <v>89</v>
      </c>
    </row>
    <row r="14" spans="3:13" ht="12">
      <c r="C14" s="5" t="s">
        <v>90</v>
      </c>
      <c r="E14" s="5" t="s">
        <v>91</v>
      </c>
      <c r="G14" s="5" t="s">
        <v>92</v>
      </c>
      <c r="I14" s="5" t="s">
        <v>93</v>
      </c>
      <c r="K14" s="5" t="s">
        <v>94</v>
      </c>
      <c r="M14" s="5" t="s">
        <v>95</v>
      </c>
    </row>
    <row r="15" spans="11:13" ht="12">
      <c r="K15" s="5" t="s">
        <v>96</v>
      </c>
      <c r="M15" s="5" t="s">
        <v>97</v>
      </c>
    </row>
    <row r="16" spans="1:13" ht="12">
      <c r="A16" s="5" t="s">
        <v>98</v>
      </c>
      <c r="C16" s="5" t="s">
        <v>99</v>
      </c>
      <c r="E16" s="5" t="s">
        <v>100</v>
      </c>
      <c r="G16" s="5" t="s">
        <v>100</v>
      </c>
      <c r="I16" s="5" t="s">
        <v>101</v>
      </c>
      <c r="K16" s="5" t="s">
        <v>102</v>
      </c>
      <c r="M16" s="5" t="s">
        <v>96</v>
      </c>
    </row>
    <row r="17" spans="1:13" ht="12">
      <c r="A17" s="5" t="s">
        <v>103</v>
      </c>
      <c r="C17" s="5" t="s">
        <v>104</v>
      </c>
      <c r="E17" s="5" t="s">
        <v>105</v>
      </c>
      <c r="G17" s="5" t="s">
        <v>106</v>
      </c>
      <c r="I17" s="5" t="s">
        <v>107</v>
      </c>
      <c r="K17" s="5" t="s">
        <v>108</v>
      </c>
      <c r="M17" s="5" t="s">
        <v>102</v>
      </c>
    </row>
    <row r="18" spans="1:13" ht="12">
      <c r="A18" s="4" t="s">
        <v>89</v>
      </c>
      <c r="C18" s="4" t="s">
        <v>89</v>
      </c>
      <c r="E18" s="4" t="s">
        <v>89</v>
      </c>
      <c r="G18" s="4" t="s">
        <v>89</v>
      </c>
      <c r="I18" s="4" t="s">
        <v>89</v>
      </c>
      <c r="K18" s="4" t="s">
        <v>89</v>
      </c>
      <c r="M18" s="4" t="s">
        <v>89</v>
      </c>
    </row>
    <row r="19" spans="1:13" ht="12">
      <c r="A19" s="12">
        <v>38353</v>
      </c>
      <c r="C19" s="13">
        <v>0.505</v>
      </c>
      <c r="E19" s="2">
        <v>0</v>
      </c>
      <c r="G19" s="2">
        <v>0.501</v>
      </c>
      <c r="I19" s="13">
        <v>0.003</v>
      </c>
      <c r="K19" s="13">
        <f aca="true" t="shared" si="0" ref="K19:K30">C19+E19-G19-I19</f>
        <v>0.0010000000000000035</v>
      </c>
      <c r="L19" s="6"/>
      <c r="M19" s="14">
        <f aca="true" t="shared" si="1" ref="M19:M30">K19/C19</f>
        <v>0.001980198019801987</v>
      </c>
    </row>
    <row r="20" spans="1:13" ht="12">
      <c r="A20" s="12">
        <v>38384</v>
      </c>
      <c r="C20" s="13">
        <v>0.511</v>
      </c>
      <c r="E20" s="2">
        <v>0</v>
      </c>
      <c r="G20" s="2">
        <v>0.428</v>
      </c>
      <c r="I20" s="13">
        <v>0.003</v>
      </c>
      <c r="K20" s="13">
        <f t="shared" si="0"/>
        <v>0.08000000000000002</v>
      </c>
      <c r="L20" s="6"/>
      <c r="M20" s="14">
        <f t="shared" si="1"/>
        <v>0.15655577299412918</v>
      </c>
    </row>
    <row r="21" spans="1:13" ht="12">
      <c r="A21" s="12">
        <v>38412</v>
      </c>
      <c r="C21" s="13">
        <v>0.522</v>
      </c>
      <c r="E21" s="2">
        <v>0</v>
      </c>
      <c r="G21" s="2">
        <v>0.586</v>
      </c>
      <c r="I21" s="13">
        <v>0.007</v>
      </c>
      <c r="K21" s="13">
        <f t="shared" si="0"/>
        <v>-0.07099999999999995</v>
      </c>
      <c r="L21" s="6"/>
      <c r="M21" s="14">
        <f t="shared" si="1"/>
        <v>-0.13601532567049798</v>
      </c>
    </row>
    <row r="22" spans="1:13" ht="12">
      <c r="A22" s="12">
        <v>38443</v>
      </c>
      <c r="C22" s="13">
        <v>0.542</v>
      </c>
      <c r="E22" s="2">
        <v>0</v>
      </c>
      <c r="G22" s="2">
        <v>0.561</v>
      </c>
      <c r="I22" s="13">
        <v>0.003</v>
      </c>
      <c r="K22" s="13">
        <f t="shared" si="0"/>
        <v>-0.022000000000000016</v>
      </c>
      <c r="L22" s="6"/>
      <c r="M22" s="14">
        <f t="shared" si="1"/>
        <v>-0.04059040590405907</v>
      </c>
    </row>
    <row r="23" spans="1:13" ht="12">
      <c r="A23" s="12">
        <v>38473</v>
      </c>
      <c r="C23" s="13">
        <v>0.63</v>
      </c>
      <c r="E23" s="2">
        <v>0</v>
      </c>
      <c r="G23" s="2">
        <v>0.584</v>
      </c>
      <c r="I23" s="13">
        <v>0</v>
      </c>
      <c r="K23" s="13">
        <f t="shared" si="0"/>
        <v>0.04600000000000004</v>
      </c>
      <c r="L23" s="6"/>
      <c r="M23" s="14">
        <f t="shared" si="1"/>
        <v>0.07301587301587308</v>
      </c>
    </row>
    <row r="24" spans="1:13" ht="12">
      <c r="A24" s="12">
        <v>38504</v>
      </c>
      <c r="C24" s="13">
        <v>0.583</v>
      </c>
      <c r="E24" s="2">
        <v>0</v>
      </c>
      <c r="G24" s="2">
        <v>0.621</v>
      </c>
      <c r="I24" s="13">
        <v>0.003</v>
      </c>
      <c r="K24" s="13">
        <f t="shared" si="0"/>
        <v>-0.041000000000000036</v>
      </c>
      <c r="L24" s="6"/>
      <c r="M24" s="14">
        <f t="shared" si="1"/>
        <v>-0.07032590051457982</v>
      </c>
    </row>
    <row r="25" spans="1:13" ht="12">
      <c r="A25" s="12">
        <v>38534</v>
      </c>
      <c r="C25" s="13">
        <v>0.574</v>
      </c>
      <c r="E25" s="2">
        <v>0</v>
      </c>
      <c r="G25" s="2">
        <v>0.561</v>
      </c>
      <c r="I25" s="13">
        <v>0.003</v>
      </c>
      <c r="K25" s="13">
        <f t="shared" si="0"/>
        <v>0.009999999999999901</v>
      </c>
      <c r="L25" s="6"/>
      <c r="M25" s="14">
        <f t="shared" si="1"/>
        <v>0.017421602787456275</v>
      </c>
    </row>
    <row r="26" spans="1:13" ht="12">
      <c r="A26" s="12">
        <v>38565</v>
      </c>
      <c r="C26" s="13">
        <v>0.638</v>
      </c>
      <c r="E26" s="2">
        <v>0</v>
      </c>
      <c r="G26" s="2">
        <v>0.663</v>
      </c>
      <c r="I26" s="13">
        <v>0.003</v>
      </c>
      <c r="K26" s="13">
        <f t="shared" si="0"/>
        <v>-0.02800000000000002</v>
      </c>
      <c r="L26" s="6"/>
      <c r="M26" s="14">
        <f t="shared" si="1"/>
        <v>-0.04388714733542323</v>
      </c>
    </row>
    <row r="27" spans="1:13" ht="12">
      <c r="A27" s="12">
        <v>38596</v>
      </c>
      <c r="C27" s="13">
        <v>0.562</v>
      </c>
      <c r="E27" s="2">
        <v>0</v>
      </c>
      <c r="G27" s="2">
        <v>0.525</v>
      </c>
      <c r="I27" s="13">
        <v>0.015</v>
      </c>
      <c r="K27" s="13">
        <f t="shared" si="0"/>
        <v>0.022000000000000033</v>
      </c>
      <c r="L27" s="6"/>
      <c r="M27" s="14">
        <f t="shared" si="1"/>
        <v>0.03914590747330966</v>
      </c>
    </row>
    <row r="28" spans="1:13" ht="12">
      <c r="A28" s="12">
        <v>38626</v>
      </c>
      <c r="C28" s="13">
        <v>0.517</v>
      </c>
      <c r="E28" s="2">
        <v>0</v>
      </c>
      <c r="G28" s="2">
        <v>0.478</v>
      </c>
      <c r="I28" s="13">
        <v>0.003</v>
      </c>
      <c r="K28" s="13">
        <f t="shared" si="0"/>
        <v>0.03600000000000003</v>
      </c>
      <c r="L28" s="6"/>
      <c r="M28" s="14">
        <f t="shared" si="1"/>
        <v>0.06963249516441011</v>
      </c>
    </row>
    <row r="29" spans="1:13" ht="12">
      <c r="A29" s="12">
        <v>38657</v>
      </c>
      <c r="C29" s="13">
        <v>0.516</v>
      </c>
      <c r="E29" s="2">
        <v>0</v>
      </c>
      <c r="G29" s="2">
        <v>0.462</v>
      </c>
      <c r="I29" s="13">
        <v>0.06</v>
      </c>
      <c r="K29" s="13">
        <f t="shared" si="0"/>
        <v>-0.006000000000000005</v>
      </c>
      <c r="L29" s="6"/>
      <c r="M29" s="14">
        <f t="shared" si="1"/>
        <v>-0.011627906976744196</v>
      </c>
    </row>
    <row r="30" spans="1:13" ht="12">
      <c r="A30" s="12">
        <v>38687</v>
      </c>
      <c r="C30" s="13">
        <v>0.503</v>
      </c>
      <c r="E30" s="2">
        <v>0</v>
      </c>
      <c r="G30" s="2">
        <v>0.598</v>
      </c>
      <c r="I30" s="13">
        <v>0.026</v>
      </c>
      <c r="K30" s="13">
        <f t="shared" si="0"/>
        <v>-0.12099999999999997</v>
      </c>
      <c r="L30" s="6"/>
      <c r="M30" s="14">
        <f t="shared" si="1"/>
        <v>-0.24055666003976137</v>
      </c>
    </row>
    <row r="31" spans="1:13" ht="12">
      <c r="A31" s="12"/>
      <c r="G31" s="13"/>
      <c r="I31" s="13"/>
      <c r="K31" s="13"/>
      <c r="L31" s="6"/>
      <c r="M31" s="7"/>
    </row>
    <row r="32" spans="3:13" ht="12">
      <c r="C32" s="8" t="s">
        <v>109</v>
      </c>
      <c r="E32" s="4" t="s">
        <v>109</v>
      </c>
      <c r="G32" s="4" t="s">
        <v>109</v>
      </c>
      <c r="I32" s="4" t="s">
        <v>109</v>
      </c>
      <c r="K32" s="4" t="s">
        <v>109</v>
      </c>
      <c r="L32" s="6"/>
      <c r="M32" s="8" t="s">
        <v>109</v>
      </c>
    </row>
    <row r="33" spans="1:13" ht="12">
      <c r="A33" s="5" t="s">
        <v>110</v>
      </c>
      <c r="C33" s="2">
        <f>SUM(C19:C31)</f>
        <v>6.603000000000001</v>
      </c>
      <c r="E33" s="2">
        <v>0</v>
      </c>
      <c r="G33" s="13">
        <f>SUM(G19:G31)</f>
        <v>6.568</v>
      </c>
      <c r="I33" s="13">
        <f>SUM(I19:I32)</f>
        <v>0.129</v>
      </c>
      <c r="K33" s="13">
        <f>SUM(K19:K31)</f>
        <v>-0.09399999999999997</v>
      </c>
      <c r="L33" s="6"/>
      <c r="M33" s="14">
        <f>(C33-G33-I33)/C33</f>
        <v>-0.01423595335453566</v>
      </c>
    </row>
    <row r="34" spans="3:13" ht="12">
      <c r="C34" s="4" t="s">
        <v>111</v>
      </c>
      <c r="E34" s="4" t="s">
        <v>111</v>
      </c>
      <c r="G34" s="4" t="s">
        <v>111</v>
      </c>
      <c r="I34" s="4" t="s">
        <v>111</v>
      </c>
      <c r="K34" s="4" t="s">
        <v>111</v>
      </c>
      <c r="M34" s="4" t="s">
        <v>111</v>
      </c>
    </row>
    <row r="35" ht="12">
      <c r="C35" s="63" t="s">
        <v>132</v>
      </c>
    </row>
    <row r="36" spans="1:13" ht="36" customHeight="1">
      <c r="A36" s="15"/>
      <c r="C36" s="1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">
      <c r="A37" s="15"/>
      <c r="C37" s="1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49" ht="24">
      <c r="G49" s="88"/>
    </row>
    <row r="60" spans="1:7" ht="18" customHeight="1">
      <c r="A60" s="10"/>
      <c r="G60" s="11"/>
    </row>
    <row r="61" ht="12">
      <c r="G61" s="9"/>
    </row>
  </sheetData>
  <printOptions/>
  <pageMargins left="0.75" right="0.5" top="1" bottom="1" header="0.5" footer="0.5"/>
  <pageSetup fitToHeight="1" fitToWidth="1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workbookViewId="0" topLeftCell="A48">
      <selection activeCell="K49" sqref="K49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1.75390625" style="2" customWidth="1"/>
    <col min="12" max="12" width="1.75390625" style="2" customWidth="1"/>
    <col min="13" max="13" width="8.75390625" style="2" customWidth="1"/>
    <col min="14" max="14" width="1.75390625" style="2" customWidth="1"/>
    <col min="15" max="15" width="11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5" ht="12.75">
      <c r="A1" s="90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81</v>
      </c>
      <c r="L1" s="91"/>
      <c r="M1" s="90"/>
      <c r="N1" s="91"/>
      <c r="O1" s="91"/>
    </row>
    <row r="2" spans="1:15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2.75">
      <c r="A3" s="90" t="str">
        <f>'F-1'!A4</f>
        <v>Company:  Utilities, Inc. of Florida (608-Park Ridge)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0"/>
      <c r="N3" s="91"/>
      <c r="O3" s="91" t="s">
        <v>28</v>
      </c>
    </row>
    <row r="4" spans="1:15" ht="12.75">
      <c r="A4" s="90" t="str">
        <f>'F-1'!A5</f>
        <v>Docket No.: </v>
      </c>
      <c r="B4" s="91"/>
      <c r="C4" s="91"/>
      <c r="D4" s="91" t="str">
        <f>'F-1'!C5</f>
        <v>060253-WS</v>
      </c>
      <c r="E4" s="91"/>
      <c r="F4" s="91"/>
      <c r="G4" s="91"/>
      <c r="H4" s="91"/>
      <c r="I4" s="91"/>
      <c r="J4" s="91"/>
      <c r="K4" s="91"/>
      <c r="L4" s="91"/>
      <c r="M4" s="90"/>
      <c r="N4" s="91"/>
      <c r="O4" s="91" t="s">
        <v>84</v>
      </c>
    </row>
    <row r="5" spans="1:15" ht="12.75">
      <c r="A5" s="90" t="str">
        <f>'F-1'!A6</f>
        <v>Test Year Ended:  December 31, 2005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0"/>
      <c r="N5" s="91"/>
      <c r="O5" s="91" t="str">
        <f>'F-1'!J5</f>
        <v>Preparer:  Seidman, F.</v>
      </c>
    </row>
    <row r="6" spans="1:15" ht="12.7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2.75">
      <c r="A7" s="90" t="s">
        <v>24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2.75">
      <c r="A8" s="90" t="s">
        <v>25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12.75">
      <c r="A9" s="90" t="s">
        <v>26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90</v>
      </c>
      <c r="E11" s="56" t="s">
        <v>91</v>
      </c>
      <c r="G11" s="56" t="s">
        <v>92</v>
      </c>
      <c r="H11" s="5"/>
      <c r="I11" s="56" t="s">
        <v>93</v>
      </c>
      <c r="K11" s="56" t="s">
        <v>94</v>
      </c>
      <c r="L11" s="5"/>
      <c r="M11" s="56" t="s">
        <v>95</v>
      </c>
      <c r="N11" s="5"/>
      <c r="O11" s="56" t="s">
        <v>41</v>
      </c>
      <c r="P11" s="5"/>
      <c r="Q11" s="56" t="s">
        <v>42</v>
      </c>
      <c r="R11" s="5"/>
      <c r="S11" s="56" t="s">
        <v>45</v>
      </c>
    </row>
    <row r="12" spans="3:19" ht="12">
      <c r="C12" s="52"/>
      <c r="E12" s="102" t="s">
        <v>34</v>
      </c>
      <c r="F12" s="102"/>
      <c r="G12" s="102"/>
      <c r="H12" s="102"/>
      <c r="I12" s="102"/>
      <c r="K12" s="5" t="s">
        <v>38</v>
      </c>
      <c r="L12" s="5"/>
      <c r="M12" s="5" t="s">
        <v>39</v>
      </c>
      <c r="N12" s="5"/>
      <c r="O12" s="5" t="s">
        <v>110</v>
      </c>
      <c r="P12" s="5"/>
      <c r="Q12" s="5" t="s">
        <v>110</v>
      </c>
      <c r="R12" s="5"/>
      <c r="S12" s="5" t="s">
        <v>46</v>
      </c>
    </row>
    <row r="13" spans="1:19" ht="12">
      <c r="A13" s="2" t="s">
        <v>29</v>
      </c>
      <c r="C13" s="5"/>
      <c r="E13" s="50"/>
      <c r="F13" s="50"/>
      <c r="G13" s="50"/>
      <c r="H13" s="50"/>
      <c r="I13" s="50"/>
      <c r="K13" s="5" t="s">
        <v>100</v>
      </c>
      <c r="L13" s="5"/>
      <c r="M13" s="5" t="s">
        <v>38</v>
      </c>
      <c r="N13" s="5"/>
      <c r="O13" s="5" t="s">
        <v>100</v>
      </c>
      <c r="P13" s="5"/>
      <c r="Q13" s="5" t="s">
        <v>43</v>
      </c>
      <c r="R13" s="5"/>
      <c r="S13" s="5" t="s">
        <v>47</v>
      </c>
    </row>
    <row r="14" spans="1:19" ht="12">
      <c r="A14" s="2" t="s">
        <v>30</v>
      </c>
      <c r="C14" s="5" t="s">
        <v>103</v>
      </c>
      <c r="E14" s="5" t="s">
        <v>35</v>
      </c>
      <c r="F14" s="5"/>
      <c r="G14" s="5" t="s">
        <v>36</v>
      </c>
      <c r="H14" s="5"/>
      <c r="I14" s="5" t="s">
        <v>37</v>
      </c>
      <c r="K14" s="5" t="s">
        <v>106</v>
      </c>
      <c r="L14" s="5"/>
      <c r="M14" s="5" t="s">
        <v>40</v>
      </c>
      <c r="N14" s="5"/>
      <c r="O14" s="5" t="s">
        <v>106</v>
      </c>
      <c r="P14" s="5"/>
      <c r="Q14" s="5" t="s">
        <v>44</v>
      </c>
      <c r="R14" s="5"/>
      <c r="S14" s="5" t="s">
        <v>48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">
      <c r="A17" s="5">
        <v>1</v>
      </c>
      <c r="C17" s="5" t="s">
        <v>31</v>
      </c>
      <c r="E17" s="5"/>
      <c r="F17" s="5"/>
      <c r="G17" s="5"/>
      <c r="H17" s="5"/>
      <c r="I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">
      <c r="A18" s="5"/>
      <c r="C18" s="5"/>
      <c r="E18" s="5"/>
      <c r="F18" s="5"/>
      <c r="G18" s="5"/>
      <c r="H18" s="5"/>
      <c r="I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">
      <c r="A19" s="5">
        <v>2</v>
      </c>
      <c r="C19" s="5" t="s">
        <v>32</v>
      </c>
      <c r="E19" s="5"/>
      <c r="F19" s="72" t="s">
        <v>134</v>
      </c>
      <c r="G19" s="5"/>
      <c r="H19" s="5"/>
      <c r="I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">
      <c r="A20" s="5"/>
      <c r="C20" s="5"/>
      <c r="E20" s="5"/>
      <c r="F20" s="5"/>
      <c r="G20" s="5"/>
      <c r="H20" s="5"/>
      <c r="I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">
      <c r="A21" s="5">
        <v>3</v>
      </c>
      <c r="C21" s="5" t="s">
        <v>33</v>
      </c>
      <c r="E21" s="5"/>
      <c r="F21" s="5"/>
      <c r="G21" s="5"/>
      <c r="H21" s="5"/>
      <c r="I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">
      <c r="A22" s="5"/>
      <c r="C22" s="5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">
      <c r="A23" s="5">
        <v>4</v>
      </c>
      <c r="C23" s="5" t="s">
        <v>167</v>
      </c>
      <c r="E23" s="5"/>
      <c r="F23" s="5"/>
      <c r="G23" s="5"/>
      <c r="H23" s="5"/>
      <c r="I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">
      <c r="A24" s="5"/>
      <c r="C24" s="5"/>
      <c r="E24" s="5"/>
      <c r="F24" s="5"/>
      <c r="G24" s="5"/>
      <c r="H24" s="5"/>
      <c r="I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">
      <c r="A25" s="5">
        <v>5</v>
      </c>
      <c r="C25" s="5" t="s">
        <v>79</v>
      </c>
      <c r="E25" s="5"/>
      <c r="F25" s="5"/>
      <c r="G25" s="5"/>
      <c r="H25" s="5"/>
      <c r="I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 thickBot="1">
      <c r="A26" s="5"/>
      <c r="K26" s="5"/>
      <c r="L26" s="5"/>
      <c r="M26" s="5"/>
      <c r="N26" s="5"/>
      <c r="O26" s="15" t="s">
        <v>49</v>
      </c>
      <c r="P26" s="5"/>
      <c r="Q26" s="5"/>
      <c r="R26" s="5"/>
      <c r="S26" s="57"/>
    </row>
    <row r="27" ht="12.75" thickTop="1"/>
    <row r="28" ht="12">
      <c r="S28" s="4"/>
    </row>
    <row r="29" ht="12">
      <c r="C29" s="46"/>
    </row>
    <row r="30" ht="12">
      <c r="C30" s="46"/>
    </row>
    <row r="31" ht="12">
      <c r="C31" s="46"/>
    </row>
    <row r="33" spans="1:13" ht="12">
      <c r="A33" s="1"/>
      <c r="M33" s="1"/>
    </row>
    <row r="34" spans="1:13" ht="12">
      <c r="A34" s="1"/>
      <c r="M34" s="1"/>
    </row>
    <row r="35" spans="1:13" ht="12">
      <c r="A35" s="1"/>
      <c r="M35" s="1"/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9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1:12" ht="18.75"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17" sqref="A17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17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2" ht="12.75">
      <c r="A1" s="90" t="s">
        <v>112</v>
      </c>
      <c r="B1" s="91"/>
      <c r="C1" s="91"/>
      <c r="D1" s="91"/>
      <c r="E1" s="91"/>
      <c r="F1" s="91"/>
      <c r="G1" s="91"/>
      <c r="H1" s="91"/>
      <c r="I1" s="91"/>
      <c r="J1" s="90" t="s">
        <v>81</v>
      </c>
      <c r="K1" s="92"/>
      <c r="L1" s="91"/>
    </row>
    <row r="2" spans="1:12" ht="12.75">
      <c r="A2" s="90" t="s">
        <v>82</v>
      </c>
      <c r="B2" s="91"/>
      <c r="C2" s="91"/>
      <c r="D2" s="91"/>
      <c r="E2" s="91"/>
      <c r="F2" s="91"/>
      <c r="G2" s="91"/>
      <c r="H2" s="91"/>
      <c r="I2" s="91"/>
      <c r="J2" s="91"/>
      <c r="K2" s="92"/>
      <c r="L2" s="91"/>
    </row>
    <row r="3" spans="1:12" ht="12.75">
      <c r="A3" s="91"/>
      <c r="B3" s="91"/>
      <c r="C3" s="91"/>
      <c r="D3" s="91"/>
      <c r="E3" s="91"/>
      <c r="F3" s="91"/>
      <c r="G3" s="91"/>
      <c r="H3" s="91"/>
      <c r="I3" s="91"/>
      <c r="J3" s="90" t="s">
        <v>113</v>
      </c>
      <c r="K3" s="92"/>
      <c r="L3" s="91"/>
    </row>
    <row r="4" spans="1:12" ht="12.75">
      <c r="A4" s="90" t="str">
        <f>'F-1'!A4</f>
        <v>Company:  Utilities, Inc. of Florida (608-Park Ridge)</v>
      </c>
      <c r="B4" s="91"/>
      <c r="C4" s="91"/>
      <c r="D4" s="91"/>
      <c r="E4" s="91"/>
      <c r="F4" s="91"/>
      <c r="G4" s="91"/>
      <c r="H4" s="91"/>
      <c r="I4" s="91"/>
      <c r="J4" s="90" t="s">
        <v>84</v>
      </c>
      <c r="K4" s="92"/>
      <c r="L4" s="91"/>
    </row>
    <row r="5" spans="1:12" ht="12.75">
      <c r="A5" s="90" t="str">
        <f>'F-1'!A5</f>
        <v>Docket No.: </v>
      </c>
      <c r="B5" s="91"/>
      <c r="C5" s="91" t="str">
        <f>'F-1'!C5</f>
        <v>060253-WS</v>
      </c>
      <c r="D5" s="91"/>
      <c r="E5" s="91"/>
      <c r="F5" s="91"/>
      <c r="G5" s="91"/>
      <c r="H5" s="91"/>
      <c r="I5" s="91"/>
      <c r="J5" s="90" t="str">
        <f>'F-1'!J5</f>
        <v>Preparer:  Seidman, F.</v>
      </c>
      <c r="K5" s="92"/>
      <c r="L5" s="91"/>
    </row>
    <row r="6" spans="1:12" ht="12.75">
      <c r="A6" s="90" t="str">
        <f>'F-1'!A6</f>
        <v>Test Year Ended:  December 31, 2005</v>
      </c>
      <c r="B6" s="91"/>
      <c r="C6" s="93"/>
      <c r="D6" s="91"/>
      <c r="E6" s="91"/>
      <c r="F6" s="91"/>
      <c r="G6" s="91"/>
      <c r="H6" s="91"/>
      <c r="I6" s="91"/>
      <c r="J6" s="91"/>
      <c r="K6" s="92"/>
      <c r="L6" s="91"/>
    </row>
    <row r="7" spans="1:12" ht="12.75">
      <c r="A7" s="91"/>
      <c r="B7" s="91"/>
      <c r="C7" s="91"/>
      <c r="D7" s="91"/>
      <c r="E7" s="91"/>
      <c r="F7" s="91"/>
      <c r="G7" s="91"/>
      <c r="H7" s="91"/>
      <c r="I7" s="91"/>
      <c r="J7" s="91"/>
      <c r="K7" s="92"/>
      <c r="L7" s="91"/>
    </row>
    <row r="8" spans="1:12" ht="12.75">
      <c r="A8" s="90" t="s">
        <v>114</v>
      </c>
      <c r="B8" s="91"/>
      <c r="C8" s="91"/>
      <c r="D8" s="91"/>
      <c r="E8" s="91"/>
      <c r="F8" s="91"/>
      <c r="G8" s="91"/>
      <c r="H8" s="91"/>
      <c r="I8" s="91"/>
      <c r="J8" s="91"/>
      <c r="K8" s="92"/>
      <c r="L8" s="91"/>
    </row>
    <row r="9" spans="1:12" ht="12.75">
      <c r="A9" s="90" t="s">
        <v>171</v>
      </c>
      <c r="B9" s="91"/>
      <c r="C9" s="91"/>
      <c r="D9" s="91"/>
      <c r="E9" s="91"/>
      <c r="F9" s="91"/>
      <c r="G9" s="91"/>
      <c r="H9" s="91"/>
      <c r="I9" s="91"/>
      <c r="J9" s="91"/>
      <c r="K9" s="92"/>
      <c r="L9" s="91"/>
    </row>
    <row r="10" spans="1:13" ht="12">
      <c r="A10" s="4" t="s">
        <v>89</v>
      </c>
      <c r="B10" s="4" t="s">
        <v>89</v>
      </c>
      <c r="C10" s="4" t="s">
        <v>89</v>
      </c>
      <c r="D10" s="4" t="s">
        <v>89</v>
      </c>
      <c r="E10" s="4" t="s">
        <v>89</v>
      </c>
      <c r="F10" s="4" t="s">
        <v>89</v>
      </c>
      <c r="G10" s="4" t="s">
        <v>89</v>
      </c>
      <c r="H10" s="4" t="s">
        <v>89</v>
      </c>
      <c r="I10" s="4" t="s">
        <v>89</v>
      </c>
      <c r="J10" s="4" t="s">
        <v>89</v>
      </c>
      <c r="K10" s="18" t="s">
        <v>89</v>
      </c>
      <c r="L10" s="4" t="s">
        <v>89</v>
      </c>
      <c r="M10" s="4" t="s">
        <v>89</v>
      </c>
    </row>
    <row r="11" spans="3:13" ht="12">
      <c r="C11" s="5" t="s">
        <v>90</v>
      </c>
      <c r="E11" s="5" t="s">
        <v>91</v>
      </c>
      <c r="G11" s="5" t="s">
        <v>92</v>
      </c>
      <c r="I11" s="5" t="s">
        <v>93</v>
      </c>
      <c r="K11" s="19" t="s">
        <v>94</v>
      </c>
      <c r="M11" s="5" t="s">
        <v>95</v>
      </c>
    </row>
    <row r="12" spans="5:13" ht="12">
      <c r="E12" s="20" t="s">
        <v>115</v>
      </c>
      <c r="F12" s="20"/>
      <c r="G12" s="20"/>
      <c r="M12" s="5" t="s">
        <v>116</v>
      </c>
    </row>
    <row r="13" spans="1:13" ht="12">
      <c r="A13" s="5" t="s">
        <v>98</v>
      </c>
      <c r="C13" s="4" t="s">
        <v>89</v>
      </c>
      <c r="D13" s="4" t="s">
        <v>89</v>
      </c>
      <c r="E13" s="4" t="s">
        <v>89</v>
      </c>
      <c r="F13" s="4" t="s">
        <v>89</v>
      </c>
      <c r="G13" s="4" t="s">
        <v>89</v>
      </c>
      <c r="H13" s="4" t="s">
        <v>89</v>
      </c>
      <c r="I13" s="4" t="s">
        <v>89</v>
      </c>
      <c r="K13" s="19" t="s">
        <v>117</v>
      </c>
      <c r="M13" s="5" t="s">
        <v>118</v>
      </c>
    </row>
    <row r="14" spans="1:13" ht="12">
      <c r="A14" s="5" t="s">
        <v>103</v>
      </c>
      <c r="C14" s="5" t="s">
        <v>119</v>
      </c>
      <c r="E14" s="5" t="s">
        <v>119</v>
      </c>
      <c r="G14" s="5" t="s">
        <v>119</v>
      </c>
      <c r="I14" s="5" t="s">
        <v>119</v>
      </c>
      <c r="K14" s="19" t="s">
        <v>120</v>
      </c>
      <c r="M14" s="5" t="s">
        <v>121</v>
      </c>
    </row>
    <row r="15" spans="1:13" ht="12">
      <c r="A15" s="4" t="s">
        <v>89</v>
      </c>
      <c r="C15" s="21"/>
      <c r="E15" s="4" t="s">
        <v>89</v>
      </c>
      <c r="G15" s="4" t="s">
        <v>89</v>
      </c>
      <c r="I15" s="4" t="s">
        <v>89</v>
      </c>
      <c r="K15" s="18" t="s">
        <v>89</v>
      </c>
      <c r="M15" s="4" t="s">
        <v>89</v>
      </c>
    </row>
    <row r="16" spans="1:13" ht="12">
      <c r="A16" s="12">
        <v>38353</v>
      </c>
      <c r="C16" s="13"/>
      <c r="D16" s="13"/>
      <c r="E16" s="13"/>
      <c r="F16" s="13"/>
      <c r="G16" s="13"/>
      <c r="H16" s="13"/>
      <c r="I16" s="13"/>
      <c r="J16" s="13"/>
      <c r="K16" s="13">
        <f aca="true" t="shared" si="0" ref="K16:K27">C16+E16+G16+I16</f>
        <v>0</v>
      </c>
      <c r="L16" s="13"/>
      <c r="M16" s="13">
        <v>0</v>
      </c>
    </row>
    <row r="17" spans="1:13" ht="12">
      <c r="A17" s="12">
        <v>38384</v>
      </c>
      <c r="C17" s="13"/>
      <c r="D17" s="13"/>
      <c r="E17" s="13"/>
      <c r="F17" s="13"/>
      <c r="G17" s="13"/>
      <c r="H17" s="13"/>
      <c r="I17" s="13"/>
      <c r="J17" s="13"/>
      <c r="K17" s="13">
        <f t="shared" si="0"/>
        <v>0</v>
      </c>
      <c r="L17" s="13"/>
      <c r="M17" s="13">
        <v>0</v>
      </c>
    </row>
    <row r="18" spans="1:13" ht="12">
      <c r="A18" s="12">
        <v>38412</v>
      </c>
      <c r="C18" s="13"/>
      <c r="D18" s="64" t="s">
        <v>134</v>
      </c>
      <c r="E18" s="13"/>
      <c r="F18" s="13"/>
      <c r="G18" s="13"/>
      <c r="H18" s="13"/>
      <c r="I18" s="13"/>
      <c r="J18" s="13"/>
      <c r="K18" s="13">
        <f t="shared" si="0"/>
        <v>0</v>
      </c>
      <c r="L18" s="13"/>
      <c r="M18" s="13">
        <v>0</v>
      </c>
    </row>
    <row r="19" spans="1:13" ht="12">
      <c r="A19" s="12">
        <v>38443</v>
      </c>
      <c r="C19" s="13"/>
      <c r="D19" s="13"/>
      <c r="E19" s="13"/>
      <c r="F19" s="13"/>
      <c r="G19" s="13"/>
      <c r="H19" s="13"/>
      <c r="I19" s="13"/>
      <c r="J19" s="13"/>
      <c r="K19" s="13">
        <f t="shared" si="0"/>
        <v>0</v>
      </c>
      <c r="L19" s="13"/>
      <c r="M19" s="13">
        <v>0</v>
      </c>
    </row>
    <row r="20" spans="1:13" ht="12">
      <c r="A20" s="12">
        <v>38473</v>
      </c>
      <c r="C20" s="13"/>
      <c r="D20" s="13"/>
      <c r="E20" s="13"/>
      <c r="F20" s="13"/>
      <c r="G20" s="13"/>
      <c r="H20" s="13"/>
      <c r="I20" s="13"/>
      <c r="J20" s="13"/>
      <c r="K20" s="13">
        <f t="shared" si="0"/>
        <v>0</v>
      </c>
      <c r="L20" s="13"/>
      <c r="M20" s="13">
        <v>0</v>
      </c>
    </row>
    <row r="21" spans="1:13" ht="12">
      <c r="A21" s="12">
        <v>38504</v>
      </c>
      <c r="C21" s="13"/>
      <c r="D21" s="13"/>
      <c r="E21" s="13"/>
      <c r="F21" s="13"/>
      <c r="G21" s="13"/>
      <c r="H21" s="13"/>
      <c r="I21" s="13"/>
      <c r="J21" s="13"/>
      <c r="K21" s="13">
        <f t="shared" si="0"/>
        <v>0</v>
      </c>
      <c r="L21" s="13"/>
      <c r="M21" s="13">
        <v>0</v>
      </c>
    </row>
    <row r="22" spans="1:13" ht="12">
      <c r="A22" s="12">
        <v>38534</v>
      </c>
      <c r="C22" s="13"/>
      <c r="D22" s="13"/>
      <c r="E22" s="13"/>
      <c r="F22" s="13"/>
      <c r="G22" s="13"/>
      <c r="H22" s="13"/>
      <c r="I22" s="13"/>
      <c r="J22" s="13"/>
      <c r="K22" s="13">
        <f t="shared" si="0"/>
        <v>0</v>
      </c>
      <c r="L22" s="13"/>
      <c r="M22" s="13">
        <v>0</v>
      </c>
    </row>
    <row r="23" spans="1:13" ht="12">
      <c r="A23" s="12">
        <v>38565</v>
      </c>
      <c r="C23" s="13"/>
      <c r="D23" s="13"/>
      <c r="E23" s="13"/>
      <c r="F23" s="13"/>
      <c r="G23" s="13"/>
      <c r="H23" s="13"/>
      <c r="I23" s="13"/>
      <c r="J23" s="13"/>
      <c r="K23" s="13">
        <f t="shared" si="0"/>
        <v>0</v>
      </c>
      <c r="L23" s="13"/>
      <c r="M23" s="13">
        <v>0</v>
      </c>
    </row>
    <row r="24" spans="1:13" ht="12">
      <c r="A24" s="12">
        <v>38596</v>
      </c>
      <c r="C24" s="13"/>
      <c r="D24" s="13"/>
      <c r="E24" s="13"/>
      <c r="F24" s="13"/>
      <c r="G24" s="13"/>
      <c r="H24" s="13"/>
      <c r="I24" s="13"/>
      <c r="J24" s="13"/>
      <c r="K24" s="13">
        <f t="shared" si="0"/>
        <v>0</v>
      </c>
      <c r="L24" s="13"/>
      <c r="M24" s="13">
        <v>0</v>
      </c>
    </row>
    <row r="25" spans="1:13" ht="12">
      <c r="A25" s="12">
        <v>38626</v>
      </c>
      <c r="C25" s="13"/>
      <c r="D25" s="13"/>
      <c r="E25" s="13"/>
      <c r="F25" s="13"/>
      <c r="G25" s="13"/>
      <c r="H25" s="13"/>
      <c r="I25" s="13"/>
      <c r="J25" s="13"/>
      <c r="K25" s="13">
        <f t="shared" si="0"/>
        <v>0</v>
      </c>
      <c r="L25" s="13"/>
      <c r="M25" s="13">
        <v>0</v>
      </c>
    </row>
    <row r="26" spans="1:13" ht="12">
      <c r="A26" s="12">
        <v>38657</v>
      </c>
      <c r="C26" s="13"/>
      <c r="D26" s="13"/>
      <c r="E26" s="13"/>
      <c r="F26" s="13"/>
      <c r="G26" s="13"/>
      <c r="H26" s="13"/>
      <c r="I26" s="13"/>
      <c r="J26" s="13"/>
      <c r="K26" s="13">
        <f t="shared" si="0"/>
        <v>0</v>
      </c>
      <c r="L26" s="13"/>
      <c r="M26" s="13">
        <v>0</v>
      </c>
    </row>
    <row r="27" spans="1:13" ht="12">
      <c r="A27" s="12">
        <v>38687</v>
      </c>
      <c r="C27" s="13"/>
      <c r="D27" s="13"/>
      <c r="E27" s="13"/>
      <c r="F27" s="13"/>
      <c r="G27" s="13"/>
      <c r="H27" s="13"/>
      <c r="I27" s="13"/>
      <c r="J27" s="13"/>
      <c r="K27" s="13">
        <f t="shared" si="0"/>
        <v>0</v>
      </c>
      <c r="L27" s="13"/>
      <c r="M27" s="13">
        <v>0</v>
      </c>
    </row>
    <row r="28" spans="1:13" ht="12">
      <c r="A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5"/>
      <c r="C29" s="13"/>
      <c r="D29" s="13"/>
      <c r="E29" s="13"/>
      <c r="F29" s="13"/>
      <c r="G29" s="13"/>
      <c r="H29" s="13"/>
      <c r="I29" s="8"/>
      <c r="J29" s="13"/>
      <c r="K29" s="13"/>
      <c r="L29" s="13"/>
      <c r="M29" s="13"/>
    </row>
    <row r="30" spans="3:13" ht="12">
      <c r="C30" s="8" t="s">
        <v>109</v>
      </c>
      <c r="D30" s="13"/>
      <c r="E30" s="8" t="s">
        <v>109</v>
      </c>
      <c r="F30" s="13"/>
      <c r="G30" s="8" t="s">
        <v>109</v>
      </c>
      <c r="H30" s="13"/>
      <c r="I30" s="8" t="s">
        <v>109</v>
      </c>
      <c r="J30" s="13"/>
      <c r="K30" s="8" t="s">
        <v>109</v>
      </c>
      <c r="L30" s="13"/>
      <c r="M30" s="8" t="s">
        <v>109</v>
      </c>
    </row>
    <row r="31" spans="1:13" ht="12">
      <c r="A31" s="5" t="s">
        <v>110</v>
      </c>
      <c r="C31" s="13">
        <f>SUM(C16:C30)</f>
        <v>0</v>
      </c>
      <c r="D31" s="13"/>
      <c r="E31" s="13"/>
      <c r="F31" s="13"/>
      <c r="G31" s="13"/>
      <c r="H31" s="13"/>
      <c r="I31" s="13"/>
      <c r="J31" s="13"/>
      <c r="K31" s="13">
        <f>SUM(K16:K30)</f>
        <v>0</v>
      </c>
      <c r="L31" s="13"/>
      <c r="M31" s="13">
        <v>0</v>
      </c>
    </row>
    <row r="32" spans="3:13" ht="12">
      <c r="C32" s="18" t="s">
        <v>111</v>
      </c>
      <c r="E32" s="4" t="s">
        <v>111</v>
      </c>
      <c r="G32" s="4" t="s">
        <v>111</v>
      </c>
      <c r="I32" s="4" t="s">
        <v>111</v>
      </c>
      <c r="K32" s="18" t="s">
        <v>111</v>
      </c>
      <c r="M32" s="4" t="s">
        <v>111</v>
      </c>
    </row>
    <row r="48" ht="24">
      <c r="G48" s="88"/>
    </row>
    <row r="54" spans="1:11" ht="10.5" customHeight="1">
      <c r="A54" s="10"/>
      <c r="K54" s="2"/>
    </row>
    <row r="58" ht="18.75">
      <c r="G58" s="11"/>
    </row>
    <row r="61" spans="1:11" s="23" customFormat="1" ht="18.75">
      <c r="A61" s="28"/>
      <c r="B61" s="29"/>
      <c r="C61" s="29"/>
      <c r="D61" s="29"/>
      <c r="E61" s="29"/>
      <c r="F61" s="29"/>
      <c r="H61" s="29"/>
      <c r="J61" s="29"/>
      <c r="K61" s="29"/>
    </row>
  </sheetData>
  <printOptions/>
  <pageMargins left="0.75" right="0.5" top="1" bottom="1" header="0.5" footer="0.5"/>
  <pageSetup fitToHeight="1" fitToWidth="1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workbookViewId="0" topLeftCell="A12">
      <selection activeCell="A32" sqref="A32"/>
    </sheetView>
  </sheetViews>
  <sheetFormatPr defaultColWidth="9.00390625" defaultRowHeight="12.75"/>
  <cols>
    <col min="1" max="1" width="5.125" style="23" customWidth="1"/>
    <col min="2" max="7" width="8.75390625" style="23" customWidth="1"/>
    <col min="8" max="8" width="19.625" style="23" customWidth="1"/>
    <col min="9" max="9" width="6.75390625" style="23" customWidth="1"/>
    <col min="10" max="10" width="13.875" style="23" customWidth="1"/>
    <col min="11" max="11" width="14.75390625" style="23" customWidth="1"/>
    <col min="12" max="12" width="10.75390625" style="23" customWidth="1"/>
    <col min="13" max="13" width="5.75390625" style="23" customWidth="1"/>
    <col min="14" max="194" width="8.75390625" style="23" customWidth="1"/>
    <col min="195" max="16384" width="10.75390625" style="23" customWidth="1"/>
  </cols>
  <sheetData>
    <row r="1" spans="1:10" ht="12.75">
      <c r="A1" s="94" t="s">
        <v>122</v>
      </c>
      <c r="B1" s="95"/>
      <c r="C1" s="95"/>
      <c r="D1" s="95"/>
      <c r="E1" s="95"/>
      <c r="F1" s="95"/>
      <c r="G1" s="95"/>
      <c r="H1" s="94" t="s">
        <v>81</v>
      </c>
      <c r="J1" s="24"/>
    </row>
    <row r="2" spans="1:10" ht="12.75">
      <c r="A2" s="95"/>
      <c r="B2" s="95"/>
      <c r="C2" s="95"/>
      <c r="D2" s="95"/>
      <c r="E2" s="95"/>
      <c r="F2" s="95"/>
      <c r="G2" s="95"/>
      <c r="H2" s="95"/>
      <c r="J2" s="24"/>
    </row>
    <row r="3" spans="1:10" ht="12.75">
      <c r="A3" s="94" t="str">
        <f>'F-1'!A4</f>
        <v>Company:  Utilities, Inc. of Florida (608-Park Ridge)</v>
      </c>
      <c r="B3" s="95"/>
      <c r="C3" s="95"/>
      <c r="D3" s="95"/>
      <c r="E3" s="95"/>
      <c r="F3" s="95"/>
      <c r="G3" s="95"/>
      <c r="H3" s="94" t="s">
        <v>123</v>
      </c>
      <c r="J3" s="24"/>
    </row>
    <row r="4" spans="1:10" ht="12.75">
      <c r="A4" s="94" t="str">
        <f>'F-1'!A5</f>
        <v>Docket No.: </v>
      </c>
      <c r="B4" s="95"/>
      <c r="C4" s="95" t="str">
        <f>'F-1'!C5</f>
        <v>060253-WS</v>
      </c>
      <c r="D4" s="95"/>
      <c r="E4" s="95"/>
      <c r="F4" s="95"/>
      <c r="G4" s="95"/>
      <c r="H4" s="94" t="s">
        <v>84</v>
      </c>
      <c r="J4" s="24"/>
    </row>
    <row r="5" spans="1:10" ht="15">
      <c r="A5" s="94" t="str">
        <f>'F-1'!A6</f>
        <v>Test Year Ended:  December 31, 2005</v>
      </c>
      <c r="B5" s="95"/>
      <c r="C5" s="95"/>
      <c r="D5" s="95"/>
      <c r="E5" s="95"/>
      <c r="F5" s="95"/>
      <c r="G5" s="95"/>
      <c r="H5" s="94" t="str">
        <f>'F-1'!J5</f>
        <v>Preparer:  Seidman, F.</v>
      </c>
      <c r="J5" s="67"/>
    </row>
    <row r="6" spans="1:8" ht="12.75">
      <c r="A6" s="95"/>
      <c r="B6" s="95"/>
      <c r="C6" s="95"/>
      <c r="D6" s="95"/>
      <c r="E6" s="95"/>
      <c r="F6" s="95"/>
      <c r="G6" s="95"/>
      <c r="H6" s="95"/>
    </row>
    <row r="7" spans="1:8" ht="12.75">
      <c r="A7" s="94" t="s">
        <v>124</v>
      </c>
      <c r="B7" s="95"/>
      <c r="C7" s="95"/>
      <c r="D7" s="95"/>
      <c r="E7" s="95"/>
      <c r="F7" s="95"/>
      <c r="G7" s="95"/>
      <c r="H7" s="95"/>
    </row>
    <row r="8" spans="1:8" ht="12.75">
      <c r="A8" s="94" t="s">
        <v>125</v>
      </c>
      <c r="B8" s="95"/>
      <c r="C8" s="95"/>
      <c r="D8" s="95"/>
      <c r="E8" s="95"/>
      <c r="F8" s="95"/>
      <c r="G8" s="95"/>
      <c r="H8" s="95"/>
    </row>
    <row r="9" spans="1:8" ht="12.75">
      <c r="A9" s="94" t="s">
        <v>172</v>
      </c>
      <c r="B9" s="95"/>
      <c r="C9" s="95"/>
      <c r="D9" s="95"/>
      <c r="E9" s="95"/>
      <c r="F9" s="95"/>
      <c r="G9" s="95"/>
      <c r="H9" s="95"/>
    </row>
    <row r="10" spans="1:13" ht="12.75">
      <c r="A10" s="25" t="s">
        <v>89</v>
      </c>
      <c r="B10" s="25" t="s">
        <v>89</v>
      </c>
      <c r="C10" s="25" t="s">
        <v>89</v>
      </c>
      <c r="D10" s="25" t="s">
        <v>89</v>
      </c>
      <c r="E10" s="25" t="s">
        <v>89</v>
      </c>
      <c r="F10" s="25" t="s">
        <v>89</v>
      </c>
      <c r="G10" s="25" t="s">
        <v>89</v>
      </c>
      <c r="H10" s="25" t="s">
        <v>89</v>
      </c>
      <c r="I10" s="25" t="s">
        <v>89</v>
      </c>
      <c r="J10" s="25" t="s">
        <v>89</v>
      </c>
      <c r="K10" s="25" t="s">
        <v>89</v>
      </c>
      <c r="L10"/>
      <c r="M10"/>
    </row>
    <row r="11" spans="10:11" s="26" customFormat="1" ht="12">
      <c r="J11" s="55" t="s">
        <v>126</v>
      </c>
      <c r="K11" s="55" t="s">
        <v>127</v>
      </c>
    </row>
    <row r="12" spans="1:11" s="26" customFormat="1" ht="13.5">
      <c r="A12" s="97">
        <v>1</v>
      </c>
      <c r="B12" s="98" t="s">
        <v>128</v>
      </c>
      <c r="C12" s="99"/>
      <c r="D12" s="97"/>
      <c r="E12" s="97"/>
      <c r="F12" s="97"/>
      <c r="G12" s="97"/>
      <c r="H12" s="97"/>
      <c r="J12" s="23"/>
      <c r="K12" s="23"/>
    </row>
    <row r="13" spans="1:11" s="26" customFormat="1" ht="13.5">
      <c r="A13" s="97"/>
      <c r="B13" s="98" t="s">
        <v>129</v>
      </c>
      <c r="C13" s="100"/>
      <c r="D13" s="100"/>
      <c r="E13" s="100"/>
      <c r="F13" s="100"/>
      <c r="G13" s="100"/>
      <c r="H13" s="97"/>
      <c r="J13" s="75" t="s">
        <v>188</v>
      </c>
      <c r="K13" s="73">
        <v>246000</v>
      </c>
    </row>
    <row r="14" spans="1:8" s="26" customFormat="1" ht="13.5">
      <c r="A14" s="97"/>
      <c r="B14" s="98" t="s">
        <v>173</v>
      </c>
      <c r="C14" s="97"/>
      <c r="D14" s="97"/>
      <c r="E14" s="97"/>
      <c r="F14" s="97"/>
      <c r="G14" s="97"/>
      <c r="H14" s="97"/>
    </row>
    <row r="15" spans="1:8" s="26" customFormat="1" ht="13.5">
      <c r="A15" s="97"/>
      <c r="B15" s="98" t="s">
        <v>189</v>
      </c>
      <c r="C15" s="97"/>
      <c r="D15" s="97"/>
      <c r="E15" s="97"/>
      <c r="F15" s="97"/>
      <c r="G15" s="97"/>
      <c r="H15" s="97"/>
    </row>
    <row r="16" spans="1:8" s="26" customFormat="1" ht="13.5">
      <c r="A16" s="97"/>
      <c r="B16" s="97"/>
      <c r="C16" s="97"/>
      <c r="D16" s="97"/>
      <c r="E16" s="97"/>
      <c r="F16" s="97"/>
      <c r="G16" s="97"/>
      <c r="H16" s="97"/>
    </row>
    <row r="17" spans="1:8" s="26" customFormat="1" ht="13.5">
      <c r="A17" s="97">
        <v>2</v>
      </c>
      <c r="B17" s="98" t="s">
        <v>130</v>
      </c>
      <c r="C17" s="99"/>
      <c r="D17" s="97"/>
      <c r="E17" s="97"/>
      <c r="F17" s="97"/>
      <c r="G17" s="97"/>
      <c r="H17" s="97"/>
    </row>
    <row r="18" spans="1:11" s="26" customFormat="1" ht="13.5">
      <c r="A18" s="97"/>
      <c r="B18" s="98" t="s">
        <v>131</v>
      </c>
      <c r="C18" s="97"/>
      <c r="D18" s="97"/>
      <c r="E18" s="97"/>
      <c r="F18" s="97"/>
      <c r="G18" s="97"/>
      <c r="H18" s="97"/>
      <c r="J18" s="59">
        <v>38565</v>
      </c>
      <c r="K18" s="60">
        <v>48000</v>
      </c>
    </row>
    <row r="19" spans="1:10" s="26" customFormat="1" ht="13.5">
      <c r="A19" s="97"/>
      <c r="B19" s="98" t="s">
        <v>174</v>
      </c>
      <c r="C19" s="97"/>
      <c r="D19" s="97"/>
      <c r="E19" s="97"/>
      <c r="F19" s="97"/>
      <c r="G19" s="97"/>
      <c r="H19" s="97"/>
      <c r="J19" s="22"/>
    </row>
    <row r="20" spans="1:8" s="26" customFormat="1" ht="13.5">
      <c r="A20" s="97"/>
      <c r="B20" s="98" t="s">
        <v>175</v>
      </c>
      <c r="C20" s="97"/>
      <c r="D20" s="97"/>
      <c r="E20" s="97"/>
      <c r="F20" s="97"/>
      <c r="G20" s="97"/>
      <c r="H20" s="97"/>
    </row>
    <row r="21" spans="1:8" s="26" customFormat="1" ht="13.5">
      <c r="A21" s="97"/>
      <c r="B21" s="97"/>
      <c r="C21" s="97"/>
      <c r="D21" s="97"/>
      <c r="E21" s="97"/>
      <c r="F21" s="97"/>
      <c r="G21" s="97"/>
      <c r="H21" s="97"/>
    </row>
    <row r="22" spans="1:8" s="26" customFormat="1" ht="13.5">
      <c r="A22" s="97">
        <v>3</v>
      </c>
      <c r="B22" s="98" t="s">
        <v>0</v>
      </c>
      <c r="C22" s="99"/>
      <c r="D22" s="97"/>
      <c r="E22" s="97"/>
      <c r="F22" s="97"/>
      <c r="G22" s="97"/>
      <c r="H22" s="97"/>
    </row>
    <row r="23" spans="1:11" s="26" customFormat="1" ht="13.5">
      <c r="A23" s="97"/>
      <c r="B23" s="98" t="s">
        <v>1</v>
      </c>
      <c r="C23" s="97"/>
      <c r="D23" s="97"/>
      <c r="E23" s="97"/>
      <c r="F23" s="97"/>
      <c r="G23" s="97"/>
      <c r="H23" s="97"/>
      <c r="I23" s="53" t="s">
        <v>90</v>
      </c>
      <c r="J23" s="59">
        <v>38568</v>
      </c>
      <c r="K23" s="60">
        <v>28000</v>
      </c>
    </row>
    <row r="24" spans="1:11" s="26" customFormat="1" ht="13.5">
      <c r="A24" s="97"/>
      <c r="B24" s="98" t="s">
        <v>50</v>
      </c>
      <c r="C24" s="97"/>
      <c r="D24" s="97"/>
      <c r="E24" s="97"/>
      <c r="F24" s="97"/>
      <c r="G24" s="97"/>
      <c r="H24" s="97"/>
      <c r="I24" s="53" t="s">
        <v>91</v>
      </c>
      <c r="J24" s="59">
        <v>38569</v>
      </c>
      <c r="K24" s="60">
        <v>29000</v>
      </c>
    </row>
    <row r="25" spans="1:11" s="26" customFormat="1" ht="13.5">
      <c r="A25" s="97"/>
      <c r="B25" s="98" t="s">
        <v>176</v>
      </c>
      <c r="C25" s="97"/>
      <c r="D25" s="97"/>
      <c r="E25" s="97"/>
      <c r="F25" s="97"/>
      <c r="G25" s="97"/>
      <c r="H25" s="97"/>
      <c r="I25" s="53" t="s">
        <v>92</v>
      </c>
      <c r="J25" s="59">
        <v>38589</v>
      </c>
      <c r="K25" s="60">
        <v>29000</v>
      </c>
    </row>
    <row r="26" spans="1:11" s="26" customFormat="1" ht="13.5">
      <c r="A26" s="97"/>
      <c r="B26" s="98" t="s">
        <v>51</v>
      </c>
      <c r="C26" s="97"/>
      <c r="D26" s="97"/>
      <c r="E26" s="97"/>
      <c r="F26" s="97"/>
      <c r="G26" s="97"/>
      <c r="H26" s="97"/>
      <c r="I26" s="53" t="s">
        <v>93</v>
      </c>
      <c r="J26" s="59">
        <v>38588</v>
      </c>
      <c r="K26" s="60">
        <v>29000</v>
      </c>
    </row>
    <row r="27" spans="1:11" s="26" customFormat="1" ht="13.5">
      <c r="A27" s="97"/>
      <c r="B27" s="97"/>
      <c r="C27" s="97"/>
      <c r="D27" s="97"/>
      <c r="E27" s="97"/>
      <c r="F27" s="97"/>
      <c r="G27" s="97"/>
      <c r="H27" s="97"/>
      <c r="I27" s="53" t="s">
        <v>94</v>
      </c>
      <c r="J27" s="59">
        <v>38565</v>
      </c>
      <c r="K27" s="60">
        <v>48000</v>
      </c>
    </row>
    <row r="28" spans="1:11" s="26" customFormat="1" ht="13.5">
      <c r="A28" s="97"/>
      <c r="B28" s="97"/>
      <c r="C28" s="97"/>
      <c r="D28" s="97"/>
      <c r="E28" s="97"/>
      <c r="F28" s="97"/>
      <c r="G28" s="97"/>
      <c r="H28" s="97"/>
      <c r="I28" s="53"/>
      <c r="J28" s="58"/>
      <c r="K28" s="54"/>
    </row>
    <row r="29" spans="1:11" s="26" customFormat="1" ht="13.5">
      <c r="A29" s="97"/>
      <c r="B29" s="97"/>
      <c r="C29" s="97"/>
      <c r="D29" s="97"/>
      <c r="E29" s="97"/>
      <c r="F29" s="97"/>
      <c r="G29" s="97"/>
      <c r="H29" s="97"/>
      <c r="J29" s="26" t="s">
        <v>52</v>
      </c>
      <c r="K29" s="60">
        <f>AVERAGE(K23:K27)</f>
        <v>32600</v>
      </c>
    </row>
    <row r="30" spans="1:11" s="26" customFormat="1" ht="13.5">
      <c r="A30" s="97"/>
      <c r="B30" s="97"/>
      <c r="C30" s="97"/>
      <c r="D30" s="97"/>
      <c r="E30" s="97"/>
      <c r="F30" s="97"/>
      <c r="G30" s="97"/>
      <c r="H30" s="97"/>
      <c r="K30" s="25"/>
    </row>
    <row r="31" spans="1:11" s="26" customFormat="1" ht="13.5">
      <c r="A31" s="97"/>
      <c r="B31" s="97"/>
      <c r="C31" s="101"/>
      <c r="D31" s="101"/>
      <c r="E31" s="101"/>
      <c r="F31" s="97"/>
      <c r="G31" s="97"/>
      <c r="H31" s="97"/>
      <c r="J31" s="55" t="s">
        <v>168</v>
      </c>
      <c r="K31" s="60">
        <f>'F-1'!G26*10^6/31</f>
        <v>21387.09677419355</v>
      </c>
    </row>
    <row r="32" spans="1:11" s="26" customFormat="1" ht="13.5">
      <c r="A32" s="97">
        <v>4</v>
      </c>
      <c r="B32" s="101" t="s">
        <v>53</v>
      </c>
      <c r="C32" s="97"/>
      <c r="D32" s="97"/>
      <c r="E32" s="97"/>
      <c r="F32" s="97"/>
      <c r="G32" s="97"/>
      <c r="H32" s="97"/>
      <c r="J32" s="59" t="s">
        <v>46</v>
      </c>
      <c r="K32" s="60">
        <f>'F-1'!G33*10^6/365</f>
        <v>17994.520547945205</v>
      </c>
    </row>
    <row r="33" spans="1:8" s="26" customFormat="1" ht="13.5">
      <c r="A33" s="97"/>
      <c r="B33" s="97"/>
      <c r="C33" s="97"/>
      <c r="D33" s="97"/>
      <c r="E33" s="97"/>
      <c r="F33" s="97"/>
      <c r="G33" s="97"/>
      <c r="H33" s="97"/>
    </row>
    <row r="34" spans="1:11" s="26" customFormat="1" ht="15">
      <c r="A34" s="97">
        <v>5</v>
      </c>
      <c r="B34" s="98" t="s">
        <v>2</v>
      </c>
      <c r="C34" s="97"/>
      <c r="D34" s="97"/>
      <c r="E34" s="97"/>
      <c r="F34" s="97"/>
      <c r="G34" s="97"/>
      <c r="H34" s="97"/>
      <c r="K34" s="66" t="s">
        <v>135</v>
      </c>
    </row>
    <row r="35" spans="1:8" s="26" customFormat="1" ht="13.5">
      <c r="A35" s="97"/>
      <c r="B35" s="97"/>
      <c r="C35" s="97"/>
      <c r="D35" s="97"/>
      <c r="E35" s="97"/>
      <c r="F35" s="97"/>
      <c r="G35" s="97"/>
      <c r="H35" s="97"/>
    </row>
    <row r="36" spans="1:8" s="26" customFormat="1" ht="13.5">
      <c r="A36" s="97"/>
      <c r="B36" s="98" t="s">
        <v>54</v>
      </c>
      <c r="C36" s="97"/>
      <c r="D36" s="97"/>
      <c r="E36" s="97"/>
      <c r="F36" s="97"/>
      <c r="G36" s="97"/>
      <c r="H36" s="97"/>
    </row>
    <row r="37" spans="1:8" s="26" customFormat="1" ht="13.5">
      <c r="A37" s="97"/>
      <c r="B37" s="98" t="s">
        <v>55</v>
      </c>
      <c r="C37" s="97"/>
      <c r="D37" s="97"/>
      <c r="E37" s="97"/>
      <c r="F37" s="97"/>
      <c r="G37" s="97"/>
      <c r="H37" s="97"/>
    </row>
    <row r="38" spans="1:8" s="26" customFormat="1" ht="13.5">
      <c r="A38" s="97"/>
      <c r="B38" s="98" t="s">
        <v>56</v>
      </c>
      <c r="C38" s="97"/>
      <c r="D38" s="97"/>
      <c r="E38" s="97"/>
      <c r="F38" s="97"/>
      <c r="G38" s="97"/>
      <c r="H38" s="97"/>
    </row>
    <row r="39" spans="1:8" s="26" customFormat="1" ht="13.5">
      <c r="A39" s="97"/>
      <c r="B39" s="97"/>
      <c r="C39" s="97"/>
      <c r="D39" s="97"/>
      <c r="E39" s="97"/>
      <c r="F39" s="97"/>
      <c r="G39" s="97"/>
      <c r="H39" s="97"/>
    </row>
    <row r="40" spans="1:8" s="26" customFormat="1" ht="13.5">
      <c r="A40" s="97"/>
      <c r="B40" s="97"/>
      <c r="C40" s="97"/>
      <c r="D40" s="97"/>
      <c r="E40" s="97"/>
      <c r="F40" s="97"/>
      <c r="G40" s="97"/>
      <c r="H40" s="97"/>
    </row>
    <row r="41" s="26" customFormat="1" ht="12"/>
    <row r="42" s="26" customFormat="1" ht="12.75">
      <c r="J42" s="27"/>
    </row>
    <row r="43" s="26" customFormat="1" ht="12.75">
      <c r="J43" s="27"/>
    </row>
    <row r="44" s="26" customFormat="1" ht="12.75">
      <c r="J44" s="27"/>
    </row>
    <row r="45" s="26" customFormat="1" ht="12.75">
      <c r="J45" s="27"/>
    </row>
    <row r="46" s="26" customFormat="1" ht="12.75">
      <c r="J46" s="27"/>
    </row>
    <row r="47" s="26" customFormat="1" ht="12.75">
      <c r="J47" s="27"/>
    </row>
    <row r="48" s="26" customFormat="1" ht="12.75">
      <c r="J48" s="27"/>
    </row>
    <row r="49" spans="7:10" s="26" customFormat="1" ht="24">
      <c r="G49" s="88"/>
      <c r="J49" s="27"/>
    </row>
    <row r="50" s="26" customFormat="1" ht="12.75">
      <c r="J50" s="27"/>
    </row>
    <row r="51" s="26" customFormat="1" ht="12.75">
      <c r="J51" s="27"/>
    </row>
    <row r="52" s="26" customFormat="1" ht="12.75">
      <c r="J52" s="27"/>
    </row>
    <row r="53" s="26" customFormat="1" ht="12.75">
      <c r="J53" s="27"/>
    </row>
    <row r="54" s="26" customFormat="1" ht="12.75">
      <c r="J54" s="27"/>
    </row>
    <row r="55" spans="1:11" ht="18.7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3" ht="18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29"/>
      <c r="M56" s="29"/>
    </row>
  </sheetData>
  <printOptions/>
  <pageMargins left="0.75" right="0.5" top="1" bottom="1" header="0.5" footer="0.5"/>
  <pageSetup fitToHeight="1" fitToWidth="1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49">
      <selection activeCell="G49" sqref="G49"/>
    </sheetView>
  </sheetViews>
  <sheetFormatPr defaultColWidth="9.00390625" defaultRowHeight="12.75"/>
  <cols>
    <col min="1" max="8" width="8.75390625" style="2" customWidth="1"/>
    <col min="9" max="9" width="6.75390625" style="2" customWidth="1"/>
    <col min="10" max="11" width="10.75390625" style="2" customWidth="1"/>
    <col min="12" max="12" width="11.25390625" style="32" customWidth="1"/>
    <col min="13" max="13" width="5.75390625" style="2" customWidth="1"/>
    <col min="14" max="197" width="8.75390625" style="2" customWidth="1"/>
    <col min="198" max="16384" width="10.75390625" style="2" customWidth="1"/>
  </cols>
  <sheetData>
    <row r="1" spans="1:10" ht="12.75">
      <c r="A1" s="90" t="s">
        <v>3</v>
      </c>
      <c r="B1" s="91"/>
      <c r="C1" s="91"/>
      <c r="D1" s="91"/>
      <c r="E1" s="91"/>
      <c r="F1" s="91"/>
      <c r="G1" s="91"/>
      <c r="H1" s="91"/>
      <c r="I1" s="91"/>
      <c r="J1" s="90" t="s">
        <v>81</v>
      </c>
    </row>
    <row r="2" spans="1:10" ht="12.7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ht="12.75">
      <c r="A3" s="90" t="str">
        <f>'F-1'!A4</f>
        <v>Company:  Utilities, Inc. of Florida (608-Park Ridge)</v>
      </c>
      <c r="B3" s="91"/>
      <c r="C3" s="91"/>
      <c r="D3" s="91"/>
      <c r="E3" s="91"/>
      <c r="F3" s="91"/>
      <c r="G3" s="91"/>
      <c r="H3" s="91"/>
      <c r="I3" s="91"/>
      <c r="J3" s="90" t="s">
        <v>4</v>
      </c>
    </row>
    <row r="4" spans="1:10" ht="12.75">
      <c r="A4" s="90" t="str">
        <f>'F-1'!A5</f>
        <v>Docket No.: </v>
      </c>
      <c r="B4" s="91"/>
      <c r="C4" s="91" t="str">
        <f>'F-1'!C5</f>
        <v>060253-WS</v>
      </c>
      <c r="D4" s="91"/>
      <c r="E4" s="91"/>
      <c r="F4" s="91"/>
      <c r="G4" s="91"/>
      <c r="H4" s="91"/>
      <c r="I4" s="91"/>
      <c r="J4" s="90" t="s">
        <v>84</v>
      </c>
    </row>
    <row r="5" spans="1:10" ht="12.75">
      <c r="A5" s="90" t="str">
        <f>'F-1'!A6</f>
        <v>Test Year Ended:  December 31, 2005</v>
      </c>
      <c r="B5" s="91"/>
      <c r="C5" s="93"/>
      <c r="D5" s="91"/>
      <c r="E5" s="91"/>
      <c r="F5" s="91"/>
      <c r="G5" s="91"/>
      <c r="H5" s="91"/>
      <c r="I5" s="91"/>
      <c r="J5" s="90" t="str">
        <f>'F-1'!J5</f>
        <v>Preparer:  Seidman, F.</v>
      </c>
    </row>
    <row r="6" spans="1:10" ht="12.75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ht="12.75">
      <c r="A7" s="90" t="s">
        <v>5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ht="12.75">
      <c r="A8" s="90" t="s">
        <v>177</v>
      </c>
      <c r="B8" s="91"/>
      <c r="C8" s="91"/>
      <c r="D8" s="91"/>
      <c r="E8" s="91"/>
      <c r="F8" s="91"/>
      <c r="G8" s="91"/>
      <c r="H8" s="91"/>
      <c r="I8" s="91"/>
      <c r="J8" s="91"/>
    </row>
    <row r="9" spans="1:13" ht="12">
      <c r="A9" s="4" t="s">
        <v>89</v>
      </c>
      <c r="B9" s="4" t="s">
        <v>89</v>
      </c>
      <c r="C9" s="4" t="s">
        <v>89</v>
      </c>
      <c r="D9" s="4" t="s">
        <v>89</v>
      </c>
      <c r="E9" s="4" t="s">
        <v>89</v>
      </c>
      <c r="F9" s="4" t="s">
        <v>89</v>
      </c>
      <c r="G9" s="4" t="s">
        <v>89</v>
      </c>
      <c r="H9" s="4" t="s">
        <v>89</v>
      </c>
      <c r="I9" s="4" t="s">
        <v>89</v>
      </c>
      <c r="J9" s="4" t="s">
        <v>89</v>
      </c>
      <c r="K9" s="4" t="s">
        <v>89</v>
      </c>
      <c r="L9" s="33" t="s">
        <v>89</v>
      </c>
      <c r="M9" s="4" t="s">
        <v>89</v>
      </c>
    </row>
    <row r="10" spans="10:12" ht="12">
      <c r="J10" s="5" t="s">
        <v>6</v>
      </c>
      <c r="L10" s="34" t="s">
        <v>127</v>
      </c>
    </row>
    <row r="11" spans="3:12" ht="12">
      <c r="C11" s="65" t="s">
        <v>134</v>
      </c>
      <c r="J11" s="4" t="s">
        <v>89</v>
      </c>
      <c r="L11" s="33" t="s">
        <v>89</v>
      </c>
    </row>
    <row r="13" spans="1:12" ht="12">
      <c r="A13" s="5" t="s">
        <v>7</v>
      </c>
      <c r="B13" s="1" t="s">
        <v>128</v>
      </c>
      <c r="J13" s="35"/>
      <c r="L13" s="36"/>
    </row>
    <row r="15" spans="2:10" ht="12">
      <c r="B15" s="1" t="s">
        <v>8</v>
      </c>
      <c r="J15" s="12"/>
    </row>
    <row r="16" spans="2:10" ht="12">
      <c r="B16" s="1" t="s">
        <v>173</v>
      </c>
      <c r="J16" s="12"/>
    </row>
    <row r="17" ht="12">
      <c r="J17" s="12"/>
    </row>
    <row r="18" ht="12">
      <c r="J18" s="12"/>
    </row>
    <row r="20" spans="1:12" ht="12">
      <c r="A20" s="5" t="s">
        <v>9</v>
      </c>
      <c r="B20" s="1" t="s">
        <v>10</v>
      </c>
      <c r="J20" s="37"/>
      <c r="L20" s="36"/>
    </row>
    <row r="22" ht="12">
      <c r="B22" s="1" t="s">
        <v>11</v>
      </c>
    </row>
    <row r="23" ht="12">
      <c r="B23" s="1" t="s">
        <v>12</v>
      </c>
    </row>
    <row r="24" ht="12">
      <c r="B24" s="1" t="s">
        <v>13</v>
      </c>
    </row>
    <row r="25" ht="12">
      <c r="B25" s="1" t="s">
        <v>14</v>
      </c>
    </row>
    <row r="49" ht="24">
      <c r="G49" s="88"/>
    </row>
    <row r="53" spans="1:13" ht="18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40"/>
      <c r="M53" s="39"/>
    </row>
    <row r="61" ht="12">
      <c r="F61" s="9"/>
    </row>
  </sheetData>
  <printOptions/>
  <pageMargins left="0.75" right="0.45" top="1" bottom="1" header="0.5" footer="0.5"/>
  <pageSetup fitToHeight="1" fitToWidth="1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showGridLines="0" tabSelected="1" workbookViewId="0" topLeftCell="A43">
      <selection activeCell="B51" sqref="B51"/>
    </sheetView>
  </sheetViews>
  <sheetFormatPr defaultColWidth="9.00390625" defaultRowHeight="12.75"/>
  <cols>
    <col min="1" max="1" width="3.375" style="2" customWidth="1"/>
    <col min="2" max="4" width="8.75390625" style="2" customWidth="1"/>
    <col min="5" max="5" width="9.125" style="2" customWidth="1"/>
    <col min="6" max="6" width="8.75390625" style="2" customWidth="1"/>
    <col min="7" max="7" width="22.75390625" style="2" customWidth="1"/>
    <col min="8" max="8" width="8.25390625" style="2" customWidth="1"/>
    <col min="9" max="9" width="9.125" style="2" customWidth="1"/>
    <col min="10" max="10" width="11.75390625" style="2" customWidth="1"/>
    <col min="11" max="194" width="8.75390625" style="2" customWidth="1"/>
    <col min="195" max="16384" width="10.75390625" style="2" customWidth="1"/>
  </cols>
  <sheetData>
    <row r="1" spans="1:8" ht="12.75">
      <c r="A1" s="90" t="s">
        <v>15</v>
      </c>
      <c r="B1" s="91"/>
      <c r="C1" s="91"/>
      <c r="D1" s="91"/>
      <c r="E1" s="91"/>
      <c r="F1" s="90" t="s">
        <v>81</v>
      </c>
      <c r="G1" s="91"/>
      <c r="H1" s="91"/>
    </row>
    <row r="2" spans="1:8" ht="12.75">
      <c r="A2" s="90" t="s">
        <v>16</v>
      </c>
      <c r="B2" s="91"/>
      <c r="C2" s="91"/>
      <c r="D2" s="91"/>
      <c r="E2" s="91"/>
      <c r="F2" s="91"/>
      <c r="G2" s="91"/>
      <c r="H2" s="91"/>
    </row>
    <row r="3" spans="1:8" ht="12.75">
      <c r="A3" s="91"/>
      <c r="B3" s="91"/>
      <c r="C3" s="91"/>
      <c r="D3" s="91"/>
      <c r="E3" s="91"/>
      <c r="F3" s="91"/>
      <c r="G3" s="91"/>
      <c r="H3" s="91"/>
    </row>
    <row r="4" spans="1:8" ht="12.75">
      <c r="A4" s="90" t="str">
        <f>'F-1'!A4</f>
        <v>Company:  Utilities, Inc. of Florida (608-Park Ridge)</v>
      </c>
      <c r="B4" s="91"/>
      <c r="C4" s="91"/>
      <c r="D4" s="91"/>
      <c r="E4" s="91"/>
      <c r="F4" s="91"/>
      <c r="G4" s="91"/>
      <c r="H4" s="90" t="s">
        <v>17</v>
      </c>
    </row>
    <row r="5" spans="1:8" ht="12.75">
      <c r="A5" s="90" t="str">
        <f>'F-1'!A5</f>
        <v>Docket No.: </v>
      </c>
      <c r="B5" s="91"/>
      <c r="C5" s="91" t="str">
        <f>'F-1'!C5</f>
        <v>060253-WS</v>
      </c>
      <c r="D5" s="91"/>
      <c r="E5" s="91"/>
      <c r="F5" s="91"/>
      <c r="G5" s="91"/>
      <c r="H5" s="90" t="s">
        <v>84</v>
      </c>
    </row>
    <row r="6" spans="1:8" ht="12.75">
      <c r="A6" s="90" t="str">
        <f>'F-1'!A6</f>
        <v>Test Year Ended:  December 31, 2005</v>
      </c>
      <c r="B6" s="91"/>
      <c r="C6" s="91"/>
      <c r="D6" s="91"/>
      <c r="E6" s="91"/>
      <c r="F6" s="91"/>
      <c r="G6" s="91"/>
      <c r="H6" s="90" t="str">
        <f>'F-1'!J5</f>
        <v>Preparer:  Seidman, F.</v>
      </c>
    </row>
    <row r="7" spans="1:8" ht="12.75">
      <c r="A7" s="91"/>
      <c r="B7" s="91"/>
      <c r="C7" s="91"/>
      <c r="D7" s="91"/>
      <c r="E7" s="91"/>
      <c r="F7" s="91"/>
      <c r="G7" s="91"/>
      <c r="H7" s="91"/>
    </row>
    <row r="8" spans="1:8" ht="12.75">
      <c r="A8" s="90" t="s">
        <v>18</v>
      </c>
      <c r="B8" s="91"/>
      <c r="C8" s="91"/>
      <c r="D8" s="91"/>
      <c r="E8" s="91"/>
      <c r="F8" s="91"/>
      <c r="G8" s="91"/>
      <c r="H8" s="91"/>
    </row>
    <row r="9" spans="1:8" ht="12.75">
      <c r="A9" s="90" t="s">
        <v>19</v>
      </c>
      <c r="B9" s="91"/>
      <c r="C9" s="91"/>
      <c r="D9" s="91"/>
      <c r="E9" s="91"/>
      <c r="F9" s="91"/>
      <c r="G9" s="91"/>
      <c r="H9" s="91"/>
    </row>
    <row r="10" spans="1:8" ht="12.75">
      <c r="A10" s="90" t="s">
        <v>20</v>
      </c>
      <c r="B10" s="91"/>
      <c r="C10" s="91"/>
      <c r="D10" s="91"/>
      <c r="E10" s="91"/>
      <c r="F10" s="91"/>
      <c r="G10" s="91"/>
      <c r="H10" s="91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ht="12.75"/>
    <row r="13" spans="1:9" ht="12.75">
      <c r="A13" s="1" t="s">
        <v>57</v>
      </c>
      <c r="I13"/>
    </row>
    <row r="14" spans="1:9" s="44" customFormat="1" ht="12.75">
      <c r="A14" s="42"/>
      <c r="B14" s="43"/>
      <c r="I14"/>
    </row>
    <row r="15" spans="1:9" s="44" customFormat="1" ht="12.75">
      <c r="A15" s="42"/>
      <c r="I15"/>
    </row>
    <row r="16" spans="1:9" s="44" customFormat="1" ht="12.75">
      <c r="A16" s="42"/>
      <c r="B16" s="44" t="s">
        <v>136</v>
      </c>
      <c r="I16"/>
    </row>
    <row r="17" spans="1:9" s="44" customFormat="1" ht="12.75">
      <c r="A17" s="42"/>
      <c r="E17" s="45"/>
      <c r="I17"/>
    </row>
    <row r="18" spans="1:9" s="44" customFormat="1" ht="12.75">
      <c r="A18" s="42"/>
      <c r="B18" s="44" t="s">
        <v>137</v>
      </c>
      <c r="E18" s="45"/>
      <c r="H18" s="69">
        <v>300</v>
      </c>
      <c r="I18" t="s">
        <v>138</v>
      </c>
    </row>
    <row r="19" spans="1:9" s="44" customFormat="1" ht="12.75">
      <c r="A19" s="42"/>
      <c r="B19" s="44" t="s">
        <v>139</v>
      </c>
      <c r="E19" s="45"/>
      <c r="H19" s="69">
        <v>0</v>
      </c>
      <c r="I19" s="61" t="s">
        <v>138</v>
      </c>
    </row>
    <row r="20" spans="1:9" s="44" customFormat="1" ht="12.75">
      <c r="A20" s="42"/>
      <c r="H20" s="69"/>
      <c r="I20"/>
    </row>
    <row r="21" spans="1:9" s="44" customFormat="1" ht="12.75">
      <c r="A21" s="42"/>
      <c r="B21" s="44" t="s">
        <v>140</v>
      </c>
      <c r="H21" s="69">
        <v>10000</v>
      </c>
      <c r="I21" s="62" t="s">
        <v>141</v>
      </c>
    </row>
    <row r="22" spans="1:9" s="44" customFormat="1" ht="12.75">
      <c r="A22" s="42"/>
      <c r="B22" s="44" t="s">
        <v>142</v>
      </c>
      <c r="H22" s="69">
        <f>0.9*H21</f>
        <v>9000</v>
      </c>
      <c r="I22" s="62" t="s">
        <v>141</v>
      </c>
    </row>
    <row r="23" spans="1:9" s="44" customFormat="1" ht="12.75">
      <c r="A23" s="42"/>
      <c r="B23" s="44" t="s">
        <v>143</v>
      </c>
      <c r="H23" s="69">
        <v>3000</v>
      </c>
      <c r="I23" s="62" t="s">
        <v>141</v>
      </c>
    </row>
    <row r="24" spans="1:9" s="44" customFormat="1" ht="12.75">
      <c r="A24" s="42"/>
      <c r="B24" s="44" t="s">
        <v>144</v>
      </c>
      <c r="H24" s="69">
        <f>+H23/3</f>
        <v>1000</v>
      </c>
      <c r="I24" s="62" t="s">
        <v>141</v>
      </c>
    </row>
    <row r="25" spans="1:9" s="44" customFormat="1" ht="12.75">
      <c r="A25" s="42"/>
      <c r="B25" s="44" t="s">
        <v>145</v>
      </c>
      <c r="H25" s="69">
        <f>+H22+H24</f>
        <v>10000</v>
      </c>
      <c r="I25" s="62" t="s">
        <v>141</v>
      </c>
    </row>
    <row r="26" spans="1:9" s="44" customFormat="1" ht="12.75">
      <c r="A26" s="42"/>
      <c r="H26" s="69"/>
      <c r="I26" s="62"/>
    </row>
    <row r="27" spans="1:9" s="44" customFormat="1" ht="12.75">
      <c r="A27" s="42"/>
      <c r="B27" s="44" t="s">
        <v>146</v>
      </c>
      <c r="H27" s="69">
        <v>500</v>
      </c>
      <c r="I27" t="s">
        <v>138</v>
      </c>
    </row>
    <row r="28" spans="1:9" s="44" customFormat="1" ht="12.75">
      <c r="A28" s="42"/>
      <c r="H28" s="70"/>
      <c r="I28"/>
    </row>
    <row r="29" spans="1:9" s="44" customFormat="1" ht="12.75">
      <c r="A29" s="42"/>
      <c r="B29" s="44" t="s">
        <v>169</v>
      </c>
      <c r="H29" s="69">
        <f>'F-3'!K32</f>
        <v>17994.520547945205</v>
      </c>
      <c r="I29" t="s">
        <v>148</v>
      </c>
    </row>
    <row r="30" spans="1:9" s="44" customFormat="1" ht="12.75">
      <c r="A30" s="42"/>
      <c r="B30" s="44" t="s">
        <v>147</v>
      </c>
      <c r="H30" s="69">
        <f>'F-3'!K18</f>
        <v>48000</v>
      </c>
      <c r="I30" t="s">
        <v>148</v>
      </c>
    </row>
    <row r="31" spans="1:9" s="44" customFormat="1" ht="12.75">
      <c r="A31" s="42"/>
      <c r="B31" s="44" t="s">
        <v>149</v>
      </c>
      <c r="H31" s="69">
        <f>2*H30</f>
        <v>96000</v>
      </c>
      <c r="I31" t="s">
        <v>148</v>
      </c>
    </row>
    <row r="32" spans="1:9" s="44" customFormat="1" ht="12.75">
      <c r="A32" s="42"/>
      <c r="D32" s="44" t="s">
        <v>204</v>
      </c>
      <c r="H32" s="69">
        <f>H31/1440</f>
        <v>66.66666666666667</v>
      </c>
      <c r="I32" t="s">
        <v>138</v>
      </c>
    </row>
    <row r="33" spans="1:9" s="44" customFormat="1" ht="12.75">
      <c r="A33" s="42"/>
      <c r="H33" s="69"/>
      <c r="I33"/>
    </row>
    <row r="34" spans="1:9" s="44" customFormat="1" ht="12.75">
      <c r="A34" s="42"/>
      <c r="B34" s="44" t="s">
        <v>150</v>
      </c>
      <c r="H34" s="69">
        <v>0</v>
      </c>
      <c r="I34" t="s">
        <v>148</v>
      </c>
    </row>
    <row r="35" spans="1:9" s="44" customFormat="1" ht="12.75">
      <c r="A35" s="42"/>
      <c r="H35" s="69"/>
      <c r="I35"/>
    </row>
    <row r="36" spans="1:9" s="44" customFormat="1" ht="12.75">
      <c r="A36" s="42"/>
      <c r="B36" s="44" t="s">
        <v>151</v>
      </c>
      <c r="E36" s="45">
        <f>'F-1'!M33</f>
        <v>-0.01423595335453566</v>
      </c>
      <c r="F36" s="44" t="s">
        <v>152</v>
      </c>
      <c r="H36" s="69">
        <f>'[1]F-1'!K33/365*10^6</f>
        <v>-2756.1643835616446</v>
      </c>
      <c r="I36" t="s">
        <v>153</v>
      </c>
    </row>
    <row r="37" spans="1:9" s="44" customFormat="1" ht="12.75">
      <c r="A37" s="42"/>
      <c r="B37" s="44" t="s">
        <v>154</v>
      </c>
      <c r="E37" s="45">
        <v>0.125</v>
      </c>
      <c r="H37" s="69">
        <f>('F-1'!C33/365*10^6)*0.125</f>
        <v>2261.301369863014</v>
      </c>
      <c r="I37" t="s">
        <v>153</v>
      </c>
    </row>
    <row r="38" spans="1:9" s="44" customFormat="1" ht="12.75">
      <c r="A38" s="42"/>
      <c r="B38" s="44" t="s">
        <v>155</v>
      </c>
      <c r="H38" s="69">
        <f>IF(H36&lt;H37,0,H36-H37)</f>
        <v>0</v>
      </c>
      <c r="I38" t="s">
        <v>153</v>
      </c>
    </row>
    <row r="39" spans="1:9" s="44" customFormat="1" ht="12.75">
      <c r="A39" s="42"/>
      <c r="I39"/>
    </row>
    <row r="40" spans="1:9" s="44" customFormat="1" ht="12.75">
      <c r="A40" s="42"/>
      <c r="B40" s="74" t="s">
        <v>178</v>
      </c>
      <c r="C40" s="74"/>
      <c r="D40" s="74"/>
      <c r="I40"/>
    </row>
    <row r="41" spans="1:9" s="44" customFormat="1" ht="12.75">
      <c r="A41" s="42"/>
      <c r="B41" s="44" t="s">
        <v>205</v>
      </c>
      <c r="I41"/>
    </row>
    <row r="42" spans="1:9" s="44" customFormat="1" ht="12.75">
      <c r="A42" s="42"/>
      <c r="B42" s="44" t="s">
        <v>179</v>
      </c>
      <c r="I42"/>
    </row>
    <row r="43" spans="1:9" s="44" customFormat="1" ht="12.75">
      <c r="A43" s="42"/>
      <c r="B43" s="44" t="s">
        <v>180</v>
      </c>
      <c r="I43"/>
    </row>
    <row r="44" spans="1:9" s="44" customFormat="1" ht="12.75">
      <c r="A44" s="42"/>
      <c r="I44"/>
    </row>
    <row r="45" spans="1:9" s="44" customFormat="1" ht="12.75">
      <c r="A45" s="42"/>
      <c r="B45" s="44" t="s">
        <v>181</v>
      </c>
      <c r="I45"/>
    </row>
    <row r="46" spans="1:9" s="44" customFormat="1" ht="12.75">
      <c r="A46" s="42"/>
      <c r="B46" s="44" t="s">
        <v>197</v>
      </c>
      <c r="I46"/>
    </row>
    <row r="47" spans="1:9" s="44" customFormat="1" ht="12.75">
      <c r="A47" s="42"/>
      <c r="B47" s="44" t="s">
        <v>200</v>
      </c>
      <c r="I47"/>
    </row>
    <row r="48" spans="1:9" s="44" customFormat="1" ht="12.75">
      <c r="A48" s="42"/>
      <c r="B48" s="44" t="s">
        <v>199</v>
      </c>
      <c r="I48"/>
    </row>
    <row r="49" spans="1:9" s="44" customFormat="1" ht="12.75">
      <c r="A49" s="42"/>
      <c r="B49" s="44" t="s">
        <v>198</v>
      </c>
      <c r="I49"/>
    </row>
    <row r="50" spans="1:9" s="44" customFormat="1" ht="12.75">
      <c r="A50" s="42"/>
      <c r="B50" s="44" t="s">
        <v>206</v>
      </c>
      <c r="I50"/>
    </row>
    <row r="51" spans="1:9" s="44" customFormat="1" ht="12.75">
      <c r="A51" s="42"/>
      <c r="I51"/>
    </row>
    <row r="52" spans="1:9" s="44" customFormat="1" ht="12.75">
      <c r="A52" s="42"/>
      <c r="B52" s="44" t="s">
        <v>156</v>
      </c>
      <c r="H52" s="45">
        <v>1</v>
      </c>
      <c r="I52"/>
    </row>
    <row r="53" spans="1:9" ht="18" customHeight="1">
      <c r="A53" s="42"/>
      <c r="B53" s="44"/>
      <c r="C53" s="44"/>
      <c r="D53" s="44"/>
      <c r="E53" s="44"/>
      <c r="F53" s="44"/>
      <c r="G53" s="44"/>
      <c r="H53" s="44"/>
      <c r="I53"/>
    </row>
    <row r="54" spans="1:9" s="44" customFormat="1" ht="12.75">
      <c r="A54" s="42"/>
      <c r="B54" s="44" t="s">
        <v>157</v>
      </c>
      <c r="C54" s="44" t="s">
        <v>158</v>
      </c>
      <c r="H54" s="69">
        <f>+H31/1440</f>
        <v>66.66666666666667</v>
      </c>
      <c r="I54" t="s">
        <v>138</v>
      </c>
    </row>
    <row r="55" spans="1:9" s="44" customFormat="1" ht="12.75">
      <c r="A55" s="42"/>
      <c r="B55" s="44" t="s">
        <v>159</v>
      </c>
      <c r="C55" s="44" t="s">
        <v>160</v>
      </c>
      <c r="H55" s="44">
        <v>0</v>
      </c>
      <c r="I55"/>
    </row>
    <row r="56" spans="1:9" s="44" customFormat="1" ht="12.75">
      <c r="A56" s="42"/>
      <c r="B56" s="44" t="s">
        <v>161</v>
      </c>
      <c r="C56" s="44" t="s">
        <v>162</v>
      </c>
      <c r="H56" s="69">
        <f>+H34/120</f>
        <v>0</v>
      </c>
      <c r="I56" t="s">
        <v>138</v>
      </c>
    </row>
    <row r="57" spans="1:9" s="44" customFormat="1" ht="12.75">
      <c r="A57" s="42"/>
      <c r="B57" s="44" t="s">
        <v>163</v>
      </c>
      <c r="C57" s="44" t="s">
        <v>164</v>
      </c>
      <c r="H57" s="69">
        <f>+H38</f>
        <v>0</v>
      </c>
      <c r="I57"/>
    </row>
    <row r="58" spans="1:9" s="44" customFormat="1" ht="12.75">
      <c r="A58" s="42"/>
      <c r="B58" s="44" t="s">
        <v>165</v>
      </c>
      <c r="C58" s="44" t="s">
        <v>166</v>
      </c>
      <c r="H58" s="69">
        <f>+H19</f>
        <v>0</v>
      </c>
      <c r="I58" t="s">
        <v>138</v>
      </c>
    </row>
    <row r="59" spans="1:9" s="44" customFormat="1" ht="12.75">
      <c r="A59" s="42"/>
      <c r="I59"/>
    </row>
    <row r="60" spans="1:3" s="44" customFormat="1" ht="12.75">
      <c r="A60" s="42"/>
      <c r="C60" s="44" t="s">
        <v>182</v>
      </c>
    </row>
    <row r="61" s="44" customFormat="1" ht="12.75">
      <c r="C61" s="44" t="s">
        <v>183</v>
      </c>
    </row>
    <row r="62" spans="5:6" ht="12.75" hidden="1">
      <c r="E62" s="9"/>
      <c r="F62"/>
    </row>
    <row r="63" ht="12" hidden="1">
      <c r="E63" s="9"/>
    </row>
    <row r="64" ht="12.75">
      <c r="C64" s="44"/>
    </row>
    <row r="65" ht="12.75">
      <c r="C65" s="44"/>
    </row>
    <row r="66" ht="12.75">
      <c r="C66" s="44"/>
    </row>
    <row r="68" ht="24">
      <c r="F68" s="88"/>
    </row>
    <row r="102" ht="12">
      <c r="F102" s="9">
        <v>68</v>
      </c>
    </row>
  </sheetData>
  <printOptions/>
  <pageMargins left="0.75" right="0.5" top="1" bottom="1" header="0.5" footer="0.5"/>
  <pageSetup fitToHeight="1" fitToWidth="1" orientation="portrait" scale="7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47">
      <selection activeCell="F49" sqref="F49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5" width="8.75390625" style="2" customWidth="1"/>
    <col min="6" max="6" width="42.75390625" style="2" customWidth="1"/>
    <col min="7" max="7" width="12.375" style="2" customWidth="1"/>
    <col min="8" max="8" width="2.25390625" style="2" customWidth="1"/>
    <col min="9" max="9" width="12.375" style="2" customWidth="1"/>
    <col min="10" max="193" width="8.75390625" style="2" customWidth="1"/>
    <col min="194" max="16384" width="10.75390625" style="2" customWidth="1"/>
  </cols>
  <sheetData>
    <row r="1" spans="1:7" ht="12.75">
      <c r="A1" s="90" t="s">
        <v>15</v>
      </c>
      <c r="B1" s="91"/>
      <c r="C1" s="91"/>
      <c r="D1" s="91"/>
      <c r="E1" s="91"/>
      <c r="F1" s="91"/>
      <c r="G1" s="1" t="s">
        <v>58</v>
      </c>
    </row>
    <row r="2" spans="1:6" ht="12.75">
      <c r="A2" s="90" t="s">
        <v>59</v>
      </c>
      <c r="B2" s="91"/>
      <c r="C2" s="91"/>
      <c r="D2" s="91"/>
      <c r="E2" s="91"/>
      <c r="F2" s="91"/>
    </row>
    <row r="3" spans="1:6" ht="12.75">
      <c r="A3" s="91"/>
      <c r="B3" s="91"/>
      <c r="C3" s="91"/>
      <c r="D3" s="91"/>
      <c r="E3" s="91"/>
      <c r="F3" s="91"/>
    </row>
    <row r="4" spans="1:7" ht="12.75">
      <c r="A4" s="90" t="str">
        <f>'F-1'!A4</f>
        <v>Company:  Utilities, Inc. of Florida (608-Park Ridge)</v>
      </c>
      <c r="B4" s="91"/>
      <c r="C4" s="91"/>
      <c r="D4" s="91"/>
      <c r="E4" s="91"/>
      <c r="F4" s="91"/>
      <c r="G4" s="1" t="s">
        <v>60</v>
      </c>
    </row>
    <row r="5" spans="1:7" ht="12.75">
      <c r="A5" s="90" t="str">
        <f>'F-1'!A5</f>
        <v>Docket No.: </v>
      </c>
      <c r="B5" s="91"/>
      <c r="C5" s="91"/>
      <c r="D5" s="91" t="str">
        <f>'F-1'!C5</f>
        <v>060253-WS</v>
      </c>
      <c r="E5" s="91"/>
      <c r="F5" s="91"/>
      <c r="G5" s="1" t="s">
        <v>84</v>
      </c>
    </row>
    <row r="6" spans="1:7" ht="12.75">
      <c r="A6" s="90" t="str">
        <f>'F-1'!A6</f>
        <v>Test Year Ended:  December 31, 2005</v>
      </c>
      <c r="B6" s="90"/>
      <c r="C6" s="93"/>
      <c r="D6" s="96"/>
      <c r="E6" s="91"/>
      <c r="F6" s="91"/>
      <c r="G6" s="1" t="str">
        <f>'F-1'!J5</f>
        <v>Preparer:  Seidman, F.</v>
      </c>
    </row>
    <row r="7" spans="1:6" ht="12.75">
      <c r="A7" s="91"/>
      <c r="B7" s="91"/>
      <c r="C7" s="91"/>
      <c r="D7" s="91"/>
      <c r="E7" s="91"/>
      <c r="F7" s="91"/>
    </row>
    <row r="8" spans="1:6" ht="12.75">
      <c r="A8" s="90" t="s">
        <v>18</v>
      </c>
      <c r="B8" s="91"/>
      <c r="C8" s="91"/>
      <c r="D8" s="91"/>
      <c r="E8" s="91"/>
      <c r="F8" s="91"/>
    </row>
    <row r="9" spans="1:6" ht="12.75">
      <c r="A9" s="90" t="s">
        <v>61</v>
      </c>
      <c r="B9" s="91"/>
      <c r="C9" s="91"/>
      <c r="D9" s="91"/>
      <c r="E9" s="91"/>
      <c r="F9" s="91"/>
    </row>
    <row r="10" spans="1:6" ht="12.75">
      <c r="A10" s="90" t="s">
        <v>62</v>
      </c>
      <c r="B10" s="91"/>
      <c r="C10" s="91"/>
      <c r="D10" s="91"/>
      <c r="E10" s="91"/>
      <c r="F10" s="91"/>
    </row>
    <row r="11" spans="1:9" ht="12.75">
      <c r="A11" s="41"/>
      <c r="B11" s="41"/>
      <c r="C11" s="41"/>
      <c r="D11" s="41"/>
      <c r="E11" s="41"/>
      <c r="F11" s="41"/>
      <c r="G11" s="41"/>
      <c r="H11" s="41"/>
      <c r="I11" s="41"/>
    </row>
    <row r="12" ht="12">
      <c r="D12" s="46"/>
    </row>
    <row r="13" spans="1:9" ht="12.75">
      <c r="A13" s="1" t="s">
        <v>63</v>
      </c>
      <c r="G13"/>
      <c r="I13"/>
    </row>
    <row r="14" spans="1:9" ht="12">
      <c r="A14" s="1"/>
      <c r="I14" s="4"/>
    </row>
    <row r="15" ht="12.75"/>
    <row r="16" ht="12.75"/>
    <row r="17" ht="12.75">
      <c r="D17" s="43" t="s">
        <v>134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9"/>
    </row>
    <row r="50" ht="12.75"/>
    <row r="51" ht="12.75" customHeight="1"/>
    <row r="52" ht="12.75"/>
    <row r="53" ht="12.75"/>
    <row r="54" ht="12.75"/>
    <row r="55" ht="12.75"/>
    <row r="56" ht="12.75"/>
    <row r="57" ht="12.75"/>
    <row r="58" ht="12.75"/>
    <row r="59" ht="12.75"/>
    <row r="60" spans="1:7" ht="18" customHeight="1">
      <c r="A60" s="10"/>
      <c r="F60" s="48"/>
      <c r="G60" s="11"/>
    </row>
    <row r="61" ht="12.75"/>
    <row r="64" spans="6:7" ht="18" customHeight="1">
      <c r="F64" s="11"/>
      <c r="G64" s="11"/>
    </row>
  </sheetData>
  <printOptions/>
  <pageMargins left="0.75" right="0.5" top="1" bottom="1" header="0.5" footer="0.5"/>
  <pageSetup fitToHeight="1" fitToWidth="1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A33">
      <selection activeCell="F49" sqref="F49"/>
    </sheetView>
  </sheetViews>
  <sheetFormatPr defaultColWidth="9.00390625" defaultRowHeight="12.75"/>
  <cols>
    <col min="1" max="1" width="4.75390625" style="2" customWidth="1"/>
    <col min="2" max="5" width="8.75390625" style="2" customWidth="1"/>
    <col min="6" max="6" width="24.75390625" style="2" customWidth="1"/>
    <col min="7" max="7" width="13.75390625" style="2" customWidth="1"/>
    <col min="8" max="8" width="3.75390625" style="2" customWidth="1"/>
    <col min="9" max="9" width="15.375" style="2" customWidth="1"/>
    <col min="10" max="16384" width="8.75390625" style="2" customWidth="1"/>
  </cols>
  <sheetData>
    <row r="1" spans="1:8" ht="12.75">
      <c r="A1" s="90" t="s">
        <v>15</v>
      </c>
      <c r="B1" s="91"/>
      <c r="C1" s="91"/>
      <c r="D1" s="91"/>
      <c r="E1" s="91"/>
      <c r="F1" s="91"/>
      <c r="G1" s="90" t="s">
        <v>81</v>
      </c>
      <c r="H1"/>
    </row>
    <row r="2" spans="1:8" ht="12.75">
      <c r="A2" s="90" t="s">
        <v>64</v>
      </c>
      <c r="B2" s="91"/>
      <c r="C2" s="91"/>
      <c r="D2" s="91"/>
      <c r="E2" s="91"/>
      <c r="F2" s="91"/>
      <c r="G2" s="91"/>
      <c r="H2"/>
    </row>
    <row r="3" spans="1:8" ht="12.75">
      <c r="A3" s="91"/>
      <c r="B3" s="91"/>
      <c r="C3" s="91"/>
      <c r="D3" s="91"/>
      <c r="E3" s="91"/>
      <c r="F3" s="91"/>
      <c r="G3" s="91"/>
      <c r="H3"/>
    </row>
    <row r="4" spans="1:8" ht="12.75">
      <c r="A4" s="90" t="str">
        <f>'F-1'!A4</f>
        <v>Company:  Utilities, Inc. of Florida (608-Park Ridge)</v>
      </c>
      <c r="B4" s="91"/>
      <c r="C4" s="91"/>
      <c r="D4" s="91"/>
      <c r="E4" s="91"/>
      <c r="F4" s="91"/>
      <c r="G4" s="90" t="s">
        <v>65</v>
      </c>
      <c r="H4"/>
    </row>
    <row r="5" spans="1:8" ht="12.75">
      <c r="A5" s="90" t="str">
        <f>'F-1'!A5</f>
        <v>Docket No.: </v>
      </c>
      <c r="B5" s="91"/>
      <c r="C5" s="91" t="str">
        <f>'F-1'!C5</f>
        <v>060253-WS</v>
      </c>
      <c r="D5" s="91"/>
      <c r="E5" s="91"/>
      <c r="F5" s="91"/>
      <c r="G5" s="90" t="s">
        <v>84</v>
      </c>
      <c r="H5"/>
    </row>
    <row r="6" spans="1:8" ht="15">
      <c r="A6" s="90" t="str">
        <f>'F-1'!A6</f>
        <v>Test Year Ended:  December 31, 2005</v>
      </c>
      <c r="B6" s="91"/>
      <c r="C6" s="96"/>
      <c r="D6" s="91"/>
      <c r="E6" s="91"/>
      <c r="F6" s="91"/>
      <c r="G6" s="90" t="str">
        <f>'F-1'!J5</f>
        <v>Preparer:  Seidman, F.</v>
      </c>
      <c r="H6" s="68"/>
    </row>
    <row r="7" spans="1:7" ht="12.75">
      <c r="A7" s="91"/>
      <c r="B7" s="91"/>
      <c r="C7" s="91"/>
      <c r="D7" s="91"/>
      <c r="E7" s="91"/>
      <c r="F7" s="91"/>
      <c r="G7" s="91"/>
    </row>
    <row r="8" spans="1:7" ht="12.75">
      <c r="A8" s="90" t="s">
        <v>66</v>
      </c>
      <c r="B8" s="91"/>
      <c r="C8" s="91"/>
      <c r="D8" s="91"/>
      <c r="E8" s="91"/>
      <c r="F8" s="91"/>
      <c r="G8" s="91"/>
    </row>
    <row r="9" spans="1:7" ht="12.75">
      <c r="A9" s="90" t="s">
        <v>67</v>
      </c>
      <c r="B9" s="91"/>
      <c r="C9" s="91"/>
      <c r="D9" s="91"/>
      <c r="E9" s="91"/>
      <c r="F9" s="91"/>
      <c r="G9" s="91"/>
    </row>
    <row r="10" spans="1:7" ht="12.75">
      <c r="A10" s="90" t="s">
        <v>68</v>
      </c>
      <c r="B10" s="91"/>
      <c r="C10" s="91"/>
      <c r="D10" s="91"/>
      <c r="E10" s="91"/>
      <c r="F10" s="91"/>
      <c r="G10" s="91"/>
    </row>
    <row r="11" spans="1:7" ht="12.75">
      <c r="A11" s="90" t="s">
        <v>69</v>
      </c>
      <c r="B11" s="91"/>
      <c r="C11" s="91"/>
      <c r="D11" s="91"/>
      <c r="E11" s="91"/>
      <c r="F11" s="91"/>
      <c r="G11" s="91"/>
    </row>
    <row r="12" spans="1:7" ht="12.75">
      <c r="A12" s="90" t="s">
        <v>70</v>
      </c>
      <c r="B12" s="91"/>
      <c r="C12" s="91"/>
      <c r="D12" s="91"/>
      <c r="E12" s="91"/>
      <c r="F12" s="91"/>
      <c r="G12" s="91"/>
    </row>
    <row r="13" spans="1:7" ht="12.75">
      <c r="A13" s="90" t="s">
        <v>71</v>
      </c>
      <c r="B13" s="91"/>
      <c r="C13" s="91"/>
      <c r="D13" s="91"/>
      <c r="E13" s="91"/>
      <c r="F13" s="91"/>
      <c r="G13" s="91"/>
    </row>
    <row r="14" spans="1:7" ht="12.75">
      <c r="A14" s="90" t="s">
        <v>72</v>
      </c>
      <c r="B14" s="91"/>
      <c r="C14" s="91"/>
      <c r="D14" s="91"/>
      <c r="E14" s="91"/>
      <c r="F14" s="91"/>
      <c r="G14" s="91"/>
    </row>
    <row r="15" spans="1:10" ht="12">
      <c r="A15" s="4" t="s">
        <v>89</v>
      </c>
      <c r="B15" s="4" t="s">
        <v>89</v>
      </c>
      <c r="C15" s="4" t="s">
        <v>89</v>
      </c>
      <c r="D15" s="4" t="s">
        <v>89</v>
      </c>
      <c r="E15" s="4" t="s">
        <v>89</v>
      </c>
      <c r="F15" s="4" t="s">
        <v>89</v>
      </c>
      <c r="G15" s="4" t="s">
        <v>89</v>
      </c>
      <c r="H15" s="4" t="s">
        <v>89</v>
      </c>
      <c r="I15" s="4" t="s">
        <v>89</v>
      </c>
      <c r="J15" s="4" t="s">
        <v>89</v>
      </c>
    </row>
    <row r="17" spans="1:9" ht="12.75">
      <c r="A17" s="1" t="s">
        <v>73</v>
      </c>
      <c r="G17" s="47"/>
      <c r="H17" s="47"/>
      <c r="I17"/>
    </row>
    <row r="19" ht="12.75"/>
    <row r="20" spans="2:4" ht="12.75">
      <c r="B20" s="74" t="s">
        <v>184</v>
      </c>
      <c r="D20" s="71"/>
    </row>
    <row r="21" ht="12.75">
      <c r="B21" s="44" t="s">
        <v>201</v>
      </c>
    </row>
    <row r="22" ht="12.75">
      <c r="B22" s="44" t="s">
        <v>185</v>
      </c>
    </row>
    <row r="23" ht="12.75">
      <c r="B23" s="44" t="s">
        <v>186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9"/>
    </row>
    <row r="50" ht="12.75"/>
    <row r="51" ht="12.75"/>
    <row r="52" ht="12.75"/>
    <row r="53" ht="12.75"/>
    <row r="54" ht="12.75"/>
    <row r="55" ht="12.75"/>
    <row r="56" ht="12.75"/>
    <row r="57" spans="5:6" ht="18.75">
      <c r="E57" s="9"/>
      <c r="F57" s="48"/>
    </row>
  </sheetData>
  <printOptions/>
  <pageMargins left="0.8" right="0.5" top="1" bottom="1" header="0.5" footer="0.5"/>
  <pageSetup fitToHeight="1" fitToWidth="1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workbookViewId="0" topLeftCell="A47">
      <selection activeCell="F49" sqref="F49"/>
    </sheetView>
  </sheetViews>
  <sheetFormatPr defaultColWidth="9.00390625" defaultRowHeight="12.75"/>
  <cols>
    <col min="1" max="1" width="4.375" style="2" customWidth="1"/>
    <col min="2" max="2" width="10.625" style="2" customWidth="1"/>
    <col min="3" max="5" width="8.75390625" style="2" customWidth="1"/>
    <col min="6" max="6" width="12.125" style="2" customWidth="1"/>
    <col min="7" max="7" width="9.875" style="2" customWidth="1"/>
    <col min="8" max="8" width="6.875" style="2" customWidth="1"/>
    <col min="9" max="9" width="10.75390625" style="2" customWidth="1"/>
    <col min="10" max="12" width="8.75390625" style="2" customWidth="1"/>
    <col min="13" max="13" width="3.75390625" style="2" customWidth="1"/>
    <col min="14" max="14" width="1.75390625" style="2" customWidth="1"/>
    <col min="15" max="15" width="8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19" width="8.75390625" style="2" customWidth="1"/>
    <col min="20" max="20" width="1.75390625" style="2" customWidth="1"/>
    <col min="21" max="21" width="8.75390625" style="2" customWidth="1"/>
    <col min="22" max="22" width="1.75390625" style="2" customWidth="1"/>
    <col min="23" max="23" width="11.75390625" style="2" customWidth="1"/>
    <col min="24" max="24" width="1.75390625" style="2" customWidth="1"/>
    <col min="25" max="25" width="8.75390625" style="2" customWidth="1"/>
    <col min="26" max="26" width="1.75390625" style="2" customWidth="1"/>
    <col min="27" max="27" width="11.75390625" style="2" customWidth="1"/>
    <col min="28" max="28" width="1.75390625" style="2" customWidth="1"/>
    <col min="29" max="29" width="8.75390625" style="2" customWidth="1"/>
    <col min="30" max="30" width="1.75390625" style="2" customWidth="1"/>
    <col min="31" max="217" width="8.75390625" style="2" customWidth="1"/>
    <col min="218" max="16384" width="10.75390625" style="2" customWidth="1"/>
  </cols>
  <sheetData>
    <row r="1" spans="1:8" ht="12.75">
      <c r="A1" s="90" t="s">
        <v>74</v>
      </c>
      <c r="B1" s="91"/>
      <c r="C1" s="91"/>
      <c r="D1" s="91"/>
      <c r="E1" s="91"/>
      <c r="F1" s="91"/>
      <c r="G1" s="91"/>
      <c r="H1" s="90" t="s">
        <v>81</v>
      </c>
    </row>
    <row r="2" spans="1:8" ht="12.75">
      <c r="A2" s="91"/>
      <c r="B2" s="91"/>
      <c r="C2" s="91"/>
      <c r="D2" s="91"/>
      <c r="E2" s="91"/>
      <c r="F2" s="91"/>
      <c r="G2" s="91"/>
      <c r="H2" s="91"/>
    </row>
    <row r="3" spans="1:8" ht="12.75">
      <c r="A3" s="90" t="str">
        <f>'F-1'!A4</f>
        <v>Company:  Utilities, Inc. of Florida (608-Park Ridge)</v>
      </c>
      <c r="B3" s="91"/>
      <c r="C3" s="91"/>
      <c r="D3" s="91"/>
      <c r="E3" s="91"/>
      <c r="F3" s="91"/>
      <c r="G3" s="91"/>
      <c r="H3" s="90" t="s">
        <v>75</v>
      </c>
    </row>
    <row r="4" spans="1:8" ht="12.75">
      <c r="A4" s="90" t="str">
        <f>'F-1'!A5</f>
        <v>Docket No.: </v>
      </c>
      <c r="B4" s="91"/>
      <c r="C4" s="91" t="str">
        <f>'F-1'!C5</f>
        <v>060253-WS</v>
      </c>
      <c r="D4" s="91"/>
      <c r="E4" s="91"/>
      <c r="F4" s="91"/>
      <c r="G4" s="91"/>
      <c r="H4" s="90" t="s">
        <v>84</v>
      </c>
    </row>
    <row r="5" spans="1:8" ht="12.75">
      <c r="A5" s="90" t="str">
        <f>'F-1'!A6</f>
        <v>Test Year Ended:  December 31, 2005</v>
      </c>
      <c r="B5" s="91"/>
      <c r="C5" s="93"/>
      <c r="D5" s="91"/>
      <c r="E5" s="91"/>
      <c r="F5" s="91"/>
      <c r="G5" s="91"/>
      <c r="H5" s="90" t="str">
        <f>'F-1'!J5</f>
        <v>Preparer:  Seidman, F.</v>
      </c>
    </row>
    <row r="6" spans="1:8" ht="12.75">
      <c r="A6" s="91"/>
      <c r="B6" s="91"/>
      <c r="C6" s="91"/>
      <c r="D6" s="91"/>
      <c r="E6" s="91"/>
      <c r="F6" s="91"/>
      <c r="G6" s="91"/>
      <c r="H6" s="91"/>
    </row>
    <row r="7" spans="1:8" ht="12.75">
      <c r="A7" s="90" t="s">
        <v>76</v>
      </c>
      <c r="B7" s="91"/>
      <c r="C7" s="91"/>
      <c r="D7" s="91"/>
      <c r="E7" s="91"/>
      <c r="F7" s="91"/>
      <c r="G7" s="91"/>
      <c r="H7" s="91"/>
    </row>
    <row r="8" spans="1:8" ht="12.75">
      <c r="A8" s="90" t="s">
        <v>77</v>
      </c>
      <c r="B8" s="91"/>
      <c r="C8" s="91"/>
      <c r="D8" s="91"/>
      <c r="E8" s="91"/>
      <c r="F8" s="91"/>
      <c r="G8" s="91"/>
      <c r="H8" s="91"/>
    </row>
    <row r="9" spans="1:11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12">
      <c r="C10" s="46"/>
    </row>
    <row r="12" spans="1:9" ht="12.75">
      <c r="A12" s="1" t="s">
        <v>78</v>
      </c>
      <c r="G12"/>
      <c r="I12" s="49"/>
    </row>
    <row r="15" ht="12.75"/>
    <row r="16" ht="12.75">
      <c r="C16" t="s">
        <v>202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9"/>
    </row>
    <row r="55" spans="5:6" ht="18.75">
      <c r="E55" s="9"/>
      <c r="F55" s="48"/>
    </row>
  </sheetData>
  <printOptions/>
  <pageMargins left="0.8" right="0.5" top="1" bottom="1" header="0.5" footer="0.5"/>
  <pageSetup fitToHeight="1" fitToWidth="1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="75" zoomScaleNormal="75" workbookViewId="0" topLeftCell="A19">
      <selection activeCell="Q36" sqref="Q36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6.00390625" style="2" customWidth="1"/>
    <col min="12" max="12" width="1.75390625" style="2" customWidth="1"/>
    <col min="13" max="13" width="11.625" style="2" customWidth="1"/>
    <col min="14" max="14" width="1.75390625" style="2" customWidth="1"/>
    <col min="15" max="15" width="15.375" style="2" customWidth="1"/>
    <col min="16" max="16" width="4.125" style="2" customWidth="1"/>
    <col min="17" max="17" width="8.75390625" style="2" customWidth="1"/>
    <col min="18" max="18" width="1.75390625" style="2" customWidth="1"/>
    <col min="19" max="19" width="10.00390625" style="2" customWidth="1"/>
    <col min="20" max="205" width="8.75390625" style="2" customWidth="1"/>
    <col min="206" max="16384" width="10.75390625" style="2" customWidth="1"/>
  </cols>
  <sheetData>
    <row r="1" spans="1:13" ht="12.75">
      <c r="A1" s="90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0" t="s">
        <v>81</v>
      </c>
    </row>
    <row r="2" spans="1:13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2.75">
      <c r="A3" s="90" t="str">
        <f>'F-1'!A4</f>
        <v>Company:  Utilities, Inc. of Florida (608-Park Ridge)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0" t="s">
        <v>23</v>
      </c>
    </row>
    <row r="4" spans="1:13" ht="12.75">
      <c r="A4" s="90" t="str">
        <f>'F-1'!A5</f>
        <v>Docket No.: </v>
      </c>
      <c r="B4" s="91"/>
      <c r="C4" s="91"/>
      <c r="D4" s="91" t="str">
        <f>'F-1'!C5</f>
        <v>060253-WS</v>
      </c>
      <c r="E4" s="91"/>
      <c r="F4" s="91"/>
      <c r="G4" s="91"/>
      <c r="H4" s="91"/>
      <c r="I4" s="91"/>
      <c r="J4" s="91"/>
      <c r="K4" s="91"/>
      <c r="L4" s="91"/>
      <c r="M4" s="90" t="s">
        <v>84</v>
      </c>
    </row>
    <row r="5" spans="1:13" ht="12.75">
      <c r="A5" s="90" t="str">
        <f>'F-1'!A6</f>
        <v>Test Year Ended:  December 31, 2005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0" t="str">
        <f>'F-1'!J5</f>
        <v>Preparer:  Seidman, F.</v>
      </c>
    </row>
    <row r="6" spans="1:13" ht="12.7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2.75">
      <c r="A7" s="90" t="s">
        <v>24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12.75">
      <c r="A8" s="90" t="s">
        <v>25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ht="12.75">
      <c r="A9" s="90" t="s">
        <v>26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90</v>
      </c>
      <c r="E11" s="56" t="s">
        <v>91</v>
      </c>
      <c r="G11" s="56" t="s">
        <v>92</v>
      </c>
      <c r="H11" s="5"/>
      <c r="I11" s="56" t="s">
        <v>93</v>
      </c>
      <c r="K11" s="56" t="s">
        <v>94</v>
      </c>
      <c r="L11" s="5"/>
      <c r="M11" s="56" t="s">
        <v>95</v>
      </c>
      <c r="N11" s="5"/>
      <c r="O11" s="56" t="s">
        <v>41</v>
      </c>
      <c r="P11" s="5"/>
      <c r="Q11" s="56" t="s">
        <v>42</v>
      </c>
      <c r="R11" s="5"/>
      <c r="S11" s="56" t="s">
        <v>45</v>
      </c>
    </row>
    <row r="12" spans="3:19" ht="12">
      <c r="C12" s="52"/>
      <c r="E12" s="102" t="s">
        <v>34</v>
      </c>
      <c r="F12" s="102"/>
      <c r="G12" s="102"/>
      <c r="H12" s="102"/>
      <c r="I12" s="102"/>
      <c r="K12" s="5" t="s">
        <v>38</v>
      </c>
      <c r="L12" s="5"/>
      <c r="M12" s="5" t="s">
        <v>39</v>
      </c>
      <c r="N12" s="5"/>
      <c r="O12" s="5" t="s">
        <v>110</v>
      </c>
      <c r="P12" s="5"/>
      <c r="Q12" s="5" t="s">
        <v>110</v>
      </c>
      <c r="R12" s="5"/>
      <c r="S12" s="5" t="s">
        <v>46</v>
      </c>
    </row>
    <row r="13" spans="1:19" ht="12">
      <c r="A13" s="2" t="s">
        <v>29</v>
      </c>
      <c r="C13" s="5"/>
      <c r="E13" s="50"/>
      <c r="F13" s="50"/>
      <c r="G13" s="50"/>
      <c r="H13" s="50"/>
      <c r="I13" s="50"/>
      <c r="K13" s="5" t="s">
        <v>100</v>
      </c>
      <c r="L13" s="5"/>
      <c r="M13" s="5" t="s">
        <v>38</v>
      </c>
      <c r="N13" s="5"/>
      <c r="O13" s="5" t="s">
        <v>100</v>
      </c>
      <c r="P13" s="5"/>
      <c r="Q13" s="5" t="s">
        <v>43</v>
      </c>
      <c r="R13" s="5"/>
      <c r="S13" s="5" t="s">
        <v>47</v>
      </c>
    </row>
    <row r="14" spans="1:19" ht="12">
      <c r="A14" s="2" t="s">
        <v>30</v>
      </c>
      <c r="C14" s="5" t="s">
        <v>103</v>
      </c>
      <c r="E14" s="5" t="s">
        <v>35</v>
      </c>
      <c r="F14" s="5"/>
      <c r="G14" s="5" t="s">
        <v>36</v>
      </c>
      <c r="H14" s="5"/>
      <c r="I14" s="5" t="s">
        <v>37</v>
      </c>
      <c r="K14" s="5" t="s">
        <v>106</v>
      </c>
      <c r="L14" s="5"/>
      <c r="M14" s="5" t="s">
        <v>40</v>
      </c>
      <c r="N14" s="5"/>
      <c r="O14" s="5" t="s">
        <v>106</v>
      </c>
      <c r="P14" s="5"/>
      <c r="Q14" s="5" t="s">
        <v>44</v>
      </c>
      <c r="R14" s="5"/>
      <c r="S14" s="5" t="s">
        <v>48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>
        <v>1</v>
      </c>
      <c r="C17" s="5">
        <v>2001</v>
      </c>
      <c r="D17" s="46"/>
      <c r="E17" s="78">
        <v>96</v>
      </c>
      <c r="F17" s="78"/>
      <c r="G17" s="78">
        <v>97</v>
      </c>
      <c r="H17" s="78"/>
      <c r="I17" s="78">
        <f>+(E17+G17)/2</f>
        <v>96.5</v>
      </c>
      <c r="J17" s="79"/>
      <c r="K17" s="78">
        <v>7643916</v>
      </c>
      <c r="L17" s="78"/>
      <c r="M17" s="78">
        <f>+K17/I17</f>
        <v>79211.56476683938</v>
      </c>
      <c r="N17" s="78"/>
      <c r="O17" s="78">
        <v>7643916</v>
      </c>
      <c r="P17" s="78"/>
      <c r="Q17" s="78">
        <f>+O17/M17</f>
        <v>96.5</v>
      </c>
      <c r="R17" s="80"/>
      <c r="S17" s="76"/>
    </row>
    <row r="18" spans="1:19" ht="15.75">
      <c r="A18" s="5"/>
      <c r="C18" s="5"/>
      <c r="E18" s="78"/>
      <c r="F18" s="78"/>
      <c r="G18" s="78"/>
      <c r="H18" s="78"/>
      <c r="I18" s="78"/>
      <c r="J18" s="79"/>
      <c r="K18" s="78"/>
      <c r="L18" s="78"/>
      <c r="M18" s="78"/>
      <c r="N18" s="78"/>
      <c r="O18" s="78"/>
      <c r="P18" s="78"/>
      <c r="Q18" s="78"/>
      <c r="R18" s="80"/>
      <c r="S18" s="76"/>
    </row>
    <row r="19" spans="1:19" ht="16.5">
      <c r="A19" s="5">
        <v>2</v>
      </c>
      <c r="C19" s="5">
        <v>2002</v>
      </c>
      <c r="E19" s="78">
        <f>G17</f>
        <v>97</v>
      </c>
      <c r="F19" s="78"/>
      <c r="G19" s="78">
        <v>100</v>
      </c>
      <c r="H19" s="81"/>
      <c r="I19" s="78">
        <f>+(E19+G19)/2</f>
        <v>98.5</v>
      </c>
      <c r="J19" s="79"/>
      <c r="K19" s="78">
        <v>7630914</v>
      </c>
      <c r="L19" s="78"/>
      <c r="M19" s="78">
        <f>+K19/I19</f>
        <v>77471.20812182741</v>
      </c>
      <c r="N19" s="78"/>
      <c r="O19" s="78">
        <v>7630914</v>
      </c>
      <c r="P19" s="78"/>
      <c r="Q19" s="78">
        <f>+O19/M19</f>
        <v>98.5</v>
      </c>
      <c r="R19" s="80"/>
      <c r="S19" s="76">
        <f>+(Q19/Q17)-1</f>
        <v>0.020725388601036343</v>
      </c>
    </row>
    <row r="20" spans="1:19" ht="15.75">
      <c r="A20" s="5"/>
      <c r="C20" s="5"/>
      <c r="E20" s="78"/>
      <c r="F20" s="78"/>
      <c r="G20" s="78"/>
      <c r="H20" s="78"/>
      <c r="I20" s="78"/>
      <c r="J20" s="79"/>
      <c r="K20" s="78"/>
      <c r="L20" s="78"/>
      <c r="M20" s="78"/>
      <c r="N20" s="78"/>
      <c r="O20" s="78"/>
      <c r="P20" s="78"/>
      <c r="Q20" s="78"/>
      <c r="R20" s="80"/>
      <c r="S20" s="76"/>
    </row>
    <row r="21" spans="1:19" ht="15.75">
      <c r="A21" s="5">
        <v>3</v>
      </c>
      <c r="C21" s="5">
        <v>2003</v>
      </c>
      <c r="E21" s="78">
        <f>G19</f>
        <v>100</v>
      </c>
      <c r="F21" s="78"/>
      <c r="G21" s="78">
        <v>97</v>
      </c>
      <c r="H21" s="78"/>
      <c r="I21" s="78">
        <f>+(E21+G21)/2</f>
        <v>98.5</v>
      </c>
      <c r="J21" s="79"/>
      <c r="K21" s="78">
        <v>8194260</v>
      </c>
      <c r="L21" s="78"/>
      <c r="M21" s="78">
        <f>+K21/I21</f>
        <v>83190.45685279187</v>
      </c>
      <c r="N21" s="78"/>
      <c r="O21" s="78">
        <v>8194260</v>
      </c>
      <c r="P21" s="78"/>
      <c r="Q21" s="78">
        <f>+O21/M21</f>
        <v>98.5</v>
      </c>
      <c r="R21" s="80"/>
      <c r="S21" s="76">
        <f>+(Q21/Q19)-1</f>
        <v>0</v>
      </c>
    </row>
    <row r="22" spans="1:19" ht="15.75">
      <c r="A22" s="5"/>
      <c r="C22" s="5"/>
      <c r="E22" s="78"/>
      <c r="F22" s="78"/>
      <c r="G22" s="78"/>
      <c r="H22" s="78"/>
      <c r="I22" s="78"/>
      <c r="J22" s="79"/>
      <c r="K22" s="78"/>
      <c r="L22" s="78"/>
      <c r="M22" s="78"/>
      <c r="N22" s="78"/>
      <c r="O22" s="78"/>
      <c r="P22" s="78"/>
      <c r="Q22" s="78"/>
      <c r="R22" s="80"/>
      <c r="S22" s="76"/>
    </row>
    <row r="23" spans="1:19" ht="15.75">
      <c r="A23" s="5">
        <v>4</v>
      </c>
      <c r="C23" s="5">
        <v>2004</v>
      </c>
      <c r="E23" s="78">
        <f>G21</f>
        <v>97</v>
      </c>
      <c r="F23" s="78"/>
      <c r="G23" s="78">
        <v>99</v>
      </c>
      <c r="H23" s="78"/>
      <c r="I23" s="78">
        <f>+(E23+G23)/2</f>
        <v>98</v>
      </c>
      <c r="J23" s="79"/>
      <c r="K23" s="78">
        <v>6887666</v>
      </c>
      <c r="L23" s="78"/>
      <c r="M23" s="78">
        <f>+K23/I23</f>
        <v>70282.30612244898</v>
      </c>
      <c r="N23" s="78"/>
      <c r="O23" s="78">
        <v>6887666</v>
      </c>
      <c r="P23" s="78"/>
      <c r="Q23" s="78">
        <f>+O23/M23</f>
        <v>98</v>
      </c>
      <c r="R23" s="80"/>
      <c r="S23" s="76">
        <f>+(Q23/Q21)-1</f>
        <v>-0.005076142131979711</v>
      </c>
    </row>
    <row r="24" spans="1:19" ht="15.75">
      <c r="A24" s="5"/>
      <c r="C24" s="5"/>
      <c r="E24" s="78"/>
      <c r="F24" s="78"/>
      <c r="G24" s="78"/>
      <c r="H24" s="78"/>
      <c r="I24" s="78"/>
      <c r="J24" s="79"/>
      <c r="K24" s="78"/>
      <c r="L24" s="78"/>
      <c r="M24" s="78"/>
      <c r="N24" s="78"/>
      <c r="O24" s="78"/>
      <c r="P24" s="78"/>
      <c r="Q24" s="78"/>
      <c r="R24" s="80"/>
      <c r="S24" s="76"/>
    </row>
    <row r="25" spans="1:19" ht="15.75">
      <c r="A25" s="5">
        <v>5</v>
      </c>
      <c r="C25" s="5">
        <v>2005</v>
      </c>
      <c r="E25" s="78">
        <f>G23</f>
        <v>99</v>
      </c>
      <c r="F25" s="78"/>
      <c r="G25" s="78">
        <v>101</v>
      </c>
      <c r="H25" s="78"/>
      <c r="I25" s="78">
        <f>+(E25+G25)/2</f>
        <v>100</v>
      </c>
      <c r="J25" s="79"/>
      <c r="K25" s="78">
        <v>6567150</v>
      </c>
      <c r="L25" s="78"/>
      <c r="M25" s="78">
        <f>+K25/I25</f>
        <v>65671.5</v>
      </c>
      <c r="N25" s="78"/>
      <c r="O25" s="78">
        <v>6567150</v>
      </c>
      <c r="P25" s="78"/>
      <c r="Q25" s="78">
        <f>+O25/M25</f>
        <v>100</v>
      </c>
      <c r="R25" s="80"/>
      <c r="S25" s="76">
        <f>+(Q25/Q23)-1</f>
        <v>0.020408163265306145</v>
      </c>
    </row>
    <row r="26" spans="1:19" ht="16.5" thickBot="1">
      <c r="A26" s="5"/>
      <c r="E26" s="82"/>
      <c r="F26" s="82"/>
      <c r="G26" s="82"/>
      <c r="H26" s="82"/>
      <c r="I26" s="82"/>
      <c r="J26" s="82"/>
      <c r="K26" s="80"/>
      <c r="L26" s="80"/>
      <c r="M26" s="80"/>
      <c r="N26" s="80"/>
      <c r="O26" s="83" t="s">
        <v>49</v>
      </c>
      <c r="P26" s="80"/>
      <c r="Q26" s="80"/>
      <c r="R26" s="80"/>
      <c r="S26" s="77">
        <f>AVERAGE(S19:S25)</f>
        <v>0.009014352433590694</v>
      </c>
    </row>
    <row r="27" spans="5:19" ht="16.5" thickTop="1"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5:19" ht="15.75">
      <c r="E28" s="82"/>
      <c r="F28" s="82"/>
      <c r="G28" s="82"/>
      <c r="H28" s="82" t="s">
        <v>190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4"/>
    </row>
    <row r="29" spans="3:19" ht="15.75">
      <c r="C29" s="4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5" t="s">
        <v>191</v>
      </c>
      <c r="Q29" s="86" t="s">
        <v>192</v>
      </c>
      <c r="R29" s="82"/>
      <c r="S29" s="82"/>
    </row>
    <row r="30" spans="3:19" ht="15.75">
      <c r="C30" s="46"/>
      <c r="E30" s="82"/>
      <c r="F30" s="82"/>
      <c r="G30" s="82"/>
      <c r="H30" s="82"/>
      <c r="I30" s="82"/>
      <c r="J30" s="82" t="s">
        <v>193</v>
      </c>
      <c r="K30" s="82"/>
      <c r="L30" s="82"/>
      <c r="M30" s="82">
        <f>INTERCEPT(Q30:Q34,P30:P34)</f>
        <v>96.35</v>
      </c>
      <c r="N30" s="82"/>
      <c r="O30" s="80"/>
      <c r="P30" s="82">
        <v>1</v>
      </c>
      <c r="Q30" s="78">
        <f>+Q17</f>
        <v>96.5</v>
      </c>
      <c r="R30" s="82"/>
      <c r="S30" s="82"/>
    </row>
    <row r="31" spans="3:19" ht="15.75">
      <c r="C31" s="46"/>
      <c r="E31" s="82"/>
      <c r="F31" s="82"/>
      <c r="G31" s="82"/>
      <c r="H31" s="82"/>
      <c r="I31" s="82"/>
      <c r="J31" s="82" t="s">
        <v>194</v>
      </c>
      <c r="K31" s="82"/>
      <c r="L31" s="82"/>
      <c r="M31" s="82">
        <f>SLOPE(Q30:Q34,P30:P34)</f>
        <v>0.65</v>
      </c>
      <c r="N31" s="82"/>
      <c r="O31" s="82"/>
      <c r="P31" s="82">
        <v>2</v>
      </c>
      <c r="Q31" s="78">
        <f>+Q19</f>
        <v>98.5</v>
      </c>
      <c r="R31" s="82"/>
      <c r="S31" s="82"/>
    </row>
    <row r="32" spans="5:19" ht="15.75">
      <c r="E32" s="82"/>
      <c r="F32" s="82"/>
      <c r="G32" s="82"/>
      <c r="H32" s="82"/>
      <c r="I32" s="82"/>
      <c r="J32" s="82" t="s">
        <v>195</v>
      </c>
      <c r="K32" s="82"/>
      <c r="L32" s="82"/>
      <c r="M32" s="82">
        <f>RSQ(Q30:Q34,P30:P34)</f>
        <v>0.6706349206349207</v>
      </c>
      <c r="N32" s="82"/>
      <c r="O32" s="82"/>
      <c r="P32" s="82">
        <v>3</v>
      </c>
      <c r="Q32" s="78">
        <f>+Q21</f>
        <v>98.5</v>
      </c>
      <c r="R32" s="82"/>
      <c r="S32" s="82"/>
    </row>
    <row r="33" spans="1:19" ht="15.75">
      <c r="A33" s="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>
        <v>4</v>
      </c>
      <c r="Q33" s="78">
        <f>+Q23</f>
        <v>98</v>
      </c>
      <c r="R33" s="82"/>
      <c r="S33" s="82"/>
    </row>
    <row r="34" spans="1:19" ht="15.75">
      <c r="A34" s="1"/>
      <c r="E34" s="82"/>
      <c r="F34" s="82"/>
      <c r="G34" s="82"/>
      <c r="H34" s="82"/>
      <c r="I34" s="82"/>
      <c r="J34" s="82"/>
      <c r="K34" s="82"/>
      <c r="L34" s="82"/>
      <c r="M34" s="87"/>
      <c r="N34" s="82"/>
      <c r="O34" s="82"/>
      <c r="P34" s="82">
        <v>5</v>
      </c>
      <c r="Q34" s="78">
        <f>+Q25</f>
        <v>100</v>
      </c>
      <c r="R34" s="82"/>
      <c r="S34" s="82"/>
    </row>
    <row r="35" spans="1:17" ht="15.75">
      <c r="A35" s="1"/>
      <c r="M35" s="1"/>
      <c r="P35" s="82">
        <v>10</v>
      </c>
      <c r="Q35" s="78">
        <f>M30+M31*P35</f>
        <v>102.85</v>
      </c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9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:12" ht="18.75">
      <c r="A58" s="1"/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2006-09-11T02:21:58Z</cp:lastPrinted>
  <dcterms:created xsi:type="dcterms:W3CDTF">2002-03-03T13:25:51Z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