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">'F-6'!$A$1:$I$48</definedName>
    <definedName name="F_1">'F-1'!$A$1:$N$49</definedName>
    <definedName name="F_10">'F-10'!$A$1:$S$50</definedName>
    <definedName name="F_2">'F-2'!$A$1:$N$49</definedName>
    <definedName name="F_3">'F-3'!$A$1:$K$49</definedName>
    <definedName name="F_4">'F-4'!$A$1:$M$49</definedName>
    <definedName name="F_5">'F-5'!$A$1:$J$69</definedName>
    <definedName name="F_6">'F-6'!$A$1:$I$48</definedName>
    <definedName name="F_7">'F-7'!$A$1:$J$49</definedName>
    <definedName name="F_8">'F-8'!$A$1:$L$49</definedName>
    <definedName name="F_9">'F-9'!$A$1:$S$49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'F-5'!$A$53:$K$64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'F-5'!$A$1:$J$64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'F-5'!$A$65:$J$106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'F-5'!$A$65:$J$106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'F-1'!$A$1:$M$37</definedName>
    <definedName name="_xlnm.Print_Area" localSheetId="9">'F-10'!$A$1:$S$50</definedName>
    <definedName name="_xlnm.Print_Area" localSheetId="1">'F-2'!$A$1:$N$49</definedName>
    <definedName name="_xlnm.Print_Area" localSheetId="2">'F-3'!$A$1:$K$49</definedName>
    <definedName name="_xlnm.Print_Area" localSheetId="3">'F-4'!$A$1:$M$49</definedName>
    <definedName name="_xlnm.Print_Area" localSheetId="4">'F-5'!$A$1:$J$69</definedName>
    <definedName name="_xlnm.Print_Area" localSheetId="5">'F-6'!$A$1:$I$48</definedName>
    <definedName name="_xlnm.Print_Area" localSheetId="6">'F-7'!$A$1:$J$49</definedName>
    <definedName name="_xlnm.Print_Area" localSheetId="7">'F-8'!$A$1:$L$49</definedName>
    <definedName name="_xlnm.Print_Area" localSheetId="8">'F-9'!$A$1:$S$49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'F-5'!$A$31:$K$50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'F-5'!$A$15:$K$29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'F-3'!$A$1:$M$53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<sst xmlns="http://schemas.openxmlformats.org/spreadsheetml/2006/main" count="423" uniqueCount="209">
  <si>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</si>
  <si>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</si>
  <si>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</si>
  <si>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</si>
  <si>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</si>
  <si>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</si>
  <si>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</si>
  <si>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</si>
  <si>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</si>
  <si>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</si>
  <si>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</si>
  <si>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</si>
  <si>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</si>
  <si>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</si>
  <si>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</si>
  <si>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</si>
  <si>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</si>
  <si>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</si>
  <si>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</si>
  <si>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</si>
  <si>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</si>
  <si>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Company:  Utilities, Inc. of Florida (610-Phillips)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</si>
  <si>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</si>
  <si>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</si>
  <si>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</si>
  <si>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</si>
  <si>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</si>
  <si>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</si>
  <si>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</si>
  <si>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</si>
  <si>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</si>
  <si>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TY-4</t>
  </si>
  <si>
    <t>TY-3</t>
  </si>
  <si>
    <t>TY-2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</si>
  <si>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</si>
  <si>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</si>
  <si>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</si>
  <si>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</si>
  <si>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</si>
  <si>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</si>
  <si>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</si>
  <si>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</si>
  <si>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</si>
  <si>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</si>
  <si>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</si>
  <si>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</si>
  <si>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</si>
  <si>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</si>
  <si>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</si>
  <si>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</si>
  <si>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</si>
  <si>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</si>
  <si>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</si>
  <si>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</si>
  <si>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</si>
  <si>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</si>
  <si>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</si>
  <si>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</si>
  <si>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</si>
  <si>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</si>
  <si>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</si>
  <si>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</si>
  <si>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</si>
  <si>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</si>
  <si>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</si>
  <si>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</si>
  <si>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</si>
  <si>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</si>
  <si>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</si>
  <si>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</si>
  <si>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</si>
  <si>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</si>
  <si>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</si>
  <si>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</si>
  <si>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</si>
  <si>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</si>
  <si>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</si>
  <si>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</si>
  <si>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</si>
  <si>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TY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</si>
  <si>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</si>
  <si>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</si>
  <si>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</si>
  <si>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</si>
  <si>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</si>
  <si>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</si>
  <si>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</si>
  <si>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</si>
  <si>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</si>
  <si>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</si>
  <si>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</si>
  <si>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</si>
  <si>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</si>
  <si>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</si>
  <si>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</si>
  <si>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</si>
  <si>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</si>
  <si>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</si>
  <si>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</si>
  <si>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</si>
  <si>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</si>
  <si>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</si>
  <si>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</si>
  <si>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</si>
  <si>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</si>
  <si>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</si>
  <si>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</si>
  <si>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</si>
  <si>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</si>
  <si>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</si>
  <si>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</si>
  <si>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</si>
  <si>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</si>
  <si>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</si>
  <si>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</si>
  <si>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</si>
  <si>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</si>
  <si>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</si>
  <si>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</si>
  <si>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</si>
  <si>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</si>
  <si>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</si>
  <si>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</si>
  <si>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</si>
  <si>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</si>
  <si>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</si>
  <si>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</si>
  <si>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</si>
  <si>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</si>
  <si>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</si>
  <si>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</si>
  <si>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</si>
  <si>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Docket No.:</t>
  </si>
  <si>
    <t>(Above data in millions of gallons)</t>
  </si>
  <si>
    <t>Not Applicable - water only system</t>
  </si>
  <si>
    <t>None</t>
  </si>
  <si>
    <t>INPUT INFORMATION:</t>
  </si>
  <si>
    <t>Total well pumping capacity, gpm</t>
  </si>
  <si>
    <t>gpm</t>
  </si>
  <si>
    <t>Firm Reliable well pumping capacity (largest well out), 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</si>
  <si>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</si>
  <si>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</si>
  <si>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</si>
  <si>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</si>
  <si>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</si>
  <si>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</si>
  <si>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</si>
  <si>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 xml:space="preserve">Maximum day, maximum month demand, </t>
  </si>
  <si>
    <t>gpd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</si>
  <si>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</si>
  <si>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</si>
  <si>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</si>
  <si>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</si>
  <si>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</si>
  <si>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</si>
  <si>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</si>
  <si>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Percent Used &amp; Useful = (A + B + C - D)/E x 100%, where:</t>
  </si>
  <si>
    <t xml:space="preserve">A = </t>
  </si>
  <si>
    <t>Peak demand</t>
  </si>
  <si>
    <t>B =</t>
  </si>
  <si>
    <t>Property needed to serve five years after TY</t>
  </si>
  <si>
    <t>C =</t>
  </si>
  <si>
    <t>Fire flow demand</t>
  </si>
  <si>
    <t>D =</t>
  </si>
  <si>
    <t>Excess Unaccounted for water</t>
  </si>
  <si>
    <t>E =</t>
  </si>
  <si>
    <t>Firm Reliable Capacity</t>
  </si>
  <si>
    <t>TY-1</t>
  </si>
  <si>
    <t>Max Month</t>
  </si>
  <si>
    <t xml:space="preserve">Average day demand, maximum month </t>
  </si>
  <si>
    <t>year.  The gallons pumped should match the flows shown on the monthly operating reports sent to DEP. The other</t>
  </si>
  <si>
    <t xml:space="preserve">historical test year.  Flow data should match the  monthly operating reports sent to DEP. </t>
  </si>
  <si>
    <t xml:space="preserve">ating reports (MORs) sent to the Department of Environmental Protection.  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</si>
  <si>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</si>
  <si>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</si>
  <si>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</si>
  <si>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</si>
  <si>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from the monthly operating reports (MORs) sent to the Department of Environmental Protection.</t>
  </si>
  <si>
    <t>Used &amp; Useful Analysis:</t>
  </si>
  <si>
    <t>to be 100% used &amp; useful, as it had in past cases. There have been no significant changes in the system.</t>
  </si>
  <si>
    <t>The service area is built out.</t>
  </si>
  <si>
    <t>The above used and useful factor is applicable to all source of supply, pumping and treatment accounts,</t>
  </si>
  <si>
    <t>as well as the land, structures and distribution reservoir accounts.</t>
  </si>
  <si>
    <t>Water Distribution System</t>
  </si>
  <si>
    <t>system to be 100% used &amp; useful, as it had in past cases. There have been no significant changes in the system.</t>
  </si>
  <si>
    <t>The service area is built out and the distribution system remains 100% used &amp; useful.</t>
  </si>
  <si>
    <t>Preparer:  Seidman, F.</t>
  </si>
  <si>
    <t>[* Per DEP, limited by well capacity]</t>
  </si>
  <si>
    <t>*</t>
  </si>
  <si>
    <t>Regression Analysis per Rule 25-30.431(2)(C)</t>
  </si>
  <si>
    <t>X</t>
  </si>
  <si>
    <t>Y</t>
  </si>
  <si>
    <t>Constant:</t>
  </si>
  <si>
    <t>X Coefficient:</t>
  </si>
  <si>
    <t>R^2:</t>
  </si>
  <si>
    <t>Test Year Ended:  December 31, 2005</t>
  </si>
  <si>
    <t>This system treats water by simple chlorination. The only storage is a single hydropneumatic tank and there is</t>
  </si>
  <si>
    <t xml:space="preserve">no high service pumping.  All demands must be met by well pumping capacity. Used and useful is </t>
  </si>
  <si>
    <t>Used &amp; useful was last set for this system in Docket No. 020071-WS. The Commission found the system</t>
  </si>
  <si>
    <t>Used &amp; useful was last set for this system in Docket No. 020071-WS. The Commission found the distribution</t>
  </si>
  <si>
    <t>Not Applicable - system built out. See Docket No. 020071-WS</t>
  </si>
  <si>
    <t xml:space="preserve">therefore determined on the basis of instantaneous demand with peak hour demand as a proxy.  This system </t>
  </si>
  <si>
    <t xml:space="preserve">has only one well and an emergency interconnect with the City of Lake Mary. All components are considered together </t>
  </si>
  <si>
    <t>for purposes of determining used &amp; useful.  Even though there is an emergency interconnect, with only one well,</t>
  </si>
  <si>
    <t>060253-WS</t>
  </si>
  <si>
    <t>or</t>
  </si>
  <si>
    <t>Purchases from City of Lake Mary via metered emergency interconnect.</t>
  </si>
  <si>
    <t>the system should be considered 100% used &amp; useful. In addition, the system is built out and on that basis is</t>
  </si>
  <si>
    <t>100% used &amp; useful.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</si>
</sst>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  <numFmt numFmtId="176" formatCode="#,##0.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sz val="11"/>
      <name val="Courier New"/>
      <family val="3"/>
    </font>
    <font>
      <u val="single"/>
      <sz val="10"/>
      <name val="Geneva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/>
    </xf>
    <xf numFmtId="171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0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fill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13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fill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4" fontId="14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 wrapText="1"/>
    </xf>
    <xf numFmtId="0" fontId="16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24">
      <selection activeCell="A25" sqref="A25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90" t="s">
        <v>80</v>
      </c>
      <c r="B1" s="91"/>
      <c r="C1" s="91"/>
      <c r="D1" s="91"/>
      <c r="E1" s="91"/>
      <c r="F1" s="91"/>
      <c r="G1" s="91"/>
      <c r="H1" s="91"/>
      <c r="I1" s="91"/>
      <c r="J1" s="90" t="s">
        <v>81</v>
      </c>
      <c r="K1" s="91"/>
    </row>
    <row r="2" spans="1:11" ht="12.75">
      <c r="A2" s="90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91"/>
      <c r="B3" s="91"/>
      <c r="C3" s="91"/>
      <c r="D3" s="91"/>
      <c r="E3" s="91"/>
      <c r="F3" s="91"/>
      <c r="G3" s="91"/>
      <c r="H3" s="91"/>
      <c r="I3" s="91"/>
      <c r="J3" s="90" t="s">
        <v>83</v>
      </c>
      <c r="K3" s="91"/>
    </row>
    <row r="4" spans="1:11" ht="12.75">
      <c r="A4" s="90" t="s">
        <v>21</v>
      </c>
      <c r="B4" s="91"/>
      <c r="C4" s="91"/>
      <c r="D4" s="91"/>
      <c r="E4" s="91"/>
      <c r="F4" s="91"/>
      <c r="G4" s="91"/>
      <c r="H4" s="91"/>
      <c r="I4" s="91"/>
      <c r="J4" s="90" t="s">
        <v>84</v>
      </c>
      <c r="K4" s="91"/>
    </row>
    <row r="5" spans="1:11" ht="12.75">
      <c r="A5" s="90" t="s">
        <v>132</v>
      </c>
      <c r="B5" s="91"/>
      <c r="C5" s="91" t="s">
        <v>204</v>
      </c>
      <c r="D5" s="91"/>
      <c r="E5" s="91"/>
      <c r="F5" s="91"/>
      <c r="G5" s="91"/>
      <c r="H5" s="91"/>
      <c r="I5" s="91"/>
      <c r="J5" s="90" t="s">
        <v>186</v>
      </c>
      <c r="K5" s="91"/>
    </row>
    <row r="6" spans="1:11" ht="12.75">
      <c r="A6" s="90" t="s">
        <v>195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2.7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2.75">
      <c r="A8" s="90" t="s">
        <v>85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2.75">
      <c r="A9" s="90" t="s">
        <v>170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90" t="s">
        <v>86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0" t="s">
        <v>87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2" ht="12.75">
      <c r="A12" s="90" t="s">
        <v>88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3"/>
    </row>
    <row r="13" spans="1:13" ht="12">
      <c r="A13" s="4" t="s">
        <v>89</v>
      </c>
      <c r="B13" s="4" t="s">
        <v>89</v>
      </c>
      <c r="C13" s="4" t="s">
        <v>89</v>
      </c>
      <c r="D13" s="4" t="s">
        <v>89</v>
      </c>
      <c r="E13" s="4" t="s">
        <v>89</v>
      </c>
      <c r="F13" s="4" t="s">
        <v>89</v>
      </c>
      <c r="G13" s="4" t="s">
        <v>89</v>
      </c>
      <c r="H13" s="4" t="s">
        <v>89</v>
      </c>
      <c r="I13" s="4" t="s">
        <v>89</v>
      </c>
      <c r="J13" s="4" t="s">
        <v>89</v>
      </c>
      <c r="K13" s="4" t="s">
        <v>89</v>
      </c>
      <c r="L13" s="4" t="s">
        <v>89</v>
      </c>
      <c r="M13" s="4" t="s">
        <v>89</v>
      </c>
    </row>
    <row r="14" spans="3:13" ht="12">
      <c r="C14" s="5" t="s">
        <v>90</v>
      </c>
      <c r="E14" s="5" t="s">
        <v>91</v>
      </c>
      <c r="G14" s="5" t="s">
        <v>92</v>
      </c>
      <c r="I14" s="5" t="s">
        <v>93</v>
      </c>
      <c r="K14" s="5" t="s">
        <v>94</v>
      </c>
      <c r="M14" s="5" t="s">
        <v>95</v>
      </c>
    </row>
    <row r="15" spans="11:13" ht="12">
      <c r="K15" s="5" t="s">
        <v>96</v>
      </c>
      <c r="M15" s="5" t="s">
        <v>97</v>
      </c>
    </row>
    <row r="16" spans="1:13" ht="12">
      <c r="A16" s="5" t="s">
        <v>98</v>
      </c>
      <c r="C16" s="5" t="s">
        <v>99</v>
      </c>
      <c r="E16" s="5" t="s">
        <v>100</v>
      </c>
      <c r="G16" s="5" t="s">
        <v>100</v>
      </c>
      <c r="I16" s="5" t="s">
        <v>101</v>
      </c>
      <c r="K16" s="5" t="s">
        <v>102</v>
      </c>
      <c r="M16" s="5" t="s">
        <v>96</v>
      </c>
    </row>
    <row r="17" spans="1:13" ht="12">
      <c r="A17" s="5" t="s">
        <v>103</v>
      </c>
      <c r="C17" s="5" t="s">
        <v>104</v>
      </c>
      <c r="E17" s="5" t="s">
        <v>105</v>
      </c>
      <c r="G17" s="5" t="s">
        <v>106</v>
      </c>
      <c r="I17" s="5" t="s">
        <v>107</v>
      </c>
      <c r="K17" s="5" t="s">
        <v>108</v>
      </c>
      <c r="M17" s="5" t="s">
        <v>102</v>
      </c>
    </row>
    <row r="18" spans="1:13" ht="12.75" customHeight="1">
      <c r="A18" s="4" t="s">
        <v>89</v>
      </c>
      <c r="C18" s="4" t="s">
        <v>89</v>
      </c>
      <c r="E18" s="4" t="s">
        <v>89</v>
      </c>
      <c r="G18" s="4" t="s">
        <v>89</v>
      </c>
      <c r="I18" s="4" t="s">
        <v>89</v>
      </c>
      <c r="K18" s="4" t="s">
        <v>89</v>
      </c>
      <c r="M18" s="4" t="s">
        <v>89</v>
      </c>
    </row>
    <row r="19" spans="1:13" ht="12">
      <c r="A19" s="12">
        <v>38353</v>
      </c>
      <c r="C19" s="13">
        <v>0.684</v>
      </c>
      <c r="E19" s="13">
        <v>0.01</v>
      </c>
      <c r="G19" s="13">
        <v>0.545</v>
      </c>
      <c r="I19" s="13">
        <v>0.003</v>
      </c>
      <c r="K19" s="13">
        <f aca="true" t="shared" si="0" ref="K19:K30">C19+E19-G19-I19</f>
        <v>0.14600000000000002</v>
      </c>
      <c r="L19" s="6"/>
      <c r="M19" s="14">
        <f aca="true" t="shared" si="1" ref="M19:M30">K19/(C19+E19)</f>
        <v>0.21037463976945245</v>
      </c>
    </row>
    <row r="20" spans="1:13" ht="12">
      <c r="A20" s="12">
        <v>38384</v>
      </c>
      <c r="C20" s="13">
        <v>0.603</v>
      </c>
      <c r="E20" s="13">
        <v>0</v>
      </c>
      <c r="G20" s="13">
        <v>0.526</v>
      </c>
      <c r="I20" s="13">
        <v>0.013</v>
      </c>
      <c r="K20" s="13">
        <f t="shared" si="0"/>
        <v>0.06399999999999996</v>
      </c>
      <c r="L20" s="6"/>
      <c r="M20" s="14">
        <f t="shared" si="1"/>
        <v>0.10613598673300159</v>
      </c>
    </row>
    <row r="21" spans="1:13" ht="12">
      <c r="A21" s="12">
        <v>38412</v>
      </c>
      <c r="C21" s="13">
        <v>0.597</v>
      </c>
      <c r="E21" s="13">
        <v>0</v>
      </c>
      <c r="G21" s="13">
        <v>0.638</v>
      </c>
      <c r="I21" s="13">
        <v>0.004</v>
      </c>
      <c r="K21" s="13">
        <f t="shared" si="0"/>
        <v>-0.04500000000000004</v>
      </c>
      <c r="L21" s="6"/>
      <c r="M21" s="14">
        <f t="shared" si="1"/>
        <v>-0.07537688442211063</v>
      </c>
    </row>
    <row r="22" spans="1:13" ht="12">
      <c r="A22" s="12">
        <v>38443</v>
      </c>
      <c r="C22" s="13">
        <v>0.333</v>
      </c>
      <c r="E22" s="13">
        <v>0.5</v>
      </c>
      <c r="G22" s="13">
        <v>0.815</v>
      </c>
      <c r="I22" s="13">
        <v>0.003</v>
      </c>
      <c r="K22" s="13">
        <f t="shared" si="0"/>
        <v>0.015000000000000017</v>
      </c>
      <c r="L22" s="6"/>
      <c r="M22" s="14">
        <f t="shared" si="1"/>
        <v>0.01800720288115248</v>
      </c>
    </row>
    <row r="23" spans="1:13" ht="12">
      <c r="A23" s="12">
        <v>38473</v>
      </c>
      <c r="C23" s="13">
        <v>0.85</v>
      </c>
      <c r="E23" s="13">
        <v>0.184</v>
      </c>
      <c r="G23" s="13">
        <v>0.914</v>
      </c>
      <c r="I23" s="13">
        <v>0.027</v>
      </c>
      <c r="K23" s="13">
        <f t="shared" si="0"/>
        <v>0.093</v>
      </c>
      <c r="L23" s="6"/>
      <c r="M23" s="14">
        <f t="shared" si="1"/>
        <v>0.08994197292069632</v>
      </c>
    </row>
    <row r="24" spans="1:13" ht="12">
      <c r="A24" s="12">
        <v>38504</v>
      </c>
      <c r="C24" s="13">
        <v>0.596</v>
      </c>
      <c r="E24" s="13">
        <v>0.007</v>
      </c>
      <c r="G24" s="13">
        <v>0.512</v>
      </c>
      <c r="I24" s="13">
        <v>0.003</v>
      </c>
      <c r="K24" s="13">
        <f t="shared" si="0"/>
        <v>0.08799999999999997</v>
      </c>
      <c r="L24" s="6"/>
      <c r="M24" s="14">
        <f t="shared" si="1"/>
        <v>0.14593698175787723</v>
      </c>
    </row>
    <row r="25" spans="1:13" ht="12">
      <c r="A25" s="12">
        <v>38534</v>
      </c>
      <c r="C25" s="13">
        <v>0.706</v>
      </c>
      <c r="E25" s="13">
        <v>0.005</v>
      </c>
      <c r="G25" s="13">
        <v>0.62</v>
      </c>
      <c r="I25" s="13">
        <v>0.003</v>
      </c>
      <c r="K25" s="13">
        <f t="shared" si="0"/>
        <v>0.08799999999999997</v>
      </c>
      <c r="L25" s="6"/>
      <c r="M25" s="14">
        <f t="shared" si="1"/>
        <v>0.12376933895921234</v>
      </c>
    </row>
    <row r="26" spans="1:13" ht="12">
      <c r="A26" s="12">
        <v>38565</v>
      </c>
      <c r="C26" s="13">
        <v>0.816</v>
      </c>
      <c r="E26" s="13">
        <v>0</v>
      </c>
      <c r="G26" s="13">
        <v>0.761</v>
      </c>
      <c r="I26" s="13">
        <v>0.003</v>
      </c>
      <c r="K26" s="13">
        <f t="shared" si="0"/>
        <v>0.051999999999999935</v>
      </c>
      <c r="L26" s="6"/>
      <c r="M26" s="14">
        <f t="shared" si="1"/>
        <v>0.06372549019607836</v>
      </c>
    </row>
    <row r="27" spans="1:13" ht="12">
      <c r="A27" s="12">
        <v>38596</v>
      </c>
      <c r="C27" s="13">
        <v>0.714</v>
      </c>
      <c r="E27" s="13">
        <v>0</v>
      </c>
      <c r="G27" s="13">
        <v>0.584</v>
      </c>
      <c r="I27" s="13">
        <v>0.003</v>
      </c>
      <c r="K27" s="13">
        <f t="shared" si="0"/>
        <v>0.127</v>
      </c>
      <c r="L27" s="6"/>
      <c r="M27" s="14">
        <f t="shared" si="1"/>
        <v>0.17787114845938376</v>
      </c>
    </row>
    <row r="28" spans="1:13" ht="12">
      <c r="A28" s="12">
        <v>38626</v>
      </c>
      <c r="C28" s="13">
        <v>0.702</v>
      </c>
      <c r="E28" s="13">
        <v>0</v>
      </c>
      <c r="G28" s="13">
        <v>0.556</v>
      </c>
      <c r="I28" s="13">
        <v>0.003</v>
      </c>
      <c r="K28" s="13">
        <f t="shared" si="0"/>
        <v>0.1429999999999999</v>
      </c>
      <c r="L28" s="6"/>
      <c r="M28" s="14">
        <f t="shared" si="1"/>
        <v>0.20370370370370358</v>
      </c>
    </row>
    <row r="29" spans="1:13" ht="12">
      <c r="A29" s="12">
        <v>38657</v>
      </c>
      <c r="C29" s="13">
        <v>0.64</v>
      </c>
      <c r="E29" s="13">
        <v>0.012</v>
      </c>
      <c r="G29" s="13">
        <v>0.667</v>
      </c>
      <c r="I29" s="13">
        <v>0.003</v>
      </c>
      <c r="K29" s="13">
        <f t="shared" si="0"/>
        <v>-0.018000000000000013</v>
      </c>
      <c r="L29" s="6"/>
      <c r="M29" s="14">
        <f t="shared" si="1"/>
        <v>-0.0276073619631902</v>
      </c>
    </row>
    <row r="30" spans="1:13" ht="12">
      <c r="A30" s="12">
        <v>38687</v>
      </c>
      <c r="C30" s="13">
        <v>0.679</v>
      </c>
      <c r="E30" s="13">
        <v>0.064</v>
      </c>
      <c r="G30" s="13">
        <v>0.694</v>
      </c>
      <c r="I30" s="13">
        <v>0.008</v>
      </c>
      <c r="K30" s="13">
        <f t="shared" si="0"/>
        <v>0.041000000000000154</v>
      </c>
      <c r="L30" s="6"/>
      <c r="M30" s="14">
        <f t="shared" si="1"/>
        <v>0.05518169582772564</v>
      </c>
    </row>
    <row r="31" spans="1:13" ht="12">
      <c r="A31" s="12"/>
      <c r="C31" s="13"/>
      <c r="E31" s="13"/>
      <c r="G31" s="13"/>
      <c r="I31" s="13"/>
      <c r="K31" s="13"/>
      <c r="L31" s="6"/>
      <c r="M31" s="7"/>
    </row>
    <row r="32" spans="3:13" ht="12">
      <c r="C32" s="89" t="s">
        <v>109</v>
      </c>
      <c r="E32" s="89" t="s">
        <v>109</v>
      </c>
      <c r="G32" s="4" t="s">
        <v>109</v>
      </c>
      <c r="I32" s="4" t="s">
        <v>109</v>
      </c>
      <c r="K32" s="4" t="s">
        <v>109</v>
      </c>
      <c r="L32" s="6"/>
      <c r="M32" s="8" t="s">
        <v>109</v>
      </c>
    </row>
    <row r="33" spans="1:13" ht="12">
      <c r="A33" s="5" t="s">
        <v>110</v>
      </c>
      <c r="C33" s="13">
        <f>SUM(C19:C31)</f>
        <v>7.919999999999999</v>
      </c>
      <c r="E33" s="13">
        <f>SUM(E19:E31)</f>
        <v>0.782</v>
      </c>
      <c r="G33" s="13">
        <f>SUM(G19:G31)</f>
        <v>7.832</v>
      </c>
      <c r="I33" s="13">
        <f>SUM(I19:I32)</f>
        <v>0.07600000000000001</v>
      </c>
      <c r="K33" s="13">
        <f>SUM(K19:K31)</f>
        <v>0.7939999999999998</v>
      </c>
      <c r="L33" s="6"/>
      <c r="M33" s="14">
        <f>K33/(C33+E33)</f>
        <v>0.09124339232360376</v>
      </c>
    </row>
    <row r="34" spans="3:13" ht="12">
      <c r="C34" s="4" t="s">
        <v>111</v>
      </c>
      <c r="E34" s="4" t="s">
        <v>111</v>
      </c>
      <c r="G34" s="4" t="s">
        <v>111</v>
      </c>
      <c r="I34" s="4" t="s">
        <v>111</v>
      </c>
      <c r="K34" s="4" t="s">
        <v>111</v>
      </c>
      <c r="M34" s="4" t="s">
        <v>111</v>
      </c>
    </row>
    <row r="35" ht="12">
      <c r="C35" s="63" t="s">
        <v>133</v>
      </c>
    </row>
    <row r="36" spans="1:13" ht="36" customHeight="1">
      <c r="A36" s="15"/>
      <c r="C36" s="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5"/>
      <c r="B37" s="2" t="s">
        <v>206</v>
      </c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ht="24">
      <c r="G49" s="87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48">
      <selection activeCell="K49" sqref="K49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6" ht="12.75">
      <c r="A1" s="90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81</v>
      </c>
      <c r="L1" s="91"/>
      <c r="M1" s="90"/>
      <c r="N1" s="91"/>
      <c r="O1" s="91"/>
      <c r="P1" s="91"/>
    </row>
    <row r="2" spans="1:16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2.75">
      <c r="A3" s="90" t="str">
        <f>'F-1'!A4</f>
        <v>Company:  Utilities, Inc. of Florida (610-Phillips)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0"/>
      <c r="N3" s="91"/>
      <c r="O3" s="91" t="s">
        <v>28</v>
      </c>
      <c r="P3" s="91"/>
    </row>
    <row r="4" spans="1:16" ht="12.75">
      <c r="A4" s="90" t="str">
        <f>'F-1'!A5</f>
        <v>Docket No.:</v>
      </c>
      <c r="B4" s="91"/>
      <c r="C4" s="91"/>
      <c r="D4" s="91" t="str">
        <f>'F-1'!C5</f>
        <v>060253-WS</v>
      </c>
      <c r="E4" s="91"/>
      <c r="F4" s="91"/>
      <c r="G4" s="91"/>
      <c r="H4" s="91"/>
      <c r="I4" s="91"/>
      <c r="J4" s="91"/>
      <c r="K4" s="91"/>
      <c r="L4" s="91"/>
      <c r="M4" s="90"/>
      <c r="N4" s="91"/>
      <c r="O4" s="91" t="s">
        <v>84</v>
      </c>
      <c r="P4" s="91"/>
    </row>
    <row r="5" spans="1:16" ht="12.75">
      <c r="A5" s="90" t="str">
        <f>'F-1'!A6</f>
        <v>Test Year Ended:  December 31, 2005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0"/>
      <c r="N5" s="91"/>
      <c r="O5" s="91" t="str">
        <f>'F-1'!J5</f>
        <v>Preparer:  Seidman, F.</v>
      </c>
      <c r="P5" s="91"/>
    </row>
    <row r="6" spans="1:16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2.75">
      <c r="A7" s="90" t="s">
        <v>24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12.75">
      <c r="A8" s="90" t="s">
        <v>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ht="12.75">
      <c r="A9" s="90" t="s">
        <v>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90</v>
      </c>
      <c r="E11" s="56" t="s">
        <v>91</v>
      </c>
      <c r="G11" s="56" t="s">
        <v>92</v>
      </c>
      <c r="H11" s="5"/>
      <c r="I11" s="56" t="s">
        <v>93</v>
      </c>
      <c r="K11" s="56" t="s">
        <v>94</v>
      </c>
      <c r="L11" s="5"/>
      <c r="M11" s="56" t="s">
        <v>95</v>
      </c>
      <c r="N11" s="5"/>
      <c r="O11" s="56" t="s">
        <v>41</v>
      </c>
      <c r="P11" s="5"/>
      <c r="Q11" s="56" t="s">
        <v>42</v>
      </c>
      <c r="R11" s="5"/>
      <c r="S11" s="56" t="s">
        <v>45</v>
      </c>
    </row>
    <row r="12" spans="3:19" ht="12">
      <c r="C12" s="52"/>
      <c r="E12" s="102" t="s">
        <v>34</v>
      </c>
      <c r="F12" s="102"/>
      <c r="G12" s="102"/>
      <c r="H12" s="102"/>
      <c r="I12" s="102"/>
      <c r="K12" s="5" t="s">
        <v>38</v>
      </c>
      <c r="L12" s="5"/>
      <c r="M12" s="5" t="s">
        <v>39</v>
      </c>
      <c r="N12" s="5"/>
      <c r="O12" s="5" t="s">
        <v>110</v>
      </c>
      <c r="P12" s="5"/>
      <c r="Q12" s="5" t="s">
        <v>110</v>
      </c>
      <c r="R12" s="5"/>
      <c r="S12" s="5" t="s">
        <v>46</v>
      </c>
    </row>
    <row r="13" spans="1:19" ht="12">
      <c r="A13" s="2" t="s">
        <v>29</v>
      </c>
      <c r="C13" s="5"/>
      <c r="E13" s="50"/>
      <c r="F13" s="50"/>
      <c r="G13" s="50"/>
      <c r="H13" s="50"/>
      <c r="I13" s="50"/>
      <c r="K13" s="5" t="s">
        <v>100</v>
      </c>
      <c r="L13" s="5"/>
      <c r="M13" s="5" t="s">
        <v>38</v>
      </c>
      <c r="N13" s="5"/>
      <c r="O13" s="5" t="s">
        <v>100</v>
      </c>
      <c r="P13" s="5"/>
      <c r="Q13" s="5" t="s">
        <v>43</v>
      </c>
      <c r="R13" s="5"/>
      <c r="S13" s="5" t="s">
        <v>47</v>
      </c>
    </row>
    <row r="14" spans="1:19" ht="12">
      <c r="A14" s="2" t="s">
        <v>30</v>
      </c>
      <c r="C14" s="5" t="s">
        <v>103</v>
      </c>
      <c r="E14" s="5" t="s">
        <v>35</v>
      </c>
      <c r="F14" s="5"/>
      <c r="G14" s="5" t="s">
        <v>36</v>
      </c>
      <c r="H14" s="5"/>
      <c r="I14" s="5" t="s">
        <v>37</v>
      </c>
      <c r="K14" s="5" t="s">
        <v>106</v>
      </c>
      <c r="L14" s="5"/>
      <c r="M14" s="5" t="s">
        <v>40</v>
      </c>
      <c r="N14" s="5"/>
      <c r="O14" s="5" t="s">
        <v>106</v>
      </c>
      <c r="P14" s="5"/>
      <c r="Q14" s="5" t="s">
        <v>44</v>
      </c>
      <c r="R14" s="5"/>
      <c r="S14" s="5" t="s">
        <v>48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 t="s">
        <v>31</v>
      </c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>
      <c r="A18" s="5"/>
      <c r="C18" s="5"/>
      <c r="E18" s="5"/>
      <c r="F18" s="5"/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">
      <c r="A19" s="5">
        <v>2</v>
      </c>
      <c r="C19" s="5" t="s">
        <v>32</v>
      </c>
      <c r="E19" s="5"/>
      <c r="F19" s="5"/>
      <c r="G19" s="71" t="s">
        <v>134</v>
      </c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">
      <c r="A20" s="5"/>
      <c r="C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">
      <c r="A21" s="5">
        <v>3</v>
      </c>
      <c r="C21" s="5" t="s">
        <v>33</v>
      </c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5"/>
      <c r="C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">
      <c r="A23" s="5">
        <v>4</v>
      </c>
      <c r="C23" s="5" t="s">
        <v>167</v>
      </c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">
      <c r="A24" s="5"/>
      <c r="C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>
      <c r="A25" s="5">
        <v>5</v>
      </c>
      <c r="C25" s="5" t="s">
        <v>79</v>
      </c>
      <c r="E25" s="5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thickBot="1">
      <c r="A26" s="5"/>
      <c r="K26" s="5"/>
      <c r="L26" s="5"/>
      <c r="M26" s="5"/>
      <c r="N26" s="5"/>
      <c r="O26" s="15" t="s">
        <v>49</v>
      </c>
      <c r="P26" s="5"/>
      <c r="Q26" s="5"/>
      <c r="R26" s="5"/>
      <c r="S26" s="57"/>
    </row>
    <row r="27" ht="12.75" thickTop="1"/>
    <row r="28" ht="12">
      <c r="S28" s="4"/>
    </row>
    <row r="29" ht="12">
      <c r="C29" s="46"/>
    </row>
    <row r="30" ht="12">
      <c r="C30" s="46"/>
    </row>
    <row r="31" ht="12">
      <c r="C31" s="46"/>
    </row>
    <row r="33" spans="1:13" ht="12">
      <c r="A33" s="1"/>
      <c r="M33" s="1"/>
    </row>
    <row r="34" spans="1:13" ht="12">
      <c r="A34" s="1"/>
      <c r="M34" s="1"/>
    </row>
    <row r="35" spans="1:13" ht="12">
      <c r="A35" s="1"/>
      <c r="M35" s="1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8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7" sqref="A17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90" t="s">
        <v>112</v>
      </c>
      <c r="B1" s="91"/>
      <c r="C1" s="91"/>
      <c r="D1" s="91"/>
      <c r="E1" s="91"/>
      <c r="F1" s="91"/>
      <c r="G1" s="91"/>
      <c r="H1" s="91"/>
      <c r="I1" s="91"/>
      <c r="J1" s="90" t="s">
        <v>81</v>
      </c>
      <c r="K1" s="92"/>
    </row>
    <row r="2" spans="1:11" ht="12.75">
      <c r="A2" s="90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11" ht="12.75">
      <c r="A3" s="91"/>
      <c r="B3" s="91"/>
      <c r="C3" s="91"/>
      <c r="D3" s="91"/>
      <c r="E3" s="91"/>
      <c r="F3" s="91"/>
      <c r="G3" s="91"/>
      <c r="H3" s="91"/>
      <c r="I3" s="91"/>
      <c r="J3" s="90" t="s">
        <v>113</v>
      </c>
      <c r="K3" s="92"/>
    </row>
    <row r="4" spans="1:11" ht="12.75">
      <c r="A4" s="90" t="str">
        <f>'F-1'!A4</f>
        <v>Company:  Utilities, Inc. of Florida (610-Phillips)</v>
      </c>
      <c r="B4" s="91"/>
      <c r="C4" s="91"/>
      <c r="D4" s="91"/>
      <c r="E4" s="91"/>
      <c r="F4" s="91"/>
      <c r="G4" s="91"/>
      <c r="H4" s="91"/>
      <c r="I4" s="91"/>
      <c r="J4" s="90" t="s">
        <v>84</v>
      </c>
      <c r="K4" s="92"/>
    </row>
    <row r="5" spans="1:11" ht="12.75">
      <c r="A5" s="90" t="str">
        <f>'F-1'!A5</f>
        <v>Docket No.:</v>
      </c>
      <c r="B5" s="91"/>
      <c r="C5" s="91" t="str">
        <f>'F-1'!C5</f>
        <v>060253-WS</v>
      </c>
      <c r="D5" s="91"/>
      <c r="E5" s="91"/>
      <c r="F5" s="91"/>
      <c r="G5" s="91"/>
      <c r="H5" s="91"/>
      <c r="I5" s="91"/>
      <c r="J5" s="90" t="str">
        <f>'F-1'!J5</f>
        <v>Preparer:  Seidman, F.</v>
      </c>
      <c r="K5" s="92"/>
    </row>
    <row r="6" spans="1:11" ht="12.75">
      <c r="A6" s="90" t="str">
        <f>'F-1'!A6</f>
        <v>Test Year Ended:  December 31, 2005</v>
      </c>
      <c r="B6" s="91"/>
      <c r="C6" s="93"/>
      <c r="D6" s="91"/>
      <c r="E6" s="91"/>
      <c r="F6" s="91"/>
      <c r="G6" s="91"/>
      <c r="H6" s="91"/>
      <c r="I6" s="91"/>
      <c r="J6" s="91"/>
      <c r="K6" s="92"/>
    </row>
    <row r="7" spans="1:11" ht="12.75">
      <c r="A7" s="91"/>
      <c r="B7" s="91"/>
      <c r="C7" s="91"/>
      <c r="D7" s="91"/>
      <c r="E7" s="91"/>
      <c r="F7" s="91"/>
      <c r="G7" s="91"/>
      <c r="H7" s="91"/>
      <c r="I7" s="91"/>
      <c r="J7" s="91"/>
      <c r="K7" s="92"/>
    </row>
    <row r="8" spans="1:11" ht="12.75">
      <c r="A8" s="90" t="s">
        <v>114</v>
      </c>
      <c r="B8" s="91"/>
      <c r="C8" s="91"/>
      <c r="D8" s="91"/>
      <c r="E8" s="91"/>
      <c r="F8" s="91"/>
      <c r="G8" s="91"/>
      <c r="H8" s="91"/>
      <c r="I8" s="91"/>
      <c r="J8" s="91"/>
      <c r="K8" s="92"/>
    </row>
    <row r="9" spans="1:11" ht="12.75">
      <c r="A9" s="90" t="s">
        <v>171</v>
      </c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3" ht="12">
      <c r="A10" s="4" t="s">
        <v>89</v>
      </c>
      <c r="B10" s="4" t="s">
        <v>89</v>
      </c>
      <c r="C10" s="4" t="s">
        <v>89</v>
      </c>
      <c r="D10" s="4" t="s">
        <v>89</v>
      </c>
      <c r="E10" s="4" t="s">
        <v>89</v>
      </c>
      <c r="F10" s="4" t="s">
        <v>89</v>
      </c>
      <c r="G10" s="4" t="s">
        <v>89</v>
      </c>
      <c r="H10" s="4" t="s">
        <v>89</v>
      </c>
      <c r="I10" s="4" t="s">
        <v>89</v>
      </c>
      <c r="J10" s="4" t="s">
        <v>89</v>
      </c>
      <c r="K10" s="18" t="s">
        <v>89</v>
      </c>
      <c r="L10" s="4" t="s">
        <v>89</v>
      </c>
      <c r="M10" s="4" t="s">
        <v>89</v>
      </c>
    </row>
    <row r="11" spans="3:13" ht="12">
      <c r="C11" s="5" t="s">
        <v>90</v>
      </c>
      <c r="E11" s="5" t="s">
        <v>91</v>
      </c>
      <c r="G11" s="5" t="s">
        <v>92</v>
      </c>
      <c r="I11" s="5" t="s">
        <v>93</v>
      </c>
      <c r="K11" s="19" t="s">
        <v>94</v>
      </c>
      <c r="M11" s="5" t="s">
        <v>95</v>
      </c>
    </row>
    <row r="12" spans="5:13" ht="12">
      <c r="E12" s="20" t="s">
        <v>115</v>
      </c>
      <c r="F12" s="20"/>
      <c r="G12" s="20"/>
      <c r="M12" s="5" t="s">
        <v>116</v>
      </c>
    </row>
    <row r="13" spans="1:13" ht="12">
      <c r="A13" s="5" t="s">
        <v>98</v>
      </c>
      <c r="C13" s="4" t="s">
        <v>89</v>
      </c>
      <c r="D13" s="4" t="s">
        <v>89</v>
      </c>
      <c r="E13" s="4" t="s">
        <v>89</v>
      </c>
      <c r="F13" s="4" t="s">
        <v>89</v>
      </c>
      <c r="G13" s="4" t="s">
        <v>89</v>
      </c>
      <c r="H13" s="4" t="s">
        <v>89</v>
      </c>
      <c r="I13" s="4" t="s">
        <v>89</v>
      </c>
      <c r="K13" s="19" t="s">
        <v>117</v>
      </c>
      <c r="M13" s="5" t="s">
        <v>118</v>
      </c>
    </row>
    <row r="14" spans="1:13" ht="12">
      <c r="A14" s="5" t="s">
        <v>103</v>
      </c>
      <c r="C14" s="5" t="s">
        <v>119</v>
      </c>
      <c r="E14" s="5" t="s">
        <v>119</v>
      </c>
      <c r="G14" s="5" t="s">
        <v>119</v>
      </c>
      <c r="I14" s="5" t="s">
        <v>119</v>
      </c>
      <c r="K14" s="19" t="s">
        <v>120</v>
      </c>
      <c r="M14" s="5" t="s">
        <v>121</v>
      </c>
    </row>
    <row r="15" spans="1:13" ht="12">
      <c r="A15" s="4" t="s">
        <v>89</v>
      </c>
      <c r="C15" s="21"/>
      <c r="E15" s="4" t="s">
        <v>89</v>
      </c>
      <c r="G15" s="4" t="s">
        <v>89</v>
      </c>
      <c r="I15" s="4" t="s">
        <v>89</v>
      </c>
      <c r="K15" s="18" t="s">
        <v>89</v>
      </c>
      <c r="M15" s="4" t="s">
        <v>89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0</v>
      </c>
    </row>
    <row r="17" spans="1:13" ht="12">
      <c r="A17" s="12">
        <v>38384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0</v>
      </c>
    </row>
    <row r="18" spans="1:13" ht="12">
      <c r="A18" s="12">
        <v>38412</v>
      </c>
      <c r="C18" s="13"/>
      <c r="D18" s="64" t="s">
        <v>134</v>
      </c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0</v>
      </c>
    </row>
    <row r="19" spans="1:13" ht="12">
      <c r="A19" s="12">
        <v>38443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0</v>
      </c>
    </row>
    <row r="20" spans="1:13" ht="12">
      <c r="A20" s="12">
        <v>38473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0</v>
      </c>
    </row>
    <row r="21" spans="1:13" ht="12">
      <c r="A21" s="12">
        <v>38504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0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0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0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0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0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0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0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109</v>
      </c>
      <c r="D30" s="13"/>
      <c r="E30" s="8" t="s">
        <v>109</v>
      </c>
      <c r="F30" s="13"/>
      <c r="G30" s="8" t="s">
        <v>109</v>
      </c>
      <c r="H30" s="13"/>
      <c r="I30" s="8" t="s">
        <v>109</v>
      </c>
      <c r="J30" s="13"/>
      <c r="K30" s="8" t="s">
        <v>109</v>
      </c>
      <c r="L30" s="13"/>
      <c r="M30" s="8" t="s">
        <v>109</v>
      </c>
    </row>
    <row r="31" spans="1:13" ht="12">
      <c r="A31" s="5" t="s">
        <v>110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v>0</v>
      </c>
    </row>
    <row r="32" spans="3:13" ht="12">
      <c r="C32" s="18" t="s">
        <v>111</v>
      </c>
      <c r="E32" s="4" t="s">
        <v>111</v>
      </c>
      <c r="G32" s="4" t="s">
        <v>111</v>
      </c>
      <c r="I32" s="4" t="s">
        <v>111</v>
      </c>
      <c r="K32" s="18" t="s">
        <v>111</v>
      </c>
      <c r="M32" s="4" t="s">
        <v>111</v>
      </c>
    </row>
    <row r="49" ht="24">
      <c r="G49" s="87"/>
    </row>
    <row r="54" spans="1:11" ht="10.5" customHeight="1">
      <c r="A54" s="10"/>
      <c r="K54" s="2"/>
    </row>
    <row r="58" ht="18.75">
      <c r="G58" s="11"/>
    </row>
    <row r="61" spans="1:11" s="23" customFormat="1" ht="18.75">
      <c r="A61" s="28"/>
      <c r="B61" s="29"/>
      <c r="C61" s="29"/>
      <c r="D61" s="29"/>
      <c r="E61" s="29"/>
      <c r="F61" s="29"/>
      <c r="H61" s="29"/>
      <c r="J61" s="29"/>
      <c r="K61" s="29"/>
    </row>
  </sheetData>
  <printOptions/>
  <pageMargins left="0.75" right="0.5" top="1" bottom="1" header="0.5" footer="0.5"/>
  <pageSetup fitToHeight="1" fitToWidth="1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">
      <selection activeCell="A13" sqref="A13"/>
    </sheetView>
  </sheetViews>
  <sheetFormatPr defaultColWidth="9.00390625" defaultRowHeight="12.75"/>
  <cols>
    <col min="1" max="1" width="4.875" style="23" customWidth="1"/>
    <col min="2" max="7" width="8.75390625" style="23" customWidth="1"/>
    <col min="8" max="8" width="19.375" style="23" customWidth="1"/>
    <col min="9" max="9" width="6.75390625" style="23" customWidth="1"/>
    <col min="10" max="10" width="14.375" style="23" customWidth="1"/>
    <col min="11" max="11" width="14.75390625" style="23" customWidth="1"/>
    <col min="12" max="12" width="10.75390625" style="23" customWidth="1"/>
    <col min="13" max="13" width="5.75390625" style="23" customWidth="1"/>
    <col min="14" max="194" width="8.75390625" style="23" customWidth="1"/>
    <col min="195" max="16384" width="10.75390625" style="23" customWidth="1"/>
  </cols>
  <sheetData>
    <row r="1" spans="1:10" ht="12.75">
      <c r="A1" s="94" t="s">
        <v>122</v>
      </c>
      <c r="B1" s="95"/>
      <c r="C1" s="95"/>
      <c r="D1" s="95"/>
      <c r="E1" s="95"/>
      <c r="F1" s="95"/>
      <c r="G1" s="95"/>
      <c r="H1" s="94" t="s">
        <v>81</v>
      </c>
      <c r="J1" s="24"/>
    </row>
    <row r="2" spans="1:10" ht="12.75">
      <c r="A2" s="95"/>
      <c r="B2" s="95"/>
      <c r="C2" s="95"/>
      <c r="D2" s="95"/>
      <c r="E2" s="95"/>
      <c r="F2" s="95"/>
      <c r="G2" s="95"/>
      <c r="H2" s="95"/>
      <c r="J2" s="24"/>
    </row>
    <row r="3" spans="1:10" ht="12.75">
      <c r="A3" s="94" t="str">
        <f>'F-1'!A4</f>
        <v>Company:  Utilities, Inc. of Florida (610-Phillips)</v>
      </c>
      <c r="B3" s="95"/>
      <c r="C3" s="95"/>
      <c r="D3" s="95"/>
      <c r="E3" s="95"/>
      <c r="F3" s="95"/>
      <c r="G3" s="95"/>
      <c r="H3" s="94" t="s">
        <v>123</v>
      </c>
      <c r="J3" s="24"/>
    </row>
    <row r="4" spans="1:10" ht="12.75">
      <c r="A4" s="94" t="str">
        <f>'F-1'!A5</f>
        <v>Docket No.:</v>
      </c>
      <c r="B4" s="95"/>
      <c r="C4" s="95" t="str">
        <f>'F-1'!C5</f>
        <v>060253-WS</v>
      </c>
      <c r="D4" s="95"/>
      <c r="E4" s="95"/>
      <c r="F4" s="95"/>
      <c r="G4" s="95"/>
      <c r="H4" s="94" t="s">
        <v>84</v>
      </c>
      <c r="J4" s="24"/>
    </row>
    <row r="5" spans="1:10" ht="15">
      <c r="A5" s="94" t="str">
        <f>'F-1'!A6</f>
        <v>Test Year Ended:  December 31, 2005</v>
      </c>
      <c r="B5" s="95"/>
      <c r="C5" s="95"/>
      <c r="D5" s="95"/>
      <c r="E5" s="95"/>
      <c r="F5" s="95"/>
      <c r="G5" s="95"/>
      <c r="H5" s="94" t="str">
        <f>'F-1'!J5</f>
        <v>Preparer:  Seidman, F.</v>
      </c>
      <c r="J5" s="66"/>
    </row>
    <row r="6" spans="1:8" ht="12.75">
      <c r="A6" s="95"/>
      <c r="B6" s="95"/>
      <c r="C6" s="95"/>
      <c r="D6" s="95"/>
      <c r="E6" s="95"/>
      <c r="F6" s="95"/>
      <c r="G6" s="95"/>
      <c r="H6" s="95"/>
    </row>
    <row r="7" spans="1:8" ht="12.75">
      <c r="A7" s="94" t="s">
        <v>124</v>
      </c>
      <c r="B7" s="95"/>
      <c r="C7" s="95"/>
      <c r="D7" s="95"/>
      <c r="E7" s="95"/>
      <c r="F7" s="95"/>
      <c r="G7" s="95"/>
      <c r="H7" s="95"/>
    </row>
    <row r="8" spans="1:8" ht="12.75">
      <c r="A8" s="94" t="s">
        <v>125</v>
      </c>
      <c r="B8" s="95"/>
      <c r="C8" s="95"/>
      <c r="D8" s="95"/>
      <c r="E8" s="95"/>
      <c r="F8" s="95"/>
      <c r="G8" s="95"/>
      <c r="H8" s="95"/>
    </row>
    <row r="9" spans="1:8" ht="12.75">
      <c r="A9" s="94" t="s">
        <v>172</v>
      </c>
      <c r="B9" s="95"/>
      <c r="C9" s="95"/>
      <c r="D9" s="95"/>
      <c r="E9" s="95"/>
      <c r="F9" s="95"/>
      <c r="G9" s="95"/>
      <c r="H9" s="95"/>
    </row>
    <row r="10" spans="1:13" ht="12.75">
      <c r="A10" s="25" t="s">
        <v>89</v>
      </c>
      <c r="B10" s="25" t="s">
        <v>89</v>
      </c>
      <c r="C10" s="25" t="s">
        <v>89</v>
      </c>
      <c r="D10" s="25" t="s">
        <v>89</v>
      </c>
      <c r="E10" s="25" t="s">
        <v>89</v>
      </c>
      <c r="F10" s="25" t="s">
        <v>89</v>
      </c>
      <c r="G10" s="25" t="s">
        <v>89</v>
      </c>
      <c r="H10" s="25" t="s">
        <v>89</v>
      </c>
      <c r="I10" s="25" t="s">
        <v>89</v>
      </c>
      <c r="J10" s="25" t="s">
        <v>89</v>
      </c>
      <c r="K10" s="25" t="s">
        <v>89</v>
      </c>
      <c r="L10"/>
      <c r="M10"/>
    </row>
    <row r="11" spans="10:11" s="26" customFormat="1" ht="12">
      <c r="J11" s="55" t="s">
        <v>126</v>
      </c>
      <c r="K11" s="55" t="s">
        <v>127</v>
      </c>
    </row>
    <row r="12" spans="1:11" s="26" customFormat="1" ht="13.5">
      <c r="A12" s="97">
        <v>1</v>
      </c>
      <c r="B12" s="98" t="s">
        <v>128</v>
      </c>
      <c r="C12" s="99"/>
      <c r="D12" s="97"/>
      <c r="E12" s="97"/>
      <c r="F12" s="97"/>
      <c r="G12" s="97"/>
      <c r="H12" s="97"/>
      <c r="J12" s="23"/>
      <c r="K12" s="23"/>
    </row>
    <row r="13" spans="1:11" s="26" customFormat="1" ht="13.5">
      <c r="A13" s="97"/>
      <c r="B13" s="98" t="s">
        <v>129</v>
      </c>
      <c r="C13" s="100"/>
      <c r="D13" s="100"/>
      <c r="E13" s="100"/>
      <c r="F13" s="100"/>
      <c r="G13" s="100"/>
      <c r="H13" s="97"/>
      <c r="J13" s="74" t="s">
        <v>188</v>
      </c>
      <c r="K13" s="72">
        <v>79000</v>
      </c>
    </row>
    <row r="14" spans="1:8" s="26" customFormat="1" ht="13.5">
      <c r="A14" s="97"/>
      <c r="B14" s="98" t="s">
        <v>173</v>
      </c>
      <c r="C14" s="97"/>
      <c r="D14" s="97"/>
      <c r="E14" s="97"/>
      <c r="F14" s="97"/>
      <c r="G14" s="97"/>
      <c r="H14" s="97"/>
    </row>
    <row r="15" spans="1:8" s="26" customFormat="1" ht="13.5">
      <c r="A15" s="97"/>
      <c r="B15" s="98" t="s">
        <v>187</v>
      </c>
      <c r="C15" s="97"/>
      <c r="D15" s="97"/>
      <c r="E15" s="97"/>
      <c r="F15" s="97"/>
      <c r="G15" s="97"/>
      <c r="H15" s="97"/>
    </row>
    <row r="16" spans="1:8" s="26" customFormat="1" ht="13.5">
      <c r="A16" s="97"/>
      <c r="B16" s="97"/>
      <c r="C16" s="97"/>
      <c r="D16" s="97"/>
      <c r="E16" s="97"/>
      <c r="F16" s="97"/>
      <c r="G16" s="97"/>
      <c r="H16" s="97"/>
    </row>
    <row r="17" spans="1:8" s="26" customFormat="1" ht="13.5">
      <c r="A17" s="97">
        <v>2</v>
      </c>
      <c r="B17" s="98" t="s">
        <v>130</v>
      </c>
      <c r="C17" s="99"/>
      <c r="D17" s="97"/>
      <c r="E17" s="97"/>
      <c r="F17" s="97"/>
      <c r="G17" s="97"/>
      <c r="H17" s="97"/>
    </row>
    <row r="18" spans="1:11" s="26" customFormat="1" ht="13.5">
      <c r="A18" s="97"/>
      <c r="B18" s="98" t="s">
        <v>131</v>
      </c>
      <c r="C18" s="97"/>
      <c r="D18" s="97"/>
      <c r="E18" s="97"/>
      <c r="F18" s="97"/>
      <c r="G18" s="97"/>
      <c r="H18" s="97"/>
      <c r="J18" s="59">
        <v>38565</v>
      </c>
      <c r="K18" s="60">
        <v>51000</v>
      </c>
    </row>
    <row r="19" spans="1:10" s="26" customFormat="1" ht="13.5">
      <c r="A19" s="97"/>
      <c r="B19" s="98" t="s">
        <v>174</v>
      </c>
      <c r="C19" s="97"/>
      <c r="D19" s="97"/>
      <c r="E19" s="97"/>
      <c r="F19" s="97"/>
      <c r="G19" s="97"/>
      <c r="H19" s="97"/>
      <c r="J19" s="22"/>
    </row>
    <row r="20" spans="1:8" s="26" customFormat="1" ht="13.5">
      <c r="A20" s="97"/>
      <c r="B20" s="98" t="s">
        <v>175</v>
      </c>
      <c r="C20" s="97"/>
      <c r="D20" s="97"/>
      <c r="E20" s="97"/>
      <c r="F20" s="97"/>
      <c r="G20" s="97"/>
      <c r="H20" s="97"/>
    </row>
    <row r="21" spans="1:8" s="26" customFormat="1" ht="13.5">
      <c r="A21" s="97"/>
      <c r="B21" s="97"/>
      <c r="C21" s="97"/>
      <c r="D21" s="97"/>
      <c r="E21" s="97"/>
      <c r="F21" s="97"/>
      <c r="G21" s="97"/>
      <c r="H21" s="97"/>
    </row>
    <row r="22" spans="1:8" s="26" customFormat="1" ht="13.5">
      <c r="A22" s="97">
        <v>3</v>
      </c>
      <c r="B22" s="98" t="s">
        <v>0</v>
      </c>
      <c r="C22" s="99"/>
      <c r="D22" s="97"/>
      <c r="E22" s="97"/>
      <c r="F22" s="97"/>
      <c r="G22" s="97"/>
      <c r="H22" s="97"/>
    </row>
    <row r="23" spans="1:11" s="26" customFormat="1" ht="13.5">
      <c r="A23" s="97"/>
      <c r="B23" s="98" t="s">
        <v>1</v>
      </c>
      <c r="C23" s="97"/>
      <c r="D23" s="97"/>
      <c r="E23" s="97"/>
      <c r="F23" s="97"/>
      <c r="G23" s="97"/>
      <c r="H23" s="97"/>
      <c r="I23" s="53" t="s">
        <v>90</v>
      </c>
      <c r="J23" s="59">
        <v>38488</v>
      </c>
      <c r="K23" s="60">
        <v>41000</v>
      </c>
    </row>
    <row r="24" spans="1:11" s="26" customFormat="1" ht="13.5">
      <c r="A24" s="97"/>
      <c r="B24" s="98" t="s">
        <v>50</v>
      </c>
      <c r="C24" s="97"/>
      <c r="D24" s="97"/>
      <c r="E24" s="97"/>
      <c r="F24" s="97"/>
      <c r="G24" s="97"/>
      <c r="H24" s="97"/>
      <c r="I24" s="53" t="s">
        <v>91</v>
      </c>
      <c r="J24" s="59">
        <v>38499</v>
      </c>
      <c r="K24" s="60">
        <v>43000</v>
      </c>
    </row>
    <row r="25" spans="1:11" s="26" customFormat="1" ht="13.5">
      <c r="A25" s="97"/>
      <c r="B25" s="98" t="s">
        <v>176</v>
      </c>
      <c r="C25" s="97"/>
      <c r="D25" s="97"/>
      <c r="E25" s="97"/>
      <c r="F25" s="97"/>
      <c r="G25" s="97"/>
      <c r="H25" s="97"/>
      <c r="I25" s="53" t="s">
        <v>92</v>
      </c>
      <c r="J25" s="59">
        <v>38498</v>
      </c>
      <c r="K25" s="60">
        <v>44000</v>
      </c>
    </row>
    <row r="26" spans="1:11" s="26" customFormat="1" ht="13.5">
      <c r="A26" s="97"/>
      <c r="B26" s="98" t="s">
        <v>51</v>
      </c>
      <c r="C26" s="97"/>
      <c r="D26" s="97"/>
      <c r="E26" s="97"/>
      <c r="F26" s="97"/>
      <c r="G26" s="97"/>
      <c r="H26" s="97"/>
      <c r="I26" s="53" t="s">
        <v>93</v>
      </c>
      <c r="J26" s="59">
        <v>38501</v>
      </c>
      <c r="K26" s="60">
        <v>49000</v>
      </c>
    </row>
    <row r="27" spans="1:11" s="26" customFormat="1" ht="13.5">
      <c r="A27" s="97"/>
      <c r="B27" s="97"/>
      <c r="C27" s="97"/>
      <c r="D27" s="97"/>
      <c r="E27" s="97"/>
      <c r="F27" s="97"/>
      <c r="G27" s="97"/>
      <c r="H27" s="97"/>
      <c r="I27" s="53" t="s">
        <v>94</v>
      </c>
      <c r="J27" s="59">
        <v>38502</v>
      </c>
      <c r="K27" s="60">
        <v>49000</v>
      </c>
    </row>
    <row r="28" spans="1:11" s="26" customFormat="1" ht="13.5">
      <c r="A28" s="97"/>
      <c r="B28" s="97"/>
      <c r="C28" s="97"/>
      <c r="D28" s="97"/>
      <c r="E28" s="97"/>
      <c r="F28" s="97"/>
      <c r="G28" s="97"/>
      <c r="H28" s="97"/>
      <c r="I28" s="53"/>
      <c r="J28" s="58"/>
      <c r="K28" s="54"/>
    </row>
    <row r="29" spans="1:11" s="26" customFormat="1" ht="13.5">
      <c r="A29" s="97"/>
      <c r="B29" s="97"/>
      <c r="C29" s="97"/>
      <c r="D29" s="97"/>
      <c r="E29" s="97"/>
      <c r="F29" s="97"/>
      <c r="G29" s="97"/>
      <c r="H29" s="97"/>
      <c r="J29" s="26" t="s">
        <v>52</v>
      </c>
      <c r="K29" s="60">
        <f>AVERAGE(K23:K27)</f>
        <v>45200</v>
      </c>
    </row>
    <row r="30" spans="1:11" s="26" customFormat="1" ht="13.5">
      <c r="A30" s="97"/>
      <c r="B30" s="97"/>
      <c r="C30" s="97"/>
      <c r="D30" s="97"/>
      <c r="E30" s="97"/>
      <c r="F30" s="97"/>
      <c r="G30" s="97"/>
      <c r="H30" s="97"/>
      <c r="K30" s="25"/>
    </row>
    <row r="31" spans="1:11" s="26" customFormat="1" ht="13.5">
      <c r="A31" s="97"/>
      <c r="B31" s="97"/>
      <c r="C31" s="101"/>
      <c r="D31" s="101"/>
      <c r="E31" s="101"/>
      <c r="F31" s="97"/>
      <c r="G31" s="97"/>
      <c r="H31" s="97"/>
      <c r="J31" s="55" t="s">
        <v>168</v>
      </c>
      <c r="K31" s="60">
        <f>'F-1'!C23*10^6/31</f>
        <v>27419.354838709678</v>
      </c>
    </row>
    <row r="32" spans="1:11" s="26" customFormat="1" ht="13.5">
      <c r="A32" s="97">
        <v>4</v>
      </c>
      <c r="B32" s="101" t="s">
        <v>53</v>
      </c>
      <c r="C32" s="97"/>
      <c r="D32" s="97"/>
      <c r="E32" s="97"/>
      <c r="F32" s="97"/>
      <c r="G32" s="97"/>
      <c r="H32" s="97"/>
      <c r="J32" s="59" t="s">
        <v>46</v>
      </c>
      <c r="K32" s="60">
        <f>'F-1'!C33*10^6/365</f>
        <v>21698.6301369863</v>
      </c>
    </row>
    <row r="33" spans="1:8" s="26" customFormat="1" ht="13.5">
      <c r="A33" s="97"/>
      <c r="B33" s="97"/>
      <c r="C33" s="97"/>
      <c r="D33" s="97"/>
      <c r="E33" s="97"/>
      <c r="F33" s="97"/>
      <c r="G33" s="97"/>
      <c r="H33" s="97"/>
    </row>
    <row r="34" spans="1:11" s="26" customFormat="1" ht="15">
      <c r="A34" s="97">
        <v>5</v>
      </c>
      <c r="B34" s="98" t="s">
        <v>2</v>
      </c>
      <c r="C34" s="97"/>
      <c r="D34" s="97"/>
      <c r="E34" s="97"/>
      <c r="F34" s="97"/>
      <c r="G34" s="97"/>
      <c r="H34" s="97"/>
      <c r="K34" s="65" t="s">
        <v>135</v>
      </c>
    </row>
    <row r="35" spans="1:8" s="26" customFormat="1" ht="13.5">
      <c r="A35" s="97"/>
      <c r="B35" s="97"/>
      <c r="C35" s="97"/>
      <c r="D35" s="97"/>
      <c r="E35" s="97"/>
      <c r="F35" s="97"/>
      <c r="G35" s="97"/>
      <c r="H35" s="97"/>
    </row>
    <row r="36" spans="1:8" s="26" customFormat="1" ht="13.5">
      <c r="A36" s="97"/>
      <c r="B36" s="98" t="s">
        <v>54</v>
      </c>
      <c r="C36" s="97"/>
      <c r="D36" s="97"/>
      <c r="E36" s="97"/>
      <c r="F36" s="97"/>
      <c r="G36" s="97"/>
      <c r="H36" s="97"/>
    </row>
    <row r="37" spans="1:8" s="26" customFormat="1" ht="13.5">
      <c r="A37" s="97"/>
      <c r="B37" s="98" t="s">
        <v>55</v>
      </c>
      <c r="C37" s="97"/>
      <c r="D37" s="97"/>
      <c r="E37" s="97"/>
      <c r="F37" s="97"/>
      <c r="G37" s="97"/>
      <c r="H37" s="97"/>
    </row>
    <row r="38" spans="1:8" s="26" customFormat="1" ht="13.5">
      <c r="A38" s="97"/>
      <c r="B38" s="98" t="s">
        <v>56</v>
      </c>
      <c r="C38" s="97"/>
      <c r="D38" s="97"/>
      <c r="E38" s="97"/>
      <c r="F38" s="97"/>
      <c r="G38" s="97"/>
      <c r="H38" s="97"/>
    </row>
    <row r="39" spans="1:8" s="26" customFormat="1" ht="13.5">
      <c r="A39" s="97"/>
      <c r="B39" s="97"/>
      <c r="C39" s="97"/>
      <c r="D39" s="97"/>
      <c r="E39" s="97"/>
      <c r="F39" s="97"/>
      <c r="G39" s="97"/>
      <c r="H39" s="97"/>
    </row>
    <row r="40" s="26" customFormat="1" ht="12"/>
    <row r="41" s="26" customFormat="1" ht="12"/>
    <row r="42" s="26" customFormat="1" ht="12.75">
      <c r="J42" s="27"/>
    </row>
    <row r="43" s="26" customFormat="1" ht="12.75">
      <c r="J43" s="27"/>
    </row>
    <row r="44" s="26" customFormat="1" ht="12.75">
      <c r="J44" s="27"/>
    </row>
    <row r="45" s="26" customFormat="1" ht="12.75">
      <c r="J45" s="27"/>
    </row>
    <row r="46" s="26" customFormat="1" ht="12.75">
      <c r="J46" s="27"/>
    </row>
    <row r="47" s="26" customFormat="1" ht="12.75">
      <c r="J47" s="27"/>
    </row>
    <row r="48" s="26" customFormat="1" ht="12.75">
      <c r="J48" s="27"/>
    </row>
    <row r="49" spans="6:10" s="26" customFormat="1" ht="24">
      <c r="F49" s="87"/>
      <c r="J49" s="27"/>
    </row>
    <row r="50" s="26" customFormat="1" ht="12.75">
      <c r="J50" s="27"/>
    </row>
    <row r="51" s="26" customFormat="1" ht="12.75">
      <c r="J51" s="27"/>
    </row>
    <row r="52" s="26" customFormat="1" ht="12.75">
      <c r="J52" s="27"/>
    </row>
    <row r="53" s="26" customFormat="1" ht="12.75">
      <c r="J53" s="27"/>
    </row>
    <row r="54" s="26" customFormat="1" ht="12.75">
      <c r="J54" s="27"/>
    </row>
    <row r="55" spans="1:11" ht="18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3" ht="18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9"/>
      <c r="M56" s="29"/>
    </row>
  </sheetData>
  <printOptions/>
  <pageMargins left="0.75" right="0.5" top="1" bottom="1" header="0.5" footer="0.5"/>
  <pageSetup fitToHeight="1" fitToWidth="1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49">
      <selection activeCell="F49" sqref="F49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2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90" t="s">
        <v>3</v>
      </c>
      <c r="B1" s="91"/>
      <c r="C1" s="91"/>
      <c r="D1" s="91"/>
      <c r="E1" s="91"/>
      <c r="F1" s="91"/>
      <c r="G1" s="91"/>
      <c r="H1" s="91"/>
      <c r="I1" s="91"/>
      <c r="J1" s="90" t="s">
        <v>81</v>
      </c>
    </row>
    <row r="2" spans="1:10" ht="12.7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0" t="str">
        <f>'F-1'!A4</f>
        <v>Company:  Utilities, Inc. of Florida (610-Phillips)</v>
      </c>
      <c r="B3" s="91"/>
      <c r="C3" s="91"/>
      <c r="D3" s="91"/>
      <c r="E3" s="91"/>
      <c r="F3" s="91"/>
      <c r="G3" s="91"/>
      <c r="H3" s="91"/>
      <c r="I3" s="91"/>
      <c r="J3" s="90" t="s">
        <v>4</v>
      </c>
    </row>
    <row r="4" spans="1:10" ht="12.75">
      <c r="A4" s="90" t="str">
        <f>'F-1'!A5</f>
        <v>Docket No.:</v>
      </c>
      <c r="B4" s="91"/>
      <c r="C4" s="91" t="str">
        <f>'F-1'!C5</f>
        <v>060253-WS</v>
      </c>
      <c r="D4" s="91"/>
      <c r="E4" s="91"/>
      <c r="F4" s="91"/>
      <c r="G4" s="91"/>
      <c r="H4" s="91"/>
      <c r="I4" s="91"/>
      <c r="J4" s="90" t="s">
        <v>84</v>
      </c>
    </row>
    <row r="5" spans="1:10" ht="12.75">
      <c r="A5" s="90" t="str">
        <f>'F-1'!A6</f>
        <v>Test Year Ended:  December 31, 2005</v>
      </c>
      <c r="B5" s="91"/>
      <c r="C5" s="93"/>
      <c r="D5" s="91"/>
      <c r="E5" s="91"/>
      <c r="F5" s="91"/>
      <c r="G5" s="91"/>
      <c r="H5" s="91"/>
      <c r="I5" s="91"/>
      <c r="J5" s="90" t="str">
        <f>'F-1'!J5</f>
        <v>Preparer:  Seidman, F.</v>
      </c>
    </row>
    <row r="6" spans="1:10" ht="12.75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12.75">
      <c r="A7" s="90" t="s">
        <v>5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12.75">
      <c r="A8" s="90" t="s">
        <v>177</v>
      </c>
      <c r="B8" s="91"/>
      <c r="C8" s="91"/>
      <c r="D8" s="91"/>
      <c r="E8" s="91"/>
      <c r="F8" s="91"/>
      <c r="G8" s="91"/>
      <c r="H8" s="91"/>
      <c r="I8" s="91"/>
      <c r="J8" s="91"/>
    </row>
    <row r="9" spans="1:13" ht="12">
      <c r="A9" s="4" t="s">
        <v>89</v>
      </c>
      <c r="B9" s="4" t="s">
        <v>89</v>
      </c>
      <c r="C9" s="4" t="s">
        <v>89</v>
      </c>
      <c r="D9" s="4" t="s">
        <v>89</v>
      </c>
      <c r="E9" s="4" t="s">
        <v>89</v>
      </c>
      <c r="F9" s="4" t="s">
        <v>89</v>
      </c>
      <c r="G9" s="4" t="s">
        <v>89</v>
      </c>
      <c r="H9" s="4" t="s">
        <v>89</v>
      </c>
      <c r="I9" s="4" t="s">
        <v>89</v>
      </c>
      <c r="J9" s="4" t="s">
        <v>89</v>
      </c>
      <c r="K9" s="4" t="s">
        <v>89</v>
      </c>
      <c r="L9" s="33" t="s">
        <v>89</v>
      </c>
      <c r="M9" s="4" t="s">
        <v>89</v>
      </c>
    </row>
    <row r="10" spans="10:12" ht="12">
      <c r="J10" s="5" t="s">
        <v>6</v>
      </c>
      <c r="L10" s="34" t="s">
        <v>127</v>
      </c>
    </row>
    <row r="11" spans="3:12" ht="12">
      <c r="C11" s="2" t="s">
        <v>134</v>
      </c>
      <c r="J11" s="4" t="s">
        <v>89</v>
      </c>
      <c r="L11" s="33" t="s">
        <v>89</v>
      </c>
    </row>
    <row r="13" spans="1:12" ht="12">
      <c r="A13" s="5" t="s">
        <v>7</v>
      </c>
      <c r="B13" s="1" t="s">
        <v>128</v>
      </c>
      <c r="J13" s="35"/>
      <c r="L13" s="36"/>
    </row>
    <row r="15" spans="2:10" ht="12">
      <c r="B15" s="1" t="s">
        <v>8</v>
      </c>
      <c r="J15" s="12"/>
    </row>
    <row r="16" spans="2:10" ht="12">
      <c r="B16" s="1" t="s">
        <v>173</v>
      </c>
      <c r="J16" s="12"/>
    </row>
    <row r="17" ht="12">
      <c r="J17" s="12"/>
    </row>
    <row r="18" ht="12">
      <c r="J18" s="12"/>
    </row>
    <row r="20" spans="1:12" ht="12">
      <c r="A20" s="5" t="s">
        <v>9</v>
      </c>
      <c r="B20" s="1" t="s">
        <v>10</v>
      </c>
      <c r="J20" s="37"/>
      <c r="L20" s="36"/>
    </row>
    <row r="22" ht="12">
      <c r="B22" s="1" t="s">
        <v>11</v>
      </c>
    </row>
    <row r="23" ht="12">
      <c r="B23" s="1" t="s">
        <v>12</v>
      </c>
    </row>
    <row r="24" ht="12">
      <c r="B24" s="1" t="s">
        <v>13</v>
      </c>
    </row>
    <row r="25" ht="12">
      <c r="B25" s="1" t="s">
        <v>14</v>
      </c>
    </row>
    <row r="49" ht="24">
      <c r="F49" s="87"/>
    </row>
    <row r="53" spans="1:13" ht="18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</row>
    <row r="61" ht="12">
      <c r="F61" s="9"/>
    </row>
  </sheetData>
  <printOptions/>
  <pageMargins left="0.75" right="0.45" top="1" bottom="1" header="0.5" footer="0.5"/>
  <pageSetup fitToHeight="1" fitToWidth="1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tabSelected="1" workbookViewId="0" topLeftCell="A47">
      <selection activeCell="A53" sqref="A53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625" style="2" customWidth="1"/>
    <col min="6" max="6" width="8.75390625" style="2" customWidth="1"/>
    <col min="7" max="7" width="22.75390625" style="2" customWidth="1"/>
    <col min="8" max="8" width="8.1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9" ht="12.75">
      <c r="A1" s="90" t="s">
        <v>15</v>
      </c>
      <c r="B1" s="91"/>
      <c r="C1" s="91"/>
      <c r="D1" s="91"/>
      <c r="E1" s="91"/>
      <c r="F1" s="90" t="s">
        <v>81</v>
      </c>
      <c r="G1" s="91"/>
      <c r="H1" s="91"/>
      <c r="I1" s="91"/>
    </row>
    <row r="2" spans="1:9" ht="12.75">
      <c r="A2" s="90" t="s">
        <v>16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91"/>
      <c r="B3" s="91"/>
      <c r="C3" s="91"/>
      <c r="D3" s="91"/>
      <c r="E3" s="91"/>
      <c r="F3" s="91"/>
      <c r="G3" s="91"/>
      <c r="H3" s="91"/>
      <c r="I3" s="91"/>
    </row>
    <row r="4" spans="1:9" ht="12.75">
      <c r="A4" s="90" t="str">
        <f>'F-1'!A4</f>
        <v>Company:  Utilities, Inc. of Florida (610-Phillips)</v>
      </c>
      <c r="B4" s="91"/>
      <c r="C4" s="91"/>
      <c r="D4" s="91"/>
      <c r="E4" s="91"/>
      <c r="F4" s="91"/>
      <c r="G4" s="91"/>
      <c r="H4" s="90" t="s">
        <v>17</v>
      </c>
      <c r="I4" s="91"/>
    </row>
    <row r="5" spans="1:9" ht="12.75">
      <c r="A5" s="90" t="str">
        <f>'F-1'!A5</f>
        <v>Docket No.:</v>
      </c>
      <c r="B5" s="91"/>
      <c r="C5" s="91" t="str">
        <f>'F-1'!C5</f>
        <v>060253-WS</v>
      </c>
      <c r="D5" s="91"/>
      <c r="E5" s="91"/>
      <c r="F5" s="91"/>
      <c r="G5" s="91"/>
      <c r="H5" s="90" t="s">
        <v>84</v>
      </c>
      <c r="I5" s="91"/>
    </row>
    <row r="6" spans="1:9" ht="12.75">
      <c r="A6" s="90" t="str">
        <f>'F-1'!A6</f>
        <v>Test Year Ended:  December 31, 2005</v>
      </c>
      <c r="B6" s="91"/>
      <c r="C6" s="91"/>
      <c r="D6" s="91"/>
      <c r="E6" s="91"/>
      <c r="F6" s="91"/>
      <c r="G6" s="91"/>
      <c r="H6" s="90" t="str">
        <f>'F-1'!J5</f>
        <v>Preparer:  Seidman, F.</v>
      </c>
      <c r="I6" s="91"/>
    </row>
    <row r="7" spans="1:9" ht="12.75">
      <c r="A7" s="91"/>
      <c r="B7" s="91"/>
      <c r="C7" s="91"/>
      <c r="D7" s="91"/>
      <c r="E7" s="91"/>
      <c r="F7" s="91"/>
      <c r="G7" s="91"/>
      <c r="H7" s="91"/>
      <c r="I7" s="91"/>
    </row>
    <row r="8" spans="1:9" ht="12.75">
      <c r="A8" s="90" t="s">
        <v>18</v>
      </c>
      <c r="B8" s="91"/>
      <c r="C8" s="91"/>
      <c r="D8" s="91"/>
      <c r="E8" s="91"/>
      <c r="F8" s="91"/>
      <c r="G8" s="91"/>
      <c r="H8" s="91"/>
      <c r="I8" s="91"/>
    </row>
    <row r="9" spans="1:9" ht="12.75">
      <c r="A9" s="90" t="s">
        <v>19</v>
      </c>
      <c r="B9" s="91"/>
      <c r="C9" s="91"/>
      <c r="D9" s="91"/>
      <c r="E9" s="91"/>
      <c r="F9" s="91"/>
      <c r="G9" s="91"/>
      <c r="H9" s="91"/>
      <c r="I9" s="91"/>
    </row>
    <row r="10" spans="1:9" ht="12.75">
      <c r="A10" s="90" t="s">
        <v>20</v>
      </c>
      <c r="B10" s="91"/>
      <c r="C10" s="91"/>
      <c r="D10" s="91"/>
      <c r="E10" s="91"/>
      <c r="F10" s="91"/>
      <c r="G10" s="91"/>
      <c r="H10" s="91"/>
      <c r="I10" s="91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3" spans="1:9" ht="12.75">
      <c r="A13" s="1" t="s">
        <v>57</v>
      </c>
      <c r="I13"/>
    </row>
    <row r="14" spans="1:9" s="44" customFormat="1" ht="12.75">
      <c r="A14" s="42"/>
      <c r="B14" s="43"/>
      <c r="I14"/>
    </row>
    <row r="15" spans="1:9" s="44" customFormat="1" ht="12.75">
      <c r="A15" s="42"/>
      <c r="I15"/>
    </row>
    <row r="16" spans="1:9" s="44" customFormat="1" ht="12.75">
      <c r="A16" s="42"/>
      <c r="B16" s="44" t="s">
        <v>136</v>
      </c>
      <c r="I16"/>
    </row>
    <row r="17" spans="1:9" s="44" customFormat="1" ht="12.75">
      <c r="A17" s="42"/>
      <c r="E17" s="45"/>
      <c r="I17"/>
    </row>
    <row r="18" spans="1:9" s="44" customFormat="1" ht="12.75">
      <c r="A18" s="42"/>
      <c r="B18" s="44" t="s">
        <v>137</v>
      </c>
      <c r="E18" s="45"/>
      <c r="H18" s="67">
        <v>110</v>
      </c>
      <c r="I18" t="s">
        <v>138</v>
      </c>
    </row>
    <row r="19" spans="1:9" s="44" customFormat="1" ht="12.75">
      <c r="A19" s="42"/>
      <c r="B19" s="44" t="s">
        <v>139</v>
      </c>
      <c r="E19" s="45"/>
      <c r="H19" s="67">
        <v>0</v>
      </c>
      <c r="I19" s="61" t="s">
        <v>138</v>
      </c>
    </row>
    <row r="20" spans="1:9" s="44" customFormat="1" ht="12.75">
      <c r="A20" s="42"/>
      <c r="H20" s="67"/>
      <c r="I20"/>
    </row>
    <row r="21" spans="1:9" s="44" customFormat="1" ht="12.75">
      <c r="A21" s="42"/>
      <c r="B21" s="44" t="s">
        <v>140</v>
      </c>
      <c r="H21" s="67">
        <v>0</v>
      </c>
      <c r="I21" s="62" t="s">
        <v>141</v>
      </c>
    </row>
    <row r="22" spans="1:9" s="44" customFormat="1" ht="12.75">
      <c r="A22" s="42"/>
      <c r="B22" s="44" t="s">
        <v>142</v>
      </c>
      <c r="H22" s="67">
        <f>0.9*H21</f>
        <v>0</v>
      </c>
      <c r="I22" s="62" t="s">
        <v>141</v>
      </c>
    </row>
    <row r="23" spans="1:9" s="44" customFormat="1" ht="12.75">
      <c r="A23" s="42"/>
      <c r="B23" s="44" t="s">
        <v>143</v>
      </c>
      <c r="H23" s="67">
        <v>3000</v>
      </c>
      <c r="I23" s="62" t="s">
        <v>141</v>
      </c>
    </row>
    <row r="24" spans="1:9" s="44" customFormat="1" ht="12.75">
      <c r="A24" s="42"/>
      <c r="B24" s="44" t="s">
        <v>144</v>
      </c>
      <c r="H24" s="67">
        <f>+H23/3</f>
        <v>1000</v>
      </c>
      <c r="I24" s="62" t="s">
        <v>141</v>
      </c>
    </row>
    <row r="25" spans="1:9" s="44" customFormat="1" ht="12.75">
      <c r="A25" s="42"/>
      <c r="B25" s="44" t="s">
        <v>145</v>
      </c>
      <c r="H25" s="67">
        <f>+H22+H24</f>
        <v>1000</v>
      </c>
      <c r="I25" s="62" t="s">
        <v>141</v>
      </c>
    </row>
    <row r="26" spans="1:9" s="44" customFormat="1" ht="12.75">
      <c r="A26" s="42"/>
      <c r="H26" s="67"/>
      <c r="I26" s="62"/>
    </row>
    <row r="27" spans="1:9" s="44" customFormat="1" ht="12.75">
      <c r="A27" s="42"/>
      <c r="B27" s="44" t="s">
        <v>146</v>
      </c>
      <c r="H27" s="67">
        <v>0</v>
      </c>
      <c r="I27" t="s">
        <v>138</v>
      </c>
    </row>
    <row r="28" spans="1:9" s="44" customFormat="1" ht="12.75">
      <c r="A28" s="42"/>
      <c r="H28" s="68"/>
      <c r="I28"/>
    </row>
    <row r="29" spans="1:9" s="44" customFormat="1" ht="12.75">
      <c r="A29" s="42"/>
      <c r="B29" s="44" t="s">
        <v>169</v>
      </c>
      <c r="H29" s="67">
        <f>'F-3'!K31</f>
        <v>27419.354838709678</v>
      </c>
      <c r="I29"/>
    </row>
    <row r="30" spans="1:9" s="44" customFormat="1" ht="12.75">
      <c r="A30" s="42"/>
      <c r="B30" s="44" t="s">
        <v>147</v>
      </c>
      <c r="H30" s="67">
        <f>'F-3'!K27</f>
        <v>49000</v>
      </c>
      <c r="I30" t="s">
        <v>148</v>
      </c>
    </row>
    <row r="31" spans="1:9" s="44" customFormat="1" ht="12.75">
      <c r="A31" s="42"/>
      <c r="B31" s="44" t="s">
        <v>149</v>
      </c>
      <c r="H31" s="67">
        <f>2*H30</f>
        <v>98000</v>
      </c>
      <c r="I31" t="s">
        <v>148</v>
      </c>
    </row>
    <row r="32" spans="1:9" s="44" customFormat="1" ht="12.75">
      <c r="A32" s="42"/>
      <c r="D32" s="44" t="s">
        <v>205</v>
      </c>
      <c r="H32" s="67">
        <f>H31/1440</f>
        <v>68.05555555555556</v>
      </c>
      <c r="I32" t="s">
        <v>138</v>
      </c>
    </row>
    <row r="33" spans="1:9" s="44" customFormat="1" ht="12.75">
      <c r="A33" s="42"/>
      <c r="H33" s="67"/>
      <c r="I33"/>
    </row>
    <row r="34" spans="1:9" s="44" customFormat="1" ht="12.75">
      <c r="A34" s="42"/>
      <c r="B34" s="44" t="s">
        <v>150</v>
      </c>
      <c r="H34" s="67">
        <v>0</v>
      </c>
      <c r="I34" t="s">
        <v>148</v>
      </c>
    </row>
    <row r="35" spans="1:9" s="44" customFormat="1" ht="12.75">
      <c r="A35" s="42"/>
      <c r="H35" s="67"/>
      <c r="I35"/>
    </row>
    <row r="36" spans="1:9" s="44" customFormat="1" ht="12.75">
      <c r="A36" s="42"/>
      <c r="B36" s="44" t="s">
        <v>151</v>
      </c>
      <c r="E36" s="45">
        <f>'F-1'!M33</f>
        <v>0.09124339232360376</v>
      </c>
      <c r="F36" s="44" t="s">
        <v>152</v>
      </c>
      <c r="H36" s="67">
        <f>'F-1'!K33/365*10^6</f>
        <v>2175.342465753424</v>
      </c>
      <c r="I36" t="s">
        <v>153</v>
      </c>
    </row>
    <row r="37" spans="1:9" s="44" customFormat="1" ht="12.75">
      <c r="A37" s="42"/>
      <c r="B37" s="44" t="s">
        <v>154</v>
      </c>
      <c r="E37" s="45">
        <v>0.125</v>
      </c>
      <c r="H37" s="67">
        <f>('F-1'!C33/365*10^6)*0.125</f>
        <v>2712.328767123287</v>
      </c>
      <c r="I37" t="s">
        <v>153</v>
      </c>
    </row>
    <row r="38" spans="1:9" s="44" customFormat="1" ht="12.75">
      <c r="A38" s="42"/>
      <c r="B38" s="44" t="s">
        <v>155</v>
      </c>
      <c r="H38" s="67">
        <f>IF(H36&lt;H37,0,H36-H37)</f>
        <v>0</v>
      </c>
      <c r="I38" t="s">
        <v>153</v>
      </c>
    </row>
    <row r="39" spans="1:9" s="44" customFormat="1" ht="12.75">
      <c r="A39" s="42"/>
      <c r="I39"/>
    </row>
    <row r="40" spans="1:9" s="44" customFormat="1" ht="12.75">
      <c r="A40" s="42"/>
      <c r="B40" s="73" t="s">
        <v>178</v>
      </c>
      <c r="C40" s="73"/>
      <c r="D40" s="73"/>
      <c r="I40"/>
    </row>
    <row r="41" spans="1:9" s="44" customFormat="1" ht="12.75">
      <c r="A41" s="42"/>
      <c r="B41" s="44" t="s">
        <v>198</v>
      </c>
      <c r="C41" s="73"/>
      <c r="D41" s="73"/>
      <c r="I41"/>
    </row>
    <row r="42" spans="1:9" s="44" customFormat="1" ht="12.75">
      <c r="A42" s="42"/>
      <c r="B42" s="44" t="s">
        <v>179</v>
      </c>
      <c r="C42" s="73"/>
      <c r="D42" s="73"/>
      <c r="I42"/>
    </row>
    <row r="43" spans="1:9" s="44" customFormat="1" ht="12.75">
      <c r="A43" s="42"/>
      <c r="B43" s="44" t="s">
        <v>180</v>
      </c>
      <c r="C43" s="73"/>
      <c r="D43" s="73"/>
      <c r="I43"/>
    </row>
    <row r="44" spans="1:9" s="44" customFormat="1" ht="12.75">
      <c r="A44" s="42"/>
      <c r="I44"/>
    </row>
    <row r="45" spans="1:9" s="44" customFormat="1" ht="12.75">
      <c r="A45" s="42"/>
      <c r="B45" s="44" t="s">
        <v>196</v>
      </c>
      <c r="I45"/>
    </row>
    <row r="46" spans="1:9" s="44" customFormat="1" ht="12.75">
      <c r="A46" s="42"/>
      <c r="B46" s="44" t="s">
        <v>197</v>
      </c>
      <c r="I46"/>
    </row>
    <row r="47" spans="1:9" s="44" customFormat="1" ht="12.75">
      <c r="A47" s="42"/>
      <c r="B47" s="44" t="s">
        <v>201</v>
      </c>
      <c r="I47"/>
    </row>
    <row r="48" spans="1:9" s="44" customFormat="1" ht="12.75">
      <c r="A48" s="42"/>
      <c r="B48" s="44" t="s">
        <v>202</v>
      </c>
      <c r="I48"/>
    </row>
    <row r="49" spans="1:9" s="44" customFormat="1" ht="12.75">
      <c r="A49" s="42"/>
      <c r="B49" s="44" t="s">
        <v>203</v>
      </c>
      <c r="I49"/>
    </row>
    <row r="50" spans="1:9" s="44" customFormat="1" ht="12.75">
      <c r="A50" s="42"/>
      <c r="B50" s="44" t="s">
        <v>207</v>
      </c>
      <c r="I50"/>
    </row>
    <row r="51" spans="1:9" s="44" customFormat="1" ht="12.75">
      <c r="A51" s="42"/>
      <c r="B51" s="44" t="s">
        <v>208</v>
      </c>
      <c r="I51"/>
    </row>
    <row r="52" spans="1:9" s="44" customFormat="1" ht="12.75">
      <c r="A52" s="42"/>
      <c r="I52"/>
    </row>
    <row r="53" spans="1:9" s="44" customFormat="1" ht="12.75">
      <c r="A53" s="42"/>
      <c r="B53" s="44" t="s">
        <v>156</v>
      </c>
      <c r="H53" s="45">
        <v>1</v>
      </c>
      <c r="I53"/>
    </row>
    <row r="54" spans="1:9" ht="18" customHeight="1">
      <c r="A54" s="42"/>
      <c r="B54" s="44"/>
      <c r="C54" s="44"/>
      <c r="D54" s="44"/>
      <c r="E54" s="44"/>
      <c r="F54" s="44"/>
      <c r="G54" s="44"/>
      <c r="H54" s="44"/>
      <c r="I54"/>
    </row>
    <row r="55" spans="1:9" s="44" customFormat="1" ht="12.75">
      <c r="A55" s="42"/>
      <c r="B55" s="44" t="s">
        <v>157</v>
      </c>
      <c r="C55" s="44" t="s">
        <v>158</v>
      </c>
      <c r="H55" s="67">
        <f>+H31/1440</f>
        <v>68.05555555555556</v>
      </c>
      <c r="I55" t="s">
        <v>138</v>
      </c>
    </row>
    <row r="56" spans="1:9" s="44" customFormat="1" ht="12.75">
      <c r="A56" s="42"/>
      <c r="B56" s="44" t="s">
        <v>159</v>
      </c>
      <c r="C56" s="44" t="s">
        <v>160</v>
      </c>
      <c r="H56" s="44">
        <v>0</v>
      </c>
      <c r="I56"/>
    </row>
    <row r="57" spans="1:9" s="44" customFormat="1" ht="12.75">
      <c r="A57" s="42"/>
      <c r="B57" s="44" t="s">
        <v>161</v>
      </c>
      <c r="C57" s="44" t="s">
        <v>162</v>
      </c>
      <c r="H57" s="67">
        <f>+H34</f>
        <v>0</v>
      </c>
      <c r="I57"/>
    </row>
    <row r="58" spans="1:9" s="44" customFormat="1" ht="12.75">
      <c r="A58" s="42"/>
      <c r="B58" s="44" t="s">
        <v>163</v>
      </c>
      <c r="C58" s="44" t="s">
        <v>164</v>
      </c>
      <c r="H58" s="69">
        <f>+H38/1440</f>
        <v>0</v>
      </c>
      <c r="I58" t="s">
        <v>138</v>
      </c>
    </row>
    <row r="59" spans="1:9" s="44" customFormat="1" ht="12.75">
      <c r="A59" s="42"/>
      <c r="B59" s="44" t="s">
        <v>165</v>
      </c>
      <c r="C59" s="44" t="s">
        <v>166</v>
      </c>
      <c r="H59" s="67">
        <f>+H19</f>
        <v>0</v>
      </c>
      <c r="I59" t="s">
        <v>138</v>
      </c>
    </row>
    <row r="60" spans="1:9" s="44" customFormat="1" ht="12.75">
      <c r="A60" s="42"/>
      <c r="I60"/>
    </row>
    <row r="61" spans="1:9" s="44" customFormat="1" ht="18.75">
      <c r="A61" s="10"/>
      <c r="B61" s="2"/>
      <c r="C61" s="44" t="s">
        <v>181</v>
      </c>
      <c r="D61" s="2"/>
      <c r="E61" s="2"/>
      <c r="F61" s="11"/>
      <c r="G61" s="11"/>
      <c r="H61" s="2"/>
      <c r="I61" s="2"/>
    </row>
    <row r="62" s="44" customFormat="1" ht="12.75">
      <c r="C62" s="44" t="s">
        <v>182</v>
      </c>
    </row>
    <row r="63" spans="5:6" ht="12.75" hidden="1">
      <c r="E63" s="9"/>
      <c r="F63"/>
    </row>
    <row r="64" ht="12" hidden="1">
      <c r="E64" s="9"/>
    </row>
    <row r="69" ht="24">
      <c r="F69" s="87"/>
    </row>
    <row r="103" ht="12">
      <c r="F103" s="9"/>
    </row>
  </sheetData>
  <printOptions/>
  <pageMargins left="0.75" right="0.5" top="1" bottom="1" header="0.5" footer="0.5"/>
  <pageSetup fitToHeight="1" fitToWidth="1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47">
      <selection activeCell="F48" sqref="F48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7" ht="12.75">
      <c r="A1" s="90" t="s">
        <v>15</v>
      </c>
      <c r="B1" s="91"/>
      <c r="C1" s="91"/>
      <c r="D1" s="91"/>
      <c r="E1" s="91"/>
      <c r="F1" s="91"/>
      <c r="G1" s="90" t="s">
        <v>58</v>
      </c>
    </row>
    <row r="2" spans="1:7" ht="12.75">
      <c r="A2" s="90" t="s">
        <v>59</v>
      </c>
      <c r="B2" s="91"/>
      <c r="C2" s="91"/>
      <c r="D2" s="91"/>
      <c r="E2" s="91"/>
      <c r="F2" s="91"/>
      <c r="G2" s="91"/>
    </row>
    <row r="3" spans="1:7" ht="12.75">
      <c r="A3" s="91"/>
      <c r="B3" s="91"/>
      <c r="C3" s="91"/>
      <c r="D3" s="91"/>
      <c r="E3" s="91"/>
      <c r="F3" s="91"/>
      <c r="G3" s="91"/>
    </row>
    <row r="4" spans="1:7" ht="12.75">
      <c r="A4" s="90" t="str">
        <f>'F-1'!A4</f>
        <v>Company:  Utilities, Inc. of Florida (610-Phillips)</v>
      </c>
      <c r="B4" s="91"/>
      <c r="C4" s="91"/>
      <c r="D4" s="91"/>
      <c r="E4" s="91"/>
      <c r="F4" s="91"/>
      <c r="G4" s="90" t="s">
        <v>60</v>
      </c>
    </row>
    <row r="5" spans="1:7" ht="12.75">
      <c r="A5" s="90" t="str">
        <f>'F-1'!A5</f>
        <v>Docket No.:</v>
      </c>
      <c r="B5" s="91"/>
      <c r="C5" s="91"/>
      <c r="D5" s="91" t="str">
        <f>'F-1'!C5</f>
        <v>060253-WS</v>
      </c>
      <c r="E5" s="91"/>
      <c r="F5" s="91"/>
      <c r="G5" s="90" t="s">
        <v>84</v>
      </c>
    </row>
    <row r="6" spans="1:7" ht="12.75">
      <c r="A6" s="90" t="str">
        <f>'F-1'!A6</f>
        <v>Test Year Ended:  December 31, 2005</v>
      </c>
      <c r="B6" s="90"/>
      <c r="C6" s="93"/>
      <c r="D6" s="96"/>
      <c r="E6" s="91"/>
      <c r="F6" s="91"/>
      <c r="G6" s="90" t="str">
        <f>'F-1'!J5</f>
        <v>Preparer:  Seidman, F.</v>
      </c>
    </row>
    <row r="7" spans="1:7" ht="12.75">
      <c r="A7" s="91"/>
      <c r="B7" s="91"/>
      <c r="C7" s="91"/>
      <c r="D7" s="91"/>
      <c r="E7" s="91"/>
      <c r="F7" s="91"/>
      <c r="G7" s="91"/>
    </row>
    <row r="8" spans="1:7" ht="12.75">
      <c r="A8" s="90" t="s">
        <v>18</v>
      </c>
      <c r="B8" s="91"/>
      <c r="C8" s="91"/>
      <c r="D8" s="91"/>
      <c r="E8" s="91"/>
      <c r="F8" s="91"/>
      <c r="G8" s="91"/>
    </row>
    <row r="9" spans="1:7" ht="12.75">
      <c r="A9" s="90" t="s">
        <v>61</v>
      </c>
      <c r="B9" s="91"/>
      <c r="C9" s="91"/>
      <c r="D9" s="91"/>
      <c r="E9" s="91"/>
      <c r="F9" s="91"/>
      <c r="G9" s="91"/>
    </row>
    <row r="10" spans="1:7" ht="12.75">
      <c r="A10" s="90" t="s">
        <v>62</v>
      </c>
      <c r="B10" s="91"/>
      <c r="C10" s="91"/>
      <c r="D10" s="91"/>
      <c r="E10" s="91"/>
      <c r="F10" s="91"/>
      <c r="G10" s="91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ht="12">
      <c r="D12" s="46"/>
    </row>
    <row r="13" spans="1:9" ht="12.75">
      <c r="A13" s="1" t="s">
        <v>63</v>
      </c>
      <c r="G13"/>
      <c r="I13"/>
    </row>
    <row r="14" spans="1:9" ht="12">
      <c r="A14" s="1"/>
      <c r="I14" s="4"/>
    </row>
    <row r="15" ht="12.75"/>
    <row r="16" ht="12.75"/>
    <row r="17" ht="12.75">
      <c r="D17" s="43" t="s">
        <v>134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24">
      <c r="F48" s="88"/>
    </row>
    <row r="49" ht="12.75"/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8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32">
      <selection activeCell="F49" sqref="F49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90" t="s">
        <v>15</v>
      </c>
      <c r="B1" s="91"/>
      <c r="C1" s="91"/>
      <c r="D1" s="91"/>
      <c r="E1" s="91"/>
      <c r="F1" s="91"/>
      <c r="G1" s="90" t="s">
        <v>81</v>
      </c>
      <c r="H1"/>
    </row>
    <row r="2" spans="1:8" ht="12.75">
      <c r="A2" s="90" t="s">
        <v>64</v>
      </c>
      <c r="B2" s="91"/>
      <c r="C2" s="91"/>
      <c r="D2" s="91"/>
      <c r="E2" s="91"/>
      <c r="F2" s="91"/>
      <c r="G2" s="91"/>
      <c r="H2"/>
    </row>
    <row r="3" spans="1:8" ht="12.75">
      <c r="A3" s="91"/>
      <c r="B3" s="91"/>
      <c r="C3" s="91"/>
      <c r="D3" s="91"/>
      <c r="E3" s="91"/>
      <c r="F3" s="91"/>
      <c r="G3" s="91"/>
      <c r="H3"/>
    </row>
    <row r="4" spans="1:8" ht="12.75">
      <c r="A4" s="90" t="str">
        <f>'F-1'!A4</f>
        <v>Company:  Utilities, Inc. of Florida (610-Phillips)</v>
      </c>
      <c r="B4" s="91"/>
      <c r="C4" s="91"/>
      <c r="D4" s="91"/>
      <c r="E4" s="91"/>
      <c r="F4" s="91"/>
      <c r="G4" s="90" t="s">
        <v>65</v>
      </c>
      <c r="H4"/>
    </row>
    <row r="5" spans="1:8" ht="12.75">
      <c r="A5" s="90" t="str">
        <f>'F-1'!A5</f>
        <v>Docket No.:</v>
      </c>
      <c r="B5" s="91"/>
      <c r="C5" s="91" t="str">
        <f>'F-1'!C5</f>
        <v>060253-WS</v>
      </c>
      <c r="D5" s="91"/>
      <c r="E5" s="91"/>
      <c r="F5" s="91"/>
      <c r="G5" s="90" t="s">
        <v>84</v>
      </c>
      <c r="H5"/>
    </row>
    <row r="6" spans="1:8" ht="12.75">
      <c r="A6" s="90" t="str">
        <f>'F-1'!A6</f>
        <v>Test Year Ended:  December 31, 2005</v>
      </c>
      <c r="B6" s="91"/>
      <c r="C6" s="96"/>
      <c r="D6" s="91"/>
      <c r="E6" s="91"/>
      <c r="F6" s="91"/>
      <c r="G6" s="90" t="str">
        <f>'F-1'!J5</f>
        <v>Preparer:  Seidman, F.</v>
      </c>
      <c r="H6"/>
    </row>
    <row r="7" spans="1:7" ht="12.75">
      <c r="A7" s="91"/>
      <c r="B7" s="91"/>
      <c r="C7" s="91"/>
      <c r="D7" s="91"/>
      <c r="E7" s="91"/>
      <c r="F7" s="91"/>
      <c r="G7" s="91"/>
    </row>
    <row r="8" spans="1:7" ht="12.75">
      <c r="A8" s="90" t="s">
        <v>66</v>
      </c>
      <c r="B8" s="91"/>
      <c r="C8" s="91"/>
      <c r="D8" s="91"/>
      <c r="E8" s="91"/>
      <c r="F8" s="91"/>
      <c r="G8" s="91"/>
    </row>
    <row r="9" spans="1:7" ht="12.75">
      <c r="A9" s="90" t="s">
        <v>67</v>
      </c>
      <c r="B9" s="91"/>
      <c r="C9" s="91"/>
      <c r="D9" s="91"/>
      <c r="E9" s="91"/>
      <c r="F9" s="91"/>
      <c r="G9" s="91"/>
    </row>
    <row r="10" spans="1:7" ht="12.75">
      <c r="A10" s="90" t="s">
        <v>68</v>
      </c>
      <c r="B10" s="91"/>
      <c r="C10" s="91"/>
      <c r="D10" s="91"/>
      <c r="E10" s="91"/>
      <c r="F10" s="91"/>
      <c r="G10" s="91"/>
    </row>
    <row r="11" spans="1:7" ht="12.75">
      <c r="A11" s="90" t="s">
        <v>69</v>
      </c>
      <c r="B11" s="91"/>
      <c r="C11" s="91"/>
      <c r="D11" s="91"/>
      <c r="E11" s="91"/>
      <c r="F11" s="91"/>
      <c r="G11" s="91"/>
    </row>
    <row r="12" spans="1:7" ht="12.75">
      <c r="A12" s="90" t="s">
        <v>70</v>
      </c>
      <c r="B12" s="91"/>
      <c r="C12" s="91"/>
      <c r="D12" s="91"/>
      <c r="E12" s="91"/>
      <c r="F12" s="91"/>
      <c r="G12" s="91"/>
    </row>
    <row r="13" spans="1:7" ht="12.75">
      <c r="A13" s="90" t="s">
        <v>71</v>
      </c>
      <c r="B13" s="91"/>
      <c r="C13" s="91"/>
      <c r="D13" s="91"/>
      <c r="E13" s="91"/>
      <c r="F13" s="91"/>
      <c r="G13" s="91"/>
    </row>
    <row r="14" spans="1:7" ht="12.75">
      <c r="A14" s="90" t="s">
        <v>72</v>
      </c>
      <c r="B14" s="91"/>
      <c r="C14" s="91"/>
      <c r="D14" s="91"/>
      <c r="E14" s="91"/>
      <c r="F14" s="91"/>
      <c r="G14" s="91"/>
    </row>
    <row r="15" spans="1:10" ht="12">
      <c r="A15" s="4" t="s">
        <v>89</v>
      </c>
      <c r="B15" s="4" t="s">
        <v>89</v>
      </c>
      <c r="C15" s="4" t="s">
        <v>89</v>
      </c>
      <c r="D15" s="4" t="s">
        <v>89</v>
      </c>
      <c r="E15" s="4" t="s">
        <v>89</v>
      </c>
      <c r="F15" s="4" t="s">
        <v>89</v>
      </c>
      <c r="G15" s="4" t="s">
        <v>89</v>
      </c>
      <c r="H15" s="4" t="s">
        <v>89</v>
      </c>
      <c r="I15" s="4" t="s">
        <v>89</v>
      </c>
      <c r="J15" s="4" t="s">
        <v>89</v>
      </c>
    </row>
    <row r="17" spans="1:9" ht="12.75">
      <c r="A17" s="1" t="s">
        <v>73</v>
      </c>
      <c r="G17" s="47"/>
      <c r="H17" s="47"/>
      <c r="I17"/>
    </row>
    <row r="19" ht="12.75"/>
    <row r="20" spans="2:3" ht="12.75">
      <c r="B20" s="73" t="s">
        <v>183</v>
      </c>
      <c r="C20" s="70"/>
    </row>
    <row r="21" ht="12.75">
      <c r="B21" s="44" t="s">
        <v>199</v>
      </c>
    </row>
    <row r="22" ht="12.75">
      <c r="B22" s="44" t="s">
        <v>184</v>
      </c>
    </row>
    <row r="23" ht="12.75">
      <c r="B23" s="44" t="s">
        <v>185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8"/>
    </row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8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47">
      <selection activeCell="F49" sqref="F49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90" t="s">
        <v>74</v>
      </c>
      <c r="B1" s="91"/>
      <c r="C1" s="91"/>
      <c r="D1" s="91"/>
      <c r="E1" s="91"/>
      <c r="F1" s="91"/>
      <c r="G1" s="91"/>
      <c r="H1" s="90" t="s">
        <v>81</v>
      </c>
    </row>
    <row r="2" spans="1:8" ht="12.75">
      <c r="A2" s="91"/>
      <c r="B2" s="91"/>
      <c r="C2" s="91"/>
      <c r="D2" s="91"/>
      <c r="E2" s="91"/>
      <c r="F2" s="91"/>
      <c r="G2" s="91"/>
      <c r="H2" s="91"/>
    </row>
    <row r="3" spans="1:8" ht="12.75">
      <c r="A3" s="90" t="str">
        <f>'F-1'!A4</f>
        <v>Company:  Utilities, Inc. of Florida (610-Phillips)</v>
      </c>
      <c r="B3" s="91"/>
      <c r="C3" s="91"/>
      <c r="D3" s="91"/>
      <c r="E3" s="91"/>
      <c r="F3" s="91"/>
      <c r="G3" s="91"/>
      <c r="H3" s="90" t="s">
        <v>75</v>
      </c>
    </row>
    <row r="4" spans="1:8" ht="12.75">
      <c r="A4" s="90" t="str">
        <f>'F-1'!A5</f>
        <v>Docket No.:</v>
      </c>
      <c r="B4" s="91"/>
      <c r="C4" s="91" t="str">
        <f>'F-1'!C5</f>
        <v>060253-WS</v>
      </c>
      <c r="D4" s="91"/>
      <c r="E4" s="91"/>
      <c r="F4" s="91"/>
      <c r="G4" s="91"/>
      <c r="H4" s="90" t="s">
        <v>84</v>
      </c>
    </row>
    <row r="5" spans="1:8" ht="12.75">
      <c r="A5" s="90" t="str">
        <f>'F-1'!A6</f>
        <v>Test Year Ended:  December 31, 2005</v>
      </c>
      <c r="B5" s="91"/>
      <c r="C5" s="93"/>
      <c r="D5" s="91"/>
      <c r="E5" s="91"/>
      <c r="F5" s="91"/>
      <c r="G5" s="91"/>
      <c r="H5" s="90" t="str">
        <f>'F-1'!J5</f>
        <v>Preparer:  Seidman, F.</v>
      </c>
    </row>
    <row r="6" spans="1:8" ht="12.75">
      <c r="A6" s="91"/>
      <c r="B6" s="91"/>
      <c r="C6" s="91"/>
      <c r="D6" s="91"/>
      <c r="E6" s="91"/>
      <c r="F6" s="91"/>
      <c r="G6" s="91"/>
      <c r="H6" s="91"/>
    </row>
    <row r="7" spans="1:8" ht="12.75">
      <c r="A7" s="90" t="s">
        <v>76</v>
      </c>
      <c r="B7" s="91"/>
      <c r="C7" s="91"/>
      <c r="D7" s="91"/>
      <c r="E7" s="91"/>
      <c r="F7" s="91"/>
      <c r="G7" s="91"/>
      <c r="H7" s="91"/>
    </row>
    <row r="8" spans="1:8" ht="12.75">
      <c r="A8" s="90" t="s">
        <v>77</v>
      </c>
      <c r="B8" s="91"/>
      <c r="C8" s="91"/>
      <c r="D8" s="91"/>
      <c r="E8" s="91"/>
      <c r="F8" s="91"/>
      <c r="G8" s="91"/>
      <c r="H8" s="91"/>
    </row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2">
      <c r="C10" s="46"/>
    </row>
    <row r="12" spans="1:9" ht="12.75">
      <c r="A12" s="1" t="s">
        <v>78</v>
      </c>
      <c r="G12"/>
      <c r="I12" s="49"/>
    </row>
    <row r="15" ht="12.75"/>
    <row r="16" ht="12.75">
      <c r="D16" t="s">
        <v>200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8"/>
    </row>
    <row r="55" spans="5:6" ht="18.75">
      <c r="E55" s="9"/>
      <c r="F55" s="48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12">
      <selection activeCell="P37" sqref="P37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5.875" style="2" customWidth="1"/>
    <col min="12" max="12" width="1.75390625" style="2" customWidth="1"/>
    <col min="13" max="13" width="13.375" style="2" customWidth="1"/>
    <col min="14" max="14" width="1.75390625" style="2" customWidth="1"/>
    <col min="15" max="15" width="16.25390625" style="2" customWidth="1"/>
    <col min="16" max="16" width="4.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3" ht="12.75">
      <c r="A1" s="90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0" t="s">
        <v>81</v>
      </c>
    </row>
    <row r="2" spans="1:13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2.75">
      <c r="A3" s="90" t="str">
        <f>'F-1'!A4</f>
        <v>Company:  Utilities, Inc. of Florida (610-Phillips)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0" t="s">
        <v>23</v>
      </c>
    </row>
    <row r="4" spans="1:13" ht="12.75">
      <c r="A4" s="90" t="str">
        <f>'F-1'!A5</f>
        <v>Docket No.:</v>
      </c>
      <c r="B4" s="91"/>
      <c r="C4" s="91"/>
      <c r="D4" s="91" t="str">
        <f>'F-1'!C5</f>
        <v>060253-WS</v>
      </c>
      <c r="E4" s="91"/>
      <c r="F4" s="91"/>
      <c r="G4" s="91"/>
      <c r="H4" s="91"/>
      <c r="I4" s="91"/>
      <c r="J4" s="91"/>
      <c r="K4" s="91"/>
      <c r="L4" s="91"/>
      <c r="M4" s="90" t="s">
        <v>84</v>
      </c>
    </row>
    <row r="5" spans="1:13" ht="12.75">
      <c r="A5" s="90" t="str">
        <f>'F-1'!A6</f>
        <v>Test Year Ended:  December 31, 2005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0" t="str">
        <f>'F-1'!J5</f>
        <v>Preparer:  Seidman, F.</v>
      </c>
    </row>
    <row r="6" spans="1:13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2.75">
      <c r="A7" s="90" t="s">
        <v>24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2.75">
      <c r="A8" s="90" t="s">
        <v>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12.75">
      <c r="A9" s="90" t="s">
        <v>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90</v>
      </c>
      <c r="E11" s="56" t="s">
        <v>91</v>
      </c>
      <c r="G11" s="56" t="s">
        <v>92</v>
      </c>
      <c r="H11" s="5"/>
      <c r="I11" s="56" t="s">
        <v>93</v>
      </c>
      <c r="K11" s="56" t="s">
        <v>94</v>
      </c>
      <c r="L11" s="5"/>
      <c r="M11" s="56" t="s">
        <v>95</v>
      </c>
      <c r="N11" s="5"/>
      <c r="O11" s="56" t="s">
        <v>41</v>
      </c>
      <c r="P11" s="5"/>
      <c r="Q11" s="56" t="s">
        <v>42</v>
      </c>
      <c r="R11" s="5"/>
      <c r="S11" s="56" t="s">
        <v>45</v>
      </c>
    </row>
    <row r="12" spans="3:19" ht="12">
      <c r="C12" s="52"/>
      <c r="E12" s="102" t="s">
        <v>34</v>
      </c>
      <c r="F12" s="102"/>
      <c r="G12" s="102"/>
      <c r="H12" s="102"/>
      <c r="I12" s="102"/>
      <c r="K12" s="5" t="s">
        <v>38</v>
      </c>
      <c r="L12" s="5"/>
      <c r="M12" s="5" t="s">
        <v>39</v>
      </c>
      <c r="N12" s="5"/>
      <c r="O12" s="5" t="s">
        <v>110</v>
      </c>
      <c r="P12" s="5"/>
      <c r="Q12" s="5" t="s">
        <v>110</v>
      </c>
      <c r="R12" s="5"/>
      <c r="S12" s="5" t="s">
        <v>46</v>
      </c>
    </row>
    <row r="13" spans="1:19" ht="12">
      <c r="A13" s="2" t="s">
        <v>29</v>
      </c>
      <c r="C13" s="5"/>
      <c r="E13" s="50"/>
      <c r="F13" s="50"/>
      <c r="G13" s="50"/>
      <c r="H13" s="50"/>
      <c r="I13" s="50"/>
      <c r="K13" s="5" t="s">
        <v>100</v>
      </c>
      <c r="L13" s="5"/>
      <c r="M13" s="5" t="s">
        <v>38</v>
      </c>
      <c r="N13" s="5"/>
      <c r="O13" s="5" t="s">
        <v>100</v>
      </c>
      <c r="P13" s="5"/>
      <c r="Q13" s="5" t="s">
        <v>43</v>
      </c>
      <c r="R13" s="5"/>
      <c r="S13" s="5" t="s">
        <v>47</v>
      </c>
    </row>
    <row r="14" spans="1:19" ht="12">
      <c r="A14" s="2" t="s">
        <v>30</v>
      </c>
      <c r="C14" s="5" t="s">
        <v>103</v>
      </c>
      <c r="E14" s="5" t="s">
        <v>35</v>
      </c>
      <c r="F14" s="5"/>
      <c r="G14" s="5" t="s">
        <v>36</v>
      </c>
      <c r="H14" s="5"/>
      <c r="I14" s="5" t="s">
        <v>37</v>
      </c>
      <c r="K14" s="5" t="s">
        <v>106</v>
      </c>
      <c r="L14" s="5"/>
      <c r="M14" s="5" t="s">
        <v>40</v>
      </c>
      <c r="N14" s="5"/>
      <c r="O14" s="5" t="s">
        <v>106</v>
      </c>
      <c r="P14" s="5"/>
      <c r="Q14" s="5" t="s">
        <v>44</v>
      </c>
      <c r="R14" s="5"/>
      <c r="S14" s="5" t="s">
        <v>48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75">
        <v>70</v>
      </c>
      <c r="F17" s="75"/>
      <c r="G17" s="75">
        <v>73</v>
      </c>
      <c r="H17" s="75"/>
      <c r="I17" s="75">
        <f>+(E17+G17)/2</f>
        <v>71.5</v>
      </c>
      <c r="J17" s="76"/>
      <c r="K17" s="75">
        <v>7599050</v>
      </c>
      <c r="L17" s="75"/>
      <c r="M17" s="75">
        <f>+K17/I17</f>
        <v>106280.41958041958</v>
      </c>
      <c r="N17" s="75"/>
      <c r="O17" s="75">
        <v>7599050</v>
      </c>
      <c r="P17" s="75"/>
      <c r="Q17" s="75">
        <f>+O17/M17</f>
        <v>71.5</v>
      </c>
      <c r="R17" s="77"/>
      <c r="S17" s="78"/>
    </row>
    <row r="18" spans="1:19" ht="15.75">
      <c r="A18" s="5"/>
      <c r="C18" s="5"/>
      <c r="E18" s="75"/>
      <c r="F18" s="75"/>
      <c r="G18" s="75"/>
      <c r="H18" s="75"/>
      <c r="I18" s="75"/>
      <c r="J18" s="76"/>
      <c r="K18" s="75"/>
      <c r="L18" s="75"/>
      <c r="M18" s="75"/>
      <c r="N18" s="75"/>
      <c r="O18" s="75"/>
      <c r="P18" s="75"/>
      <c r="Q18" s="75"/>
      <c r="R18" s="77"/>
      <c r="S18" s="78"/>
    </row>
    <row r="19" spans="1:19" ht="16.5">
      <c r="A19" s="5">
        <v>2</v>
      </c>
      <c r="C19" s="5">
        <v>2002</v>
      </c>
      <c r="E19" s="75">
        <f>G17</f>
        <v>73</v>
      </c>
      <c r="F19" s="75"/>
      <c r="G19" s="75">
        <v>74</v>
      </c>
      <c r="H19" s="79"/>
      <c r="I19" s="75">
        <f>+(E19+G19)/2</f>
        <v>73.5</v>
      </c>
      <c r="J19" s="76"/>
      <c r="K19" s="75">
        <v>7355610</v>
      </c>
      <c r="L19" s="75"/>
      <c r="M19" s="75">
        <f>+K19/I19</f>
        <v>100076.32653061225</v>
      </c>
      <c r="N19" s="75"/>
      <c r="O19" s="75">
        <v>7355610</v>
      </c>
      <c r="P19" s="75"/>
      <c r="Q19" s="75">
        <f>+O19/M19</f>
        <v>73.5</v>
      </c>
      <c r="R19" s="77"/>
      <c r="S19" s="78">
        <f>+(Q19/Q17)-1</f>
        <v>0.027972027972027913</v>
      </c>
    </row>
    <row r="20" spans="1:19" ht="15.75">
      <c r="A20" s="5"/>
      <c r="C20" s="5"/>
      <c r="E20" s="75"/>
      <c r="F20" s="75"/>
      <c r="G20" s="75"/>
      <c r="H20" s="75"/>
      <c r="I20" s="75"/>
      <c r="J20" s="76"/>
      <c r="K20" s="75"/>
      <c r="L20" s="75"/>
      <c r="M20" s="75"/>
      <c r="N20" s="75"/>
      <c r="O20" s="75"/>
      <c r="P20" s="75"/>
      <c r="Q20" s="75"/>
      <c r="R20" s="77"/>
      <c r="S20" s="78"/>
    </row>
    <row r="21" spans="1:19" ht="15.75">
      <c r="A21" s="5">
        <v>3</v>
      </c>
      <c r="C21" s="5">
        <v>2003</v>
      </c>
      <c r="E21" s="75">
        <f>G19</f>
        <v>74</v>
      </c>
      <c r="F21" s="75"/>
      <c r="G21" s="75">
        <v>75</v>
      </c>
      <c r="H21" s="75"/>
      <c r="I21" s="75">
        <f>+(E21+G21)/2</f>
        <v>74.5</v>
      </c>
      <c r="J21" s="76"/>
      <c r="K21" s="75">
        <v>7288770</v>
      </c>
      <c r="L21" s="75"/>
      <c r="M21" s="75">
        <f>+K21/I21</f>
        <v>97835.8389261745</v>
      </c>
      <c r="N21" s="75"/>
      <c r="O21" s="75">
        <v>7288770</v>
      </c>
      <c r="P21" s="75"/>
      <c r="Q21" s="75">
        <f>+O21/M21</f>
        <v>74.5</v>
      </c>
      <c r="R21" s="77"/>
      <c r="S21" s="78">
        <f>+(Q21/Q19)-1</f>
        <v>0.013605442176870763</v>
      </c>
    </row>
    <row r="22" spans="1:19" ht="15.75">
      <c r="A22" s="5"/>
      <c r="C22" s="5"/>
      <c r="E22" s="75"/>
      <c r="F22" s="75"/>
      <c r="G22" s="75"/>
      <c r="H22" s="75"/>
      <c r="I22" s="75"/>
      <c r="J22" s="76"/>
      <c r="K22" s="75"/>
      <c r="L22" s="75"/>
      <c r="M22" s="75"/>
      <c r="N22" s="75"/>
      <c r="O22" s="75"/>
      <c r="P22" s="75"/>
      <c r="Q22" s="75"/>
      <c r="R22" s="77"/>
      <c r="S22" s="78"/>
    </row>
    <row r="23" spans="1:19" ht="15.75">
      <c r="A23" s="5">
        <v>4</v>
      </c>
      <c r="C23" s="5">
        <v>2004</v>
      </c>
      <c r="E23" s="75">
        <f>G21</f>
        <v>75</v>
      </c>
      <c r="F23" s="75"/>
      <c r="G23" s="75">
        <v>76</v>
      </c>
      <c r="H23" s="75"/>
      <c r="I23" s="75">
        <f>+(E23+G23)/2</f>
        <v>75.5</v>
      </c>
      <c r="J23" s="76"/>
      <c r="K23" s="75">
        <v>7585171</v>
      </c>
      <c r="L23" s="75"/>
      <c r="M23" s="75">
        <f>+K23/I23</f>
        <v>100465.84105960265</v>
      </c>
      <c r="N23" s="75"/>
      <c r="O23" s="75">
        <v>7585171</v>
      </c>
      <c r="P23" s="75"/>
      <c r="Q23" s="75">
        <f>+O23/M23</f>
        <v>75.5</v>
      </c>
      <c r="R23" s="77"/>
      <c r="S23" s="78">
        <f>+(Q23/Q21)-1</f>
        <v>0.01342281879194629</v>
      </c>
    </row>
    <row r="24" spans="1:19" ht="15.75">
      <c r="A24" s="5"/>
      <c r="C24" s="5"/>
      <c r="E24" s="75"/>
      <c r="F24" s="75"/>
      <c r="G24" s="75"/>
      <c r="H24" s="75"/>
      <c r="I24" s="75"/>
      <c r="J24" s="76"/>
      <c r="K24" s="75"/>
      <c r="L24" s="75"/>
      <c r="M24" s="75"/>
      <c r="N24" s="75"/>
      <c r="O24" s="75"/>
      <c r="P24" s="75"/>
      <c r="Q24" s="75"/>
      <c r="R24" s="77"/>
      <c r="S24" s="78"/>
    </row>
    <row r="25" spans="1:19" ht="15.75">
      <c r="A25" s="5">
        <v>5</v>
      </c>
      <c r="C25" s="5">
        <v>2005</v>
      </c>
      <c r="E25" s="75">
        <f>G23</f>
        <v>76</v>
      </c>
      <c r="F25" s="75"/>
      <c r="G25" s="75">
        <v>77</v>
      </c>
      <c r="H25" s="75"/>
      <c r="I25" s="75">
        <f>+(E25+G25)/2</f>
        <v>76.5</v>
      </c>
      <c r="J25" s="76"/>
      <c r="K25" s="75">
        <v>7832593</v>
      </c>
      <c r="L25" s="75"/>
      <c r="M25" s="75">
        <f>+K25/I25</f>
        <v>102386.8366013072</v>
      </c>
      <c r="N25" s="75"/>
      <c r="O25" s="75">
        <v>7832593</v>
      </c>
      <c r="P25" s="75"/>
      <c r="Q25" s="75">
        <f>+O25/M25</f>
        <v>76.5</v>
      </c>
      <c r="R25" s="77"/>
      <c r="S25" s="78">
        <f>+(Q25/Q23)-1</f>
        <v>0.013245033112582849</v>
      </c>
    </row>
    <row r="26" spans="1:19" ht="16.5" thickBot="1">
      <c r="A26" s="5"/>
      <c r="E26" s="80"/>
      <c r="F26" s="80"/>
      <c r="G26" s="80"/>
      <c r="H26" s="80"/>
      <c r="I26" s="80"/>
      <c r="J26" s="80"/>
      <c r="K26" s="77"/>
      <c r="L26" s="77"/>
      <c r="M26" s="77"/>
      <c r="N26" s="77"/>
      <c r="O26" s="81" t="s">
        <v>49</v>
      </c>
      <c r="P26" s="77"/>
      <c r="Q26" s="77"/>
      <c r="R26" s="77"/>
      <c r="S26" s="82">
        <f>AVERAGE(S19:S25)</f>
        <v>0.017061330513356954</v>
      </c>
    </row>
    <row r="27" spans="5:19" ht="16.5" thickTop="1"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5:19" ht="15.75">
      <c r="E28" s="80"/>
      <c r="F28" s="80"/>
      <c r="G28" s="80"/>
      <c r="H28" s="80" t="s">
        <v>189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3"/>
    </row>
    <row r="29" spans="3:19" ht="15.75">
      <c r="C29" s="46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4" t="s">
        <v>190</v>
      </c>
      <c r="Q29" s="85" t="s">
        <v>191</v>
      </c>
      <c r="R29" s="80"/>
      <c r="S29" s="80"/>
    </row>
    <row r="30" spans="3:19" ht="15.75">
      <c r="C30" s="46"/>
      <c r="E30" s="80"/>
      <c r="F30" s="80"/>
      <c r="G30" s="80"/>
      <c r="H30" s="80"/>
      <c r="I30" s="80"/>
      <c r="J30" s="80" t="s">
        <v>192</v>
      </c>
      <c r="K30" s="80"/>
      <c r="L30" s="80"/>
      <c r="M30" s="80">
        <f>INTERCEPT(Q30:Q34,P30:P34)</f>
        <v>70.7</v>
      </c>
      <c r="N30" s="80"/>
      <c r="O30" s="77"/>
      <c r="P30" s="80">
        <v>1</v>
      </c>
      <c r="Q30" s="75">
        <f>+Q17</f>
        <v>71.5</v>
      </c>
      <c r="R30" s="80"/>
      <c r="S30" s="80"/>
    </row>
    <row r="31" spans="3:19" ht="15.75">
      <c r="C31" s="46"/>
      <c r="E31" s="80"/>
      <c r="F31" s="80"/>
      <c r="G31" s="80"/>
      <c r="H31" s="80"/>
      <c r="I31" s="80"/>
      <c r="J31" s="80" t="s">
        <v>193</v>
      </c>
      <c r="K31" s="80"/>
      <c r="L31" s="80"/>
      <c r="M31" s="80">
        <f>SLOPE(Q30:Q34,P30:P34)</f>
        <v>1.2</v>
      </c>
      <c r="N31" s="80"/>
      <c r="O31" s="80"/>
      <c r="P31" s="80">
        <v>2</v>
      </c>
      <c r="Q31" s="75">
        <f>+Q19</f>
        <v>73.5</v>
      </c>
      <c r="R31" s="80"/>
      <c r="S31" s="80"/>
    </row>
    <row r="32" spans="5:19" ht="15.75">
      <c r="E32" s="80"/>
      <c r="F32" s="80"/>
      <c r="G32" s="80"/>
      <c r="H32" s="80"/>
      <c r="I32" s="80"/>
      <c r="J32" s="80" t="s">
        <v>194</v>
      </c>
      <c r="K32" s="80"/>
      <c r="L32" s="80"/>
      <c r="M32" s="80">
        <f>RSQ(Q30:Q34,P30:P34)</f>
        <v>0.972972972972973</v>
      </c>
      <c r="N32" s="80"/>
      <c r="O32" s="80"/>
      <c r="P32" s="80">
        <v>3</v>
      </c>
      <c r="Q32" s="75">
        <f>+Q21</f>
        <v>74.5</v>
      </c>
      <c r="R32" s="80"/>
      <c r="S32" s="80"/>
    </row>
    <row r="33" spans="1:19" ht="15.75">
      <c r="A33" s="1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>
        <v>4</v>
      </c>
      <c r="Q33" s="75">
        <f>+Q23</f>
        <v>75.5</v>
      </c>
      <c r="R33" s="80"/>
      <c r="S33" s="80"/>
    </row>
    <row r="34" spans="1:19" ht="15.75">
      <c r="A34" s="1"/>
      <c r="E34" s="80"/>
      <c r="F34" s="80"/>
      <c r="G34" s="80"/>
      <c r="H34" s="80"/>
      <c r="I34" s="80"/>
      <c r="J34" s="80"/>
      <c r="K34" s="80"/>
      <c r="L34" s="80"/>
      <c r="M34" s="86"/>
      <c r="N34" s="80"/>
      <c r="O34" s="80"/>
      <c r="P34" s="80">
        <v>5</v>
      </c>
      <c r="Q34" s="75">
        <f>+Q25</f>
        <v>76.5</v>
      </c>
      <c r="R34" s="80"/>
      <c r="S34" s="80"/>
    </row>
    <row r="35" spans="1:19" ht="15.75">
      <c r="A35" s="1"/>
      <c r="E35" s="80"/>
      <c r="F35" s="80"/>
      <c r="G35" s="80"/>
      <c r="H35" s="80"/>
      <c r="I35" s="80"/>
      <c r="J35" s="80"/>
      <c r="K35" s="80"/>
      <c r="L35" s="80"/>
      <c r="M35" s="86"/>
      <c r="N35" s="80"/>
      <c r="O35" s="80"/>
      <c r="P35" s="80">
        <v>10</v>
      </c>
      <c r="Q35" s="75">
        <f>M30+M31*P35</f>
        <v>82.7</v>
      </c>
      <c r="R35" s="80"/>
      <c r="S35" s="80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8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2006-09-11T02:24:16Z</cp:lastPrinted>
  <dcterms:created xsi:type="dcterms:W3CDTF">2002-03-03T13:26:31Z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