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2" windowHeight="6732" activeTab="0"/>
  </bookViews>
  <sheets>
    <sheet name="PGD NFOM vs CPI Benchmark &amp; Ind" sheetId="1" r:id="rId1"/>
  </sheets>
  <externalReferences>
    <externalReference r:id="rId4"/>
  </externalReferences>
  <definedNames>
    <definedName name="C-57">#REF!</definedName>
    <definedName name="_xlnm.Print_Area" localSheetId="0">'PGD NFOM vs CPI Benchmark &amp; Ind'!$A$3:$Q$43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<sst xmlns="http://schemas.openxmlformats.org/spreadsheetml/2006/main" count="25" uniqueCount="25">
  <si>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</t>
  </si>
  <si>
    <t>% Growth</t>
  </si>
  <si>
    <t>Consumer Price Index (82-84)</t>
  </si>
  <si>
    <t>PGD Total NF O&amp;M $/kw</t>
  </si>
  <si>
    <t>% Change from 1990 of PGD Total NF O&amp;M $/kw</t>
  </si>
  <si>
    <t>Tot Fossil Cap. MW</t>
  </si>
  <si>
    <t>Tot Fos Ind. Non-Fuel O&amp;M Cost $/KW</t>
  </si>
  <si>
    <t>Industry Fossil NF O&amp;M $/kW</t>
  </si>
  <si>
    <t>Change of PGD Total NF O&amp;M $/kw (Actual vs Ind. Avg)</t>
  </si>
  <si>
    <t>% Change of PGD Total NF O&amp;M $/kw (Actual vs Ind. Avg)</t>
  </si>
  <si>
    <t>Change of PGD Total NF O&amp;M $/kw (Actual/ forecast vs '90 cost escalated by CPI</t>
  </si>
  <si>
    <t>% Change of PGD Total NF O&amp;M $/kw (Actual/ forecast vs '90 cost escalated by CPI</t>
  </si>
  <si>
    <t>Comparison of PGD NF O&amp;M to CPI Benchmark ($/kW capacity)</t>
  </si>
  <si>
    <t>2013-2018</t>
  </si>
  <si>
    <t>2001-2015</t>
  </si>
  <si>
    <t>PGD Total NF O&amp;M $/kw at CPI growth since 1990 (absent operating efficiences)</t>
  </si>
  <si>
    <t>2013-2017</t>
  </si>
  <si>
    <t>1990-2015</t>
  </si>
  <si>
    <r>
      <t>PGD Total NF O&amp;M $</t>
    </r>
    <r>
      <rPr>
        <b/>
        <vertAlign val="superscript"/>
        <sz val="8"/>
        <rFont val="Arial"/>
        <family val="2"/>
      </rPr>
      <t xml:space="preserve"> (1)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</si>
  <si>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(Source: '90-'14 FERC 1 - pg 320-321)</t>
    </r>
  </si>
  <si>
    <r>
      <t>PGD Installed Capacity (Summer MW) - incl. Solar</t>
    </r>
    <r>
      <rPr>
        <b/>
        <vertAlign val="superscript"/>
        <sz val="8"/>
        <rFont val="Arial"/>
        <family val="2"/>
      </rPr>
      <t xml:space="preserve"> (2)</t>
    </r>
  </si>
  <si>
    <r>
      <t xml:space="preserve">Tot Fos Non-Fuel O&amp;M Cost $ </t>
    </r>
    <r>
      <rPr>
        <b/>
        <vertAlign val="superscript"/>
        <sz val="8"/>
        <rFont val="Arial"/>
        <family val="2"/>
      </rPr>
      <t xml:space="preserve"> (1)</t>
    </r>
  </si>
  <si>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Source: FPL 10 Yr Site Plans to PSC (Schedules 1 &amp; 7.1 - Total minus Nuclear)</t>
    </r>
  </si>
  <si>
    <t>OPC 010079</t>
  </si>
  <si>
    <t>FPL RC-16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</si>
</sst>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"/>
    <numFmt numFmtId="167" formatCode="0.000000"/>
    <numFmt numFmtId="168" formatCode="&quot;$&quot;#,##0"/>
    <numFmt numFmtId="169" formatCode="0.00000"/>
    <numFmt numFmtId="170" formatCode="0.00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000000"/>
    <numFmt numFmtId="177" formatCode="0.00000000000000%"/>
    <numFmt numFmtId="178" formatCode="_(* #,##0.0000_);_(* \(#,##0.0000\);_(* &quot;-&quot;??_);_(@_)"/>
    <numFmt numFmtId="179" formatCode="_(* #,##0.0000_);_(* \(#,##0.0000\);_(* &quot;-&quot;????_);_(@_)"/>
    <numFmt numFmtId="180" formatCode="_(* #,##0.000000_);_(* \(#,##0.000000\);_(* &quot;-&quot;????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0000_);_(* \(#,##0.00000\);_(* &quot;-&quot;_);_(@_)"/>
    <numFmt numFmtId="190" formatCode="_(* #,##0.000000_);_(* \(#,##0.000000\);_(* &quot;-&quot;_);_(@_)"/>
    <numFmt numFmtId="191" formatCode="_(* #,##0.0000000_);_(* \(#,##0.0000000\);_(* &quot;-&quot;_);_(@_)"/>
    <numFmt numFmtId="192" formatCode="&quot;$&quot;#,##0.0"/>
    <numFmt numFmtId="193" formatCode="&quot;$&quot;#,##0.00"/>
    <numFmt numFmtId="194" formatCode="#,##0.0_);\(#,##0.0\)"/>
    <numFmt numFmtId="195" formatCode="#,##0.000_);\(#,##0.000\)"/>
  </numFmts>
  <fonts count="5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7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6"/>
      <name val="Tahom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3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" fillId="32" borderId="7" applyNumberFormat="0" applyFon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66" fontId="2" fillId="33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10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10" fontId="2" fillId="33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10" fontId="2" fillId="0" borderId="1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5" xfId="0" applyFont="1" applyBorder="1" applyAlignment="1">
      <alignment/>
    </xf>
    <xf numFmtId="10" fontId="2" fillId="0" borderId="16" xfId="0" applyNumberFormat="1" applyFont="1" applyBorder="1" applyAlignment="1" applyProtection="1">
      <alignment horizontal="center"/>
      <protection/>
    </xf>
    <xf numFmtId="167" fontId="1" fillId="0" borderId="15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10" fontId="2" fillId="0" borderId="0" xfId="0" applyNumberFormat="1" applyFont="1" applyAlignment="1" applyProtection="1">
      <alignment horizontal="center"/>
      <protection/>
    </xf>
    <xf numFmtId="2" fontId="8" fillId="0" borderId="0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172" fontId="8" fillId="0" borderId="0" xfId="69" applyNumberFormat="1" applyFont="1" applyBorder="1" applyAlignment="1">
      <alignment/>
    </xf>
    <xf numFmtId="0" fontId="8" fillId="0" borderId="12" xfId="0" applyFont="1" applyBorder="1" applyAlignment="1">
      <alignment/>
    </xf>
    <xf numFmtId="43" fontId="2" fillId="0" borderId="0" xfId="69" applyFont="1" applyAlignment="1">
      <alignment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2" fontId="2" fillId="0" borderId="0" xfId="69" applyNumberFormat="1" applyFont="1" applyAlignment="1">
      <alignment/>
    </xf>
    <xf numFmtId="9" fontId="5" fillId="0" borderId="15" xfId="107" applyNumberFormat="1" applyFont="1" applyFill="1" applyBorder="1" applyAlignment="1">
      <alignment horizontal="center"/>
    </xf>
    <xf numFmtId="168" fontId="2" fillId="0" borderId="0" xfId="0" applyNumberFormat="1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9" fontId="2" fillId="0" borderId="15" xfId="107" applyFont="1" applyBorder="1" applyAlignment="1">
      <alignment horizontal="center"/>
    </xf>
    <xf numFmtId="168" fontId="2" fillId="0" borderId="0" xfId="0" applyNumberFormat="1" applyFont="1" applyFill="1" applyBorder="1" applyAlignment="1">
      <alignment/>
    </xf>
    <xf numFmtId="43" fontId="2" fillId="0" borderId="0" xfId="69" applyNumberFormat="1" applyFont="1" applyAlignment="1">
      <alignment/>
    </xf>
    <xf numFmtId="164" fontId="1" fillId="0" borderId="12" xfId="107" applyNumberFormat="1" applyFont="1" applyFill="1" applyBorder="1" applyAlignment="1">
      <alignment horizontal="center"/>
    </xf>
    <xf numFmtId="164" fontId="2" fillId="0" borderId="12" xfId="107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165" fontId="6" fillId="0" borderId="15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7" fillId="34" borderId="17" xfId="0" applyFont="1" applyFill="1" applyBorder="1" applyAlignment="1">
      <alignment horizontal="center"/>
    </xf>
    <xf numFmtId="0" fontId="2" fillId="0" borderId="18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165" fontId="1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8" fontId="2" fillId="0" borderId="15" xfId="0" applyNumberFormat="1" applyFont="1" applyBorder="1" applyAlignment="1">
      <alignment/>
    </xf>
    <xf numFmtId="172" fontId="2" fillId="0" borderId="15" xfId="69" applyNumberFormat="1" applyFont="1" applyBorder="1" applyAlignment="1">
      <alignment/>
    </xf>
    <xf numFmtId="165" fontId="2" fillId="0" borderId="15" xfId="0" applyNumberFormat="1" applyFont="1" applyBorder="1" applyAlignment="1">
      <alignment horizontal="center"/>
    </xf>
    <xf numFmtId="172" fontId="2" fillId="0" borderId="15" xfId="69" applyNumberFormat="1" applyFont="1" applyBorder="1" applyAlignment="1">
      <alignment/>
    </xf>
    <xf numFmtId="165" fontId="1" fillId="34" borderId="15" xfId="0" applyNumberFormat="1" applyFont="1" applyFill="1" applyBorder="1" applyAlignment="1">
      <alignment horizontal="center"/>
    </xf>
    <xf numFmtId="9" fontId="1" fillId="34" borderId="15" xfId="107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187" fontId="11" fillId="0" borderId="0" xfId="70" applyNumberFormat="1" applyFont="1" applyAlignment="1">
      <alignment horizontal="center" vertical="center"/>
    </xf>
    <xf numFmtId="187" fontId="12" fillId="0" borderId="0" xfId="70" applyNumberFormat="1" applyFont="1" applyAlignment="1">
      <alignment/>
    </xf>
    <xf numFmtId="165" fontId="2" fillId="0" borderId="0" xfId="0" applyNumberFormat="1" applyFont="1" applyFill="1" applyAlignment="1">
      <alignment horizontal="center"/>
    </xf>
    <xf numFmtId="0" fontId="2" fillId="0" borderId="11" xfId="0" applyFont="1" applyBorder="1" applyAlignment="1">
      <alignment horizontal="right"/>
    </xf>
    <xf numFmtId="165" fontId="1" fillId="0" borderId="15" xfId="0" applyNumberFormat="1" applyFont="1" applyFill="1" applyBorder="1" applyAlignment="1">
      <alignment horizontal="center"/>
    </xf>
    <xf numFmtId="9" fontId="1" fillId="0" borderId="15" xfId="107" applyFont="1" applyFill="1" applyBorder="1" applyAlignment="1">
      <alignment horizontal="center"/>
    </xf>
    <xf numFmtId="41" fontId="2" fillId="0" borderId="0" xfId="70" applyFont="1" applyFill="1" applyBorder="1" applyAlignment="1">
      <alignment horizontal="center"/>
    </xf>
    <xf numFmtId="166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  <xf numFmtId="168" fontId="2" fillId="35" borderId="0" xfId="0" applyNumberFormat="1" applyFont="1" applyFill="1" applyBorder="1" applyAlignment="1">
      <alignment/>
    </xf>
    <xf numFmtId="43" fontId="2" fillId="0" borderId="0" xfId="69" applyFont="1" applyFill="1" applyAlignment="1">
      <alignment/>
    </xf>
    <xf numFmtId="43" fontId="2" fillId="0" borderId="0" xfId="69" applyNumberFormat="1" applyFont="1" applyFill="1" applyAlignment="1">
      <alignment/>
    </xf>
    <xf numFmtId="0" fontId="2" fillId="0" borderId="0" xfId="0" applyFont="1" applyFill="1" applyAlignment="1">
      <alignment/>
    </xf>
    <xf numFmtId="10" fontId="2" fillId="0" borderId="0" xfId="0" applyNumberFormat="1" applyFont="1" applyFill="1" applyAlignment="1" applyProtection="1">
      <alignment horizontal="center"/>
      <protection/>
    </xf>
    <xf numFmtId="9" fontId="1" fillId="36" borderId="0" xfId="0" applyNumberFormat="1" applyFont="1" applyFill="1" applyBorder="1" applyAlignment="1" applyProtection="1">
      <alignment horizontal="center"/>
      <protection/>
    </xf>
    <xf numFmtId="0" fontId="1" fillId="36" borderId="11" xfId="0" applyFont="1" applyFill="1" applyBorder="1" applyAlignment="1" quotePrefix="1">
      <alignment horizontal="center"/>
    </xf>
    <xf numFmtId="0" fontId="2" fillId="0" borderId="11" xfId="0" applyFont="1" applyFill="1" applyBorder="1" applyAlignment="1" quotePrefix="1">
      <alignment horizontal="center"/>
    </xf>
    <xf numFmtId="165" fontId="1" fillId="36" borderId="15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/>
    </xf>
    <xf numFmtId="172" fontId="2" fillId="0" borderId="15" xfId="69" applyNumberFormat="1" applyFont="1" applyFill="1" applyBorder="1" applyAlignment="1">
      <alignment/>
    </xf>
    <xf numFmtId="0" fontId="1" fillId="37" borderId="19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/>
    </xf>
    <xf numFmtId="2" fontId="2" fillId="37" borderId="12" xfId="0" applyNumberFormat="1" applyFont="1" applyFill="1" applyBorder="1" applyAlignment="1">
      <alignment horizontal="center"/>
    </xf>
    <xf numFmtId="164" fontId="1" fillId="37" borderId="12" xfId="107" applyNumberFormat="1" applyFont="1" applyFill="1" applyBorder="1" applyAlignment="1">
      <alignment horizontal="center"/>
    </xf>
    <xf numFmtId="164" fontId="2" fillId="37" borderId="12" xfId="107" applyNumberFormat="1" applyFont="1" applyFill="1" applyBorder="1" applyAlignment="1">
      <alignment horizontal="center"/>
    </xf>
    <xf numFmtId="166" fontId="1" fillId="37" borderId="12" xfId="0" applyNumberFormat="1" applyFont="1" applyFill="1" applyBorder="1" applyAlignment="1">
      <alignment horizontal="center"/>
    </xf>
    <xf numFmtId="10" fontId="2" fillId="37" borderId="14" xfId="0" applyNumberFormat="1" applyFont="1" applyFill="1" applyBorder="1" applyAlignment="1" applyProtection="1">
      <alignment horizontal="center"/>
      <protection/>
    </xf>
    <xf numFmtId="0" fontId="0" fillId="37" borderId="19" xfId="0" applyFill="1" applyBorder="1" applyAlignment="1">
      <alignment/>
    </xf>
    <xf numFmtId="9" fontId="2" fillId="0" borderId="15" xfId="107" applyNumberFormat="1" applyFont="1" applyFill="1" applyBorder="1" applyAlignment="1">
      <alignment horizontal="center"/>
    </xf>
    <xf numFmtId="9" fontId="1" fillId="36" borderId="15" xfId="107" applyNumberFormat="1" applyFont="1" applyFill="1" applyBorder="1" applyAlignment="1">
      <alignment horizontal="center"/>
    </xf>
    <xf numFmtId="9" fontId="2" fillId="0" borderId="0" xfId="0" applyNumberFormat="1" applyFont="1" applyBorder="1" applyAlignment="1" applyProtection="1">
      <alignment horizontal="center"/>
      <protection/>
    </xf>
    <xf numFmtId="9" fontId="2" fillId="0" borderId="0" xfId="0" applyNumberFormat="1" applyFont="1" applyFill="1" applyBorder="1" applyAlignment="1" applyProtection="1">
      <alignment horizontal="center"/>
      <protection/>
    </xf>
    <xf numFmtId="9" fontId="2" fillId="0" borderId="12" xfId="107" applyNumberFormat="1" applyFont="1" applyFill="1" applyBorder="1" applyAlignment="1">
      <alignment horizontal="center"/>
    </xf>
    <xf numFmtId="9" fontId="1" fillId="34" borderId="12" xfId="107" applyNumberFormat="1" applyFont="1" applyFill="1" applyBorder="1" applyAlignment="1">
      <alignment horizontal="center"/>
    </xf>
    <xf numFmtId="9" fontId="1" fillId="36" borderId="12" xfId="107" applyNumberFormat="1" applyFont="1" applyFill="1" applyBorder="1" applyAlignment="1">
      <alignment horizontal="center"/>
    </xf>
    <xf numFmtId="191" fontId="2" fillId="0" borderId="10" xfId="70" applyNumberFormat="1" applyFont="1" applyBorder="1" applyAlignment="1" applyProtection="1">
      <alignment horizontal="center"/>
      <protection/>
    </xf>
    <xf numFmtId="165" fontId="3" fillId="0" borderId="12" xfId="0" applyNumberFormat="1" applyFont="1" applyBorder="1" applyAlignment="1">
      <alignment/>
    </xf>
    <xf numFmtId="165" fontId="1" fillId="34" borderId="12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1" fillId="36" borderId="12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85" fontId="2" fillId="0" borderId="15" xfId="70" applyNumberFormat="1" applyFont="1" applyBorder="1" applyAlignment="1">
      <alignment/>
    </xf>
    <xf numFmtId="185" fontId="1" fillId="36" borderId="15" xfId="70" applyNumberFormat="1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10" fillId="34" borderId="18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2 2" xfId="97"/>
    <cellStyle name="Normal 2 3" xfId="98"/>
    <cellStyle name="Normal 2 4" xfId="99"/>
    <cellStyle name="Normal 3" xfId="100"/>
    <cellStyle name="Normal 4" xfId="101"/>
    <cellStyle name="Normal 5" xfId="102"/>
    <cellStyle name="Note" xfId="103"/>
    <cellStyle name="Note 2" xfId="104"/>
    <cellStyle name="Output" xfId="105"/>
    <cellStyle name="Output 2" xfId="106"/>
    <cellStyle name="Percent" xfId="107"/>
    <cellStyle name="Percent 2" xfId="108"/>
    <cellStyle name="Percent 3" xfId="109"/>
    <cellStyle name="Title" xfId="110"/>
    <cellStyle name="Total" xfId="111"/>
    <cellStyle name="Total 2" xfId="112"/>
    <cellStyle name="Warning Text" xfId="113"/>
    <cellStyle name="Warning Text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R4" sqref="R4"/>
    </sheetView>
  </sheetViews>
  <sheetFormatPr defaultColWidth="9.140625" defaultRowHeight="12.75"/>
  <cols>
    <col min="1" max="1" width="9.57421875" style="4" customWidth="1"/>
    <col min="2" max="2" width="9.421875" style="4" customWidth="1"/>
    <col min="3" max="3" width="7.57421875" style="4" customWidth="1"/>
    <col min="4" max="4" width="1.421875" style="4" customWidth="1"/>
    <col min="5" max="5" width="10.421875" style="5" bestFit="1" customWidth="1"/>
    <col min="6" max="6" width="8.7109375" style="5" customWidth="1"/>
    <col min="7" max="7" width="6.140625" style="5" customWidth="1"/>
    <col min="8" max="8" width="7.421875" style="5" customWidth="1"/>
    <col min="9" max="9" width="10.28125" style="4" customWidth="1"/>
    <col min="10" max="10" width="8.421875" style="4" customWidth="1"/>
    <col min="11" max="11" width="8.28125" style="4" customWidth="1"/>
    <col min="12" max="12" width="1.421875" style="4" customWidth="1"/>
    <col min="13" max="13" width="12.57421875" style="4" customWidth="1"/>
    <col min="14" max="14" width="13.00390625" style="4" customWidth="1"/>
    <col min="15" max="15" width="7.28125" style="4" customWidth="1"/>
    <col min="16" max="16" width="7.00390625" style="4" customWidth="1"/>
    <col min="17" max="17" width="7.140625" style="4" customWidth="1"/>
    <col min="18" max="18" width="5.28125" style="4" customWidth="1"/>
    <col min="19" max="19" width="10.421875" style="4" customWidth="1"/>
    <col min="20" max="16384" width="9.140625" style="4" customWidth="1"/>
  </cols>
  <sheetData>
    <row r="1" ht="9.75">
      <c r="A1" s="128" t="s">
        <v>23</v>
      </c>
    </row>
    <row r="2" ht="10.5" thickBot="1">
      <c r="A2" s="128" t="s">
        <v>24</v>
      </c>
    </row>
    <row r="3" spans="1:17" s="8" customFormat="1" ht="18" thickBot="1">
      <c r="A3" s="125" t="s">
        <v>12</v>
      </c>
      <c r="B3" s="126"/>
      <c r="C3" s="126"/>
      <c r="D3" s="126"/>
      <c r="E3" s="126"/>
      <c r="F3" s="126"/>
      <c r="G3" s="126"/>
      <c r="H3" s="126"/>
      <c r="I3" s="126"/>
      <c r="J3" s="126"/>
      <c r="K3" s="127"/>
      <c r="L3" s="103"/>
      <c r="M3" s="122" t="s">
        <v>7</v>
      </c>
      <c r="N3" s="123"/>
      <c r="O3" s="124"/>
      <c r="P3" s="52"/>
      <c r="Q3" s="52"/>
    </row>
    <row r="4" spans="1:17" s="63" customFormat="1" ht="92.25" thickBot="1">
      <c r="A4" s="53"/>
      <c r="B4" s="56" t="s">
        <v>2</v>
      </c>
      <c r="C4" s="6" t="s">
        <v>1</v>
      </c>
      <c r="D4" s="7"/>
      <c r="E4" s="6" t="s">
        <v>18</v>
      </c>
      <c r="F4" s="6" t="s">
        <v>20</v>
      </c>
      <c r="G4" s="58" t="s">
        <v>3</v>
      </c>
      <c r="H4" s="59" t="s">
        <v>4</v>
      </c>
      <c r="I4" s="58" t="s">
        <v>15</v>
      </c>
      <c r="J4" s="59" t="s">
        <v>10</v>
      </c>
      <c r="K4" s="59" t="s">
        <v>11</v>
      </c>
      <c r="L4" s="96"/>
      <c r="M4" s="60" t="s">
        <v>21</v>
      </c>
      <c r="N4" s="61" t="s">
        <v>5</v>
      </c>
      <c r="O4" s="62" t="s">
        <v>6</v>
      </c>
      <c r="P4" s="59" t="s">
        <v>8</v>
      </c>
      <c r="Q4" s="59" t="s">
        <v>9</v>
      </c>
    </row>
    <row r="5" spans="1:17" ht="9.75">
      <c r="A5" s="9">
        <v>1988</v>
      </c>
      <c r="B5" s="3">
        <v>118.3</v>
      </c>
      <c r="C5" s="29" t="s">
        <v>0</v>
      </c>
      <c r="D5" s="12"/>
      <c r="E5" s="10"/>
      <c r="F5" s="10"/>
      <c r="G5" s="11"/>
      <c r="H5" s="25"/>
      <c r="I5" s="24"/>
      <c r="J5" s="28"/>
      <c r="K5" s="24"/>
      <c r="L5" s="97"/>
      <c r="M5" s="48"/>
      <c r="N5" s="48"/>
      <c r="O5" s="48"/>
      <c r="P5" s="48"/>
      <c r="Q5" s="48"/>
    </row>
    <row r="6" spans="1:17" ht="9.75">
      <c r="A6" s="9">
        <v>1989</v>
      </c>
      <c r="B6" s="3">
        <v>124</v>
      </c>
      <c r="C6" s="29">
        <f aca="true" t="shared" si="0" ref="C6:C35">(B6/B5)-1</f>
        <v>0.048182586644125225</v>
      </c>
      <c r="D6" s="12"/>
      <c r="E6" s="10"/>
      <c r="F6" s="10"/>
      <c r="G6" s="112"/>
      <c r="H6" s="25"/>
      <c r="I6" s="24"/>
      <c r="J6" s="28"/>
      <c r="K6" s="24"/>
      <c r="L6" s="97"/>
      <c r="M6" s="48"/>
      <c r="N6" s="48"/>
      <c r="O6" s="48"/>
      <c r="P6" s="48"/>
      <c r="Q6" s="48"/>
    </row>
    <row r="7" spans="1:17" ht="9.75">
      <c r="A7" s="119">
        <v>1990</v>
      </c>
      <c r="B7" s="3">
        <v>130.7</v>
      </c>
      <c r="C7" s="29">
        <f t="shared" si="0"/>
        <v>0.05403225806451606</v>
      </c>
      <c r="D7" s="12"/>
      <c r="E7" s="39">
        <v>199021930</v>
      </c>
      <c r="F7" s="13">
        <v>10737</v>
      </c>
      <c r="G7" s="113">
        <f aca="true" t="shared" si="1" ref="G7:G35">E7/(1000*F7)</f>
        <v>18.536083636024962</v>
      </c>
      <c r="H7" s="41">
        <f>($G7-$G$7)/$G$7</f>
        <v>0</v>
      </c>
      <c r="I7" s="116">
        <f>G7</f>
        <v>18.536083636024962</v>
      </c>
      <c r="J7" s="54"/>
      <c r="K7" s="40"/>
      <c r="L7" s="98"/>
      <c r="M7" s="64">
        <v>9319406464</v>
      </c>
      <c r="N7" s="65">
        <v>448210.58</v>
      </c>
      <c r="O7" s="66">
        <f aca="true" t="shared" si="2" ref="O7:O31">M7/(N7*1000)</f>
        <v>20.792473180798186</v>
      </c>
      <c r="P7" s="49"/>
      <c r="Q7" s="49"/>
    </row>
    <row r="8" spans="1:17" ht="9.75">
      <c r="A8" s="9">
        <v>1991</v>
      </c>
      <c r="B8" s="3">
        <v>136.2</v>
      </c>
      <c r="C8" s="29">
        <f t="shared" si="0"/>
        <v>0.0420811017597551</v>
      </c>
      <c r="D8" s="12"/>
      <c r="E8" s="39">
        <v>207797488</v>
      </c>
      <c r="F8" s="13">
        <v>10872</v>
      </c>
      <c r="G8" s="114">
        <f t="shared" si="1"/>
        <v>19.113087564385577</v>
      </c>
      <c r="H8" s="41">
        <f aca="true" t="shared" si="3" ref="H8:H35">(G8-G$7)/G$7</f>
        <v>0.03112868606393234</v>
      </c>
      <c r="I8" s="114">
        <f aca="true" t="shared" si="4" ref="I8:I35">G$7*(B8/B$7)</f>
        <v>19.31610245773986</v>
      </c>
      <c r="J8" s="54"/>
      <c r="K8" s="40"/>
      <c r="L8" s="98"/>
      <c r="M8" s="64">
        <v>9458998809</v>
      </c>
      <c r="N8" s="65">
        <v>451309.07</v>
      </c>
      <c r="O8" s="66">
        <f t="shared" si="2"/>
        <v>20.959026613402653</v>
      </c>
      <c r="P8" s="49"/>
      <c r="Q8" s="49"/>
    </row>
    <row r="9" spans="1:17" ht="9.75">
      <c r="A9" s="9">
        <v>1992</v>
      </c>
      <c r="B9" s="3">
        <v>140.3</v>
      </c>
      <c r="C9" s="29">
        <f t="shared" si="0"/>
        <v>0.03010279001468441</v>
      </c>
      <c r="D9" s="12"/>
      <c r="E9" s="39">
        <v>169498289</v>
      </c>
      <c r="F9" s="13">
        <v>10887</v>
      </c>
      <c r="G9" s="114">
        <f t="shared" si="1"/>
        <v>15.568870120326995</v>
      </c>
      <c r="H9" s="41">
        <f t="shared" si="3"/>
        <v>-0.16007769353884302</v>
      </c>
      <c r="I9" s="114">
        <f t="shared" si="4"/>
        <v>19.897571033927335</v>
      </c>
      <c r="J9" s="54"/>
      <c r="K9" s="40"/>
      <c r="L9" s="98"/>
      <c r="M9" s="64">
        <v>10026389218</v>
      </c>
      <c r="N9" s="65">
        <v>476356.67</v>
      </c>
      <c r="O9" s="66">
        <f t="shared" si="2"/>
        <v>21.048071433533195</v>
      </c>
      <c r="P9" s="49"/>
      <c r="Q9" s="49"/>
    </row>
    <row r="10" spans="1:17" ht="9.75">
      <c r="A10" s="9">
        <v>1993</v>
      </c>
      <c r="B10" s="3">
        <v>144.5</v>
      </c>
      <c r="C10" s="29">
        <f t="shared" si="0"/>
        <v>0.029935851746258013</v>
      </c>
      <c r="D10" s="12"/>
      <c r="E10" s="39">
        <v>168409446</v>
      </c>
      <c r="F10" s="13">
        <v>11744</v>
      </c>
      <c r="G10" s="114">
        <f t="shared" si="1"/>
        <v>14.340041382833787</v>
      </c>
      <c r="H10" s="41">
        <f t="shared" si="3"/>
        <v>-0.2263715645432322</v>
      </c>
      <c r="I10" s="114">
        <f t="shared" si="4"/>
        <v>20.49322177050962</v>
      </c>
      <c r="J10" s="54"/>
      <c r="K10" s="40"/>
      <c r="L10" s="98"/>
      <c r="M10" s="64">
        <v>10557808792</v>
      </c>
      <c r="N10" s="65">
        <v>483564.09</v>
      </c>
      <c r="O10" s="66">
        <f t="shared" si="2"/>
        <v>21.833318499725653</v>
      </c>
      <c r="P10" s="49"/>
      <c r="Q10" s="49"/>
    </row>
    <row r="11" spans="1:17" ht="9.75">
      <c r="A11" s="9">
        <v>1994</v>
      </c>
      <c r="B11" s="3">
        <v>148.2</v>
      </c>
      <c r="C11" s="29">
        <f t="shared" si="0"/>
        <v>0.02560553633217988</v>
      </c>
      <c r="D11" s="12"/>
      <c r="E11" s="39">
        <v>151452037</v>
      </c>
      <c r="F11" s="13">
        <v>13345</v>
      </c>
      <c r="G11" s="114">
        <f t="shared" si="1"/>
        <v>11.348972424128887</v>
      </c>
      <c r="H11" s="41">
        <f t="shared" si="3"/>
        <v>-0.38773623128932655</v>
      </c>
      <c r="I11" s="114">
        <f t="shared" si="4"/>
        <v>21.01796170511782</v>
      </c>
      <c r="J11" s="54"/>
      <c r="K11" s="40"/>
      <c r="L11" s="98"/>
      <c r="M11" s="64">
        <v>10471598126</v>
      </c>
      <c r="N11" s="65">
        <v>486758.7</v>
      </c>
      <c r="O11" s="66">
        <f t="shared" si="2"/>
        <v>21.51291415233051</v>
      </c>
      <c r="P11" s="49"/>
      <c r="Q11" s="49"/>
    </row>
    <row r="12" spans="1:17" ht="9.75">
      <c r="A12" s="9">
        <v>1995</v>
      </c>
      <c r="B12" s="3">
        <v>152.4</v>
      </c>
      <c r="C12" s="29">
        <f t="shared" si="0"/>
        <v>0.028340080971660075</v>
      </c>
      <c r="D12" s="12"/>
      <c r="E12" s="39">
        <v>158132176</v>
      </c>
      <c r="F12" s="13">
        <v>13427</v>
      </c>
      <c r="G12" s="114">
        <f t="shared" si="1"/>
        <v>11.777178520890743</v>
      </c>
      <c r="H12" s="41">
        <f t="shared" si="3"/>
        <v>-0.36463501394643344</v>
      </c>
      <c r="I12" s="114">
        <f t="shared" si="4"/>
        <v>21.613612441700113</v>
      </c>
      <c r="J12" s="54"/>
      <c r="K12" s="40"/>
      <c r="L12" s="98"/>
      <c r="M12" s="64">
        <v>10276562938</v>
      </c>
      <c r="N12" s="65">
        <v>490044.38</v>
      </c>
      <c r="O12" s="66">
        <f t="shared" si="2"/>
        <v>20.970678080217958</v>
      </c>
      <c r="P12" s="49"/>
      <c r="Q12" s="49"/>
    </row>
    <row r="13" spans="1:17" ht="9.75">
      <c r="A13" s="9">
        <v>1996</v>
      </c>
      <c r="B13" s="3">
        <v>156.9</v>
      </c>
      <c r="C13" s="29">
        <f t="shared" si="0"/>
        <v>0.029527559055118058</v>
      </c>
      <c r="D13" s="12"/>
      <c r="E13" s="39">
        <v>169347977</v>
      </c>
      <c r="F13" s="13">
        <v>13430</v>
      </c>
      <c r="G13" s="114">
        <f t="shared" si="1"/>
        <v>12.609678108711838</v>
      </c>
      <c r="H13" s="41">
        <f t="shared" si="3"/>
        <v>-0.3197226363283735</v>
      </c>
      <c r="I13" s="114">
        <f t="shared" si="4"/>
        <v>22.251809659466847</v>
      </c>
      <c r="J13" s="54"/>
      <c r="K13" s="40"/>
      <c r="L13" s="98"/>
      <c r="M13" s="64">
        <v>10123628216</v>
      </c>
      <c r="N13" s="65">
        <v>490164.79</v>
      </c>
      <c r="O13" s="66">
        <f t="shared" si="2"/>
        <v>20.653519841765867</v>
      </c>
      <c r="P13" s="49"/>
      <c r="Q13" s="49"/>
    </row>
    <row r="14" spans="1:17" ht="9.75">
      <c r="A14" s="9">
        <v>1997</v>
      </c>
      <c r="B14" s="3">
        <v>160.5</v>
      </c>
      <c r="C14" s="29">
        <f t="shared" si="0"/>
        <v>0.02294455066921608</v>
      </c>
      <c r="D14" s="12"/>
      <c r="E14" s="39">
        <v>178297456</v>
      </c>
      <c r="F14" s="13">
        <v>13477</v>
      </c>
      <c r="G14" s="114">
        <f t="shared" si="1"/>
        <v>13.22975855160644</v>
      </c>
      <c r="H14" s="41">
        <f t="shared" si="3"/>
        <v>-0.2862700227628265</v>
      </c>
      <c r="I14" s="114">
        <f t="shared" si="4"/>
        <v>22.762367433680232</v>
      </c>
      <c r="J14" s="54"/>
      <c r="K14" s="40"/>
      <c r="L14" s="98"/>
      <c r="M14" s="64">
        <v>10254211094</v>
      </c>
      <c r="N14" s="65">
        <v>490947.39</v>
      </c>
      <c r="O14" s="66">
        <f t="shared" si="2"/>
        <v>20.886578282858373</v>
      </c>
      <c r="P14" s="49"/>
      <c r="Q14" s="49"/>
    </row>
    <row r="15" spans="1:17" ht="9.75">
      <c r="A15" s="9">
        <v>1998</v>
      </c>
      <c r="B15" s="3">
        <v>163</v>
      </c>
      <c r="C15" s="29">
        <f t="shared" si="0"/>
        <v>0.015576323987538832</v>
      </c>
      <c r="D15" s="12"/>
      <c r="E15" s="39">
        <v>170990268</v>
      </c>
      <c r="F15" s="13">
        <v>13387</v>
      </c>
      <c r="G15" s="114">
        <f t="shared" si="1"/>
        <v>12.772859341151864</v>
      </c>
      <c r="H15" s="41">
        <f t="shared" si="3"/>
        <v>-0.3109191999798838</v>
      </c>
      <c r="I15" s="114">
        <f t="shared" si="4"/>
        <v>23.116921443550645</v>
      </c>
      <c r="J15" s="54"/>
      <c r="K15" s="40"/>
      <c r="L15" s="98"/>
      <c r="M15" s="64">
        <v>10462540992</v>
      </c>
      <c r="N15" s="65">
        <v>468662.73</v>
      </c>
      <c r="O15" s="66">
        <f t="shared" si="2"/>
        <v>22.324243687992855</v>
      </c>
      <c r="P15" s="49"/>
      <c r="Q15" s="49"/>
    </row>
    <row r="16" spans="1:17" ht="9.75">
      <c r="A16" s="9">
        <v>1999</v>
      </c>
      <c r="B16" s="3">
        <v>166.6</v>
      </c>
      <c r="C16" s="29">
        <f t="shared" si="0"/>
        <v>0.02208588957055202</v>
      </c>
      <c r="D16" s="12"/>
      <c r="E16" s="39">
        <v>186694138</v>
      </c>
      <c r="F16" s="13">
        <v>13505</v>
      </c>
      <c r="G16" s="114">
        <f t="shared" si="1"/>
        <v>13.824075379489079</v>
      </c>
      <c r="H16" s="41">
        <f t="shared" si="3"/>
        <v>-0.2542073260490729</v>
      </c>
      <c r="I16" s="114">
        <f t="shared" si="4"/>
        <v>23.627479217764034</v>
      </c>
      <c r="J16" s="54"/>
      <c r="K16" s="40"/>
      <c r="L16" s="98"/>
      <c r="M16" s="64">
        <v>10133102506</v>
      </c>
      <c r="N16" s="65">
        <v>427628.07</v>
      </c>
      <c r="O16" s="66">
        <f t="shared" si="2"/>
        <v>23.696064914541275</v>
      </c>
      <c r="P16" s="49"/>
      <c r="Q16" s="49"/>
    </row>
    <row r="17" spans="1:17" ht="9.75">
      <c r="A17" s="9">
        <v>2000</v>
      </c>
      <c r="B17" s="3">
        <v>172.2</v>
      </c>
      <c r="C17" s="29">
        <f t="shared" si="0"/>
        <v>0.03361344537815114</v>
      </c>
      <c r="D17" s="12"/>
      <c r="E17" s="39">
        <v>145906790</v>
      </c>
      <c r="F17" s="13">
        <v>13925</v>
      </c>
      <c r="G17" s="114">
        <f t="shared" si="1"/>
        <v>10.478045960502692</v>
      </c>
      <c r="H17" s="41">
        <f t="shared" si="3"/>
        <v>-0.43472169384591236</v>
      </c>
      <c r="I17" s="114">
        <f t="shared" si="4"/>
        <v>24.421680199873744</v>
      </c>
      <c r="J17" s="54"/>
      <c r="K17" s="40"/>
      <c r="L17" s="98"/>
      <c r="M17" s="64">
        <v>9843583445</v>
      </c>
      <c r="N17" s="65">
        <v>412569.6</v>
      </c>
      <c r="O17" s="66">
        <f t="shared" si="2"/>
        <v>23.85920689503056</v>
      </c>
      <c r="P17" s="49"/>
      <c r="Q17" s="49"/>
    </row>
    <row r="18" spans="1:17" ht="9.75">
      <c r="A18" s="9">
        <v>2001</v>
      </c>
      <c r="B18" s="120">
        <v>177.1</v>
      </c>
      <c r="C18" s="29">
        <f t="shared" si="0"/>
        <v>0.028455284552845628</v>
      </c>
      <c r="D18" s="12"/>
      <c r="E18" s="42">
        <v>150878921</v>
      </c>
      <c r="F18" s="13">
        <v>13689</v>
      </c>
      <c r="G18" s="114">
        <f t="shared" si="1"/>
        <v>11.021909635473738</v>
      </c>
      <c r="H18" s="41">
        <f t="shared" si="3"/>
        <v>-0.40538088563365093</v>
      </c>
      <c r="I18" s="114">
        <f t="shared" si="4"/>
        <v>25.116606059219748</v>
      </c>
      <c r="J18" s="54"/>
      <c r="K18" s="40"/>
      <c r="L18" s="98"/>
      <c r="M18" s="64">
        <v>7952704314</v>
      </c>
      <c r="N18" s="65">
        <v>333291.89</v>
      </c>
      <c r="O18" s="66">
        <f t="shared" si="2"/>
        <v>23.86107959002543</v>
      </c>
      <c r="P18" s="49"/>
      <c r="Q18" s="49"/>
    </row>
    <row r="19" spans="1:17" ht="9.75">
      <c r="A19" s="9">
        <v>2002</v>
      </c>
      <c r="B19" s="3">
        <v>179.9</v>
      </c>
      <c r="C19" s="29">
        <f t="shared" si="0"/>
        <v>0.015810276679842028</v>
      </c>
      <c r="D19" s="12"/>
      <c r="E19" s="42">
        <v>160938777</v>
      </c>
      <c r="F19" s="13">
        <v>14702</v>
      </c>
      <c r="G19" s="114">
        <f t="shared" si="1"/>
        <v>10.946726771867773</v>
      </c>
      <c r="H19" s="41">
        <f t="shared" si="3"/>
        <v>-0.4094369130600619</v>
      </c>
      <c r="I19" s="114">
        <f t="shared" si="4"/>
        <v>25.513706550274605</v>
      </c>
      <c r="J19" s="54"/>
      <c r="K19" s="40"/>
      <c r="L19" s="98"/>
      <c r="M19" s="64">
        <v>7813540585</v>
      </c>
      <c r="N19" s="65">
        <v>302619.84</v>
      </c>
      <c r="O19" s="66">
        <f t="shared" si="2"/>
        <v>25.819657379370764</v>
      </c>
      <c r="P19" s="49"/>
      <c r="Q19" s="49"/>
    </row>
    <row r="20" spans="1:17" ht="9.75">
      <c r="A20" s="9">
        <v>2003</v>
      </c>
      <c r="B20" s="3">
        <v>184</v>
      </c>
      <c r="C20" s="29">
        <f t="shared" si="0"/>
        <v>0.022790439132851503</v>
      </c>
      <c r="D20" s="12"/>
      <c r="E20" s="42">
        <v>160619540</v>
      </c>
      <c r="F20" s="13">
        <v>16117</v>
      </c>
      <c r="G20" s="114">
        <f t="shared" si="1"/>
        <v>9.965846001116834</v>
      </c>
      <c r="H20" s="41">
        <f t="shared" si="3"/>
        <v>-0.46235428169151294</v>
      </c>
      <c r="I20" s="114">
        <f t="shared" si="4"/>
        <v>26.095175126462074</v>
      </c>
      <c r="J20" s="54"/>
      <c r="K20" s="40"/>
      <c r="L20" s="98"/>
      <c r="M20" s="64">
        <v>6617339900</v>
      </c>
      <c r="N20" s="65">
        <v>263593.95</v>
      </c>
      <c r="O20" s="66">
        <f t="shared" si="2"/>
        <v>25.104293554537197</v>
      </c>
      <c r="P20" s="49"/>
      <c r="Q20" s="49"/>
    </row>
    <row r="21" spans="1:17" ht="9.75">
      <c r="A21" s="9">
        <v>2004</v>
      </c>
      <c r="B21" s="3">
        <v>188.9</v>
      </c>
      <c r="C21" s="29">
        <f t="shared" si="0"/>
        <v>0.026630434782608736</v>
      </c>
      <c r="D21" s="12"/>
      <c r="E21" s="42">
        <v>162786023</v>
      </c>
      <c r="F21" s="13">
        <v>16001</v>
      </c>
      <c r="G21" s="114">
        <f t="shared" si="1"/>
        <v>10.173490594337855</v>
      </c>
      <c r="H21" s="41">
        <f t="shared" si="3"/>
        <v>-0.45115209911085913</v>
      </c>
      <c r="I21" s="114">
        <f t="shared" si="4"/>
        <v>26.790100985808074</v>
      </c>
      <c r="J21" s="54"/>
      <c r="K21" s="40"/>
      <c r="L21" s="98"/>
      <c r="M21" s="64">
        <v>6975765527</v>
      </c>
      <c r="N21" s="65">
        <v>260958.97</v>
      </c>
      <c r="O21" s="66">
        <f t="shared" si="2"/>
        <v>26.731273222759885</v>
      </c>
      <c r="P21" s="49"/>
      <c r="Q21" s="49"/>
    </row>
    <row r="22" spans="1:17" ht="9.75">
      <c r="A22" s="9">
        <v>2005</v>
      </c>
      <c r="B22" s="3">
        <v>195.3</v>
      </c>
      <c r="C22" s="29">
        <f t="shared" si="0"/>
        <v>0.03388035997882488</v>
      </c>
      <c r="D22" s="12"/>
      <c r="E22" s="42">
        <v>184702624</v>
      </c>
      <c r="F22" s="13">
        <v>17838</v>
      </c>
      <c r="G22" s="114">
        <f t="shared" si="1"/>
        <v>10.354446911088687</v>
      </c>
      <c r="H22" s="41">
        <f t="shared" si="3"/>
        <v>-0.4413897177845717</v>
      </c>
      <c r="I22" s="114">
        <f t="shared" si="4"/>
        <v>27.697759251076327</v>
      </c>
      <c r="J22" s="54"/>
      <c r="K22" s="40"/>
      <c r="L22" s="98"/>
      <c r="M22" s="64">
        <v>7741446646</v>
      </c>
      <c r="N22" s="65">
        <v>276285.75</v>
      </c>
      <c r="O22" s="66">
        <f t="shared" si="2"/>
        <v>28.019710194970244</v>
      </c>
      <c r="P22" s="49"/>
      <c r="Q22" s="49"/>
    </row>
    <row r="23" spans="1:19" ht="9.75">
      <c r="A23" s="9">
        <v>2006</v>
      </c>
      <c r="B23" s="3">
        <v>201.6</v>
      </c>
      <c r="C23" s="29">
        <f t="shared" si="0"/>
        <v>0.032258064516129004</v>
      </c>
      <c r="D23" s="12"/>
      <c r="E23" s="39">
        <v>186700238</v>
      </c>
      <c r="F23" s="13">
        <v>18042</v>
      </c>
      <c r="G23" s="114">
        <f t="shared" si="1"/>
        <v>10.348089901341314</v>
      </c>
      <c r="H23" s="41">
        <f t="shared" si="3"/>
        <v>-0.44173267101418584</v>
      </c>
      <c r="I23" s="114">
        <f t="shared" si="4"/>
        <v>28.591235355949753</v>
      </c>
      <c r="J23" s="54"/>
      <c r="K23" s="40"/>
      <c r="L23" s="98"/>
      <c r="M23" s="64">
        <v>8278096731</v>
      </c>
      <c r="N23" s="65">
        <v>279400.66</v>
      </c>
      <c r="O23" s="66">
        <f t="shared" si="2"/>
        <v>29.628050023217554</v>
      </c>
      <c r="P23" s="49"/>
      <c r="Q23" s="49"/>
      <c r="R23" s="121"/>
      <c r="S23" s="121"/>
    </row>
    <row r="24" spans="1:19" ht="11.25" customHeight="1">
      <c r="A24" s="9">
        <v>2007</v>
      </c>
      <c r="B24" s="70">
        <v>207.342</v>
      </c>
      <c r="C24" s="29">
        <f t="shared" si="0"/>
        <v>0.0284821428571429</v>
      </c>
      <c r="D24" s="12"/>
      <c r="E24" s="39">
        <v>199698554</v>
      </c>
      <c r="F24" s="13">
        <v>19196.26</v>
      </c>
      <c r="G24" s="114">
        <f t="shared" si="1"/>
        <v>10.402992770466748</v>
      </c>
      <c r="H24" s="41">
        <f t="shared" si="3"/>
        <v>-0.43877072553511337</v>
      </c>
      <c r="I24" s="114">
        <f t="shared" si="4"/>
        <v>29.40557500582011</v>
      </c>
      <c r="J24" s="54"/>
      <c r="K24" s="40"/>
      <c r="L24" s="98"/>
      <c r="M24" s="64">
        <v>8960289731</v>
      </c>
      <c r="N24" s="65">
        <v>281401.72</v>
      </c>
      <c r="O24" s="66">
        <f t="shared" si="2"/>
        <v>31.841630999981096</v>
      </c>
      <c r="P24" s="49"/>
      <c r="Q24" s="49"/>
      <c r="R24" s="121"/>
      <c r="S24" s="121"/>
    </row>
    <row r="25" spans="1:19" ht="9.75">
      <c r="A25" s="9">
        <v>2008</v>
      </c>
      <c r="B25" s="70">
        <v>215.248454575523</v>
      </c>
      <c r="C25" s="29">
        <f t="shared" si="0"/>
        <v>0.03813243132372102</v>
      </c>
      <c r="D25" s="12"/>
      <c r="E25" s="39">
        <v>203227860</v>
      </c>
      <c r="F25" s="13">
        <v>19148.41</v>
      </c>
      <c r="G25" s="114">
        <f t="shared" si="1"/>
        <v>10.613302096623165</v>
      </c>
      <c r="H25" s="41">
        <f t="shared" si="3"/>
        <v>-0.42742478373391857</v>
      </c>
      <c r="I25" s="114">
        <f t="shared" si="4"/>
        <v>30.526881075264075</v>
      </c>
      <c r="J25" s="54"/>
      <c r="K25" s="40"/>
      <c r="L25" s="98"/>
      <c r="M25" s="64">
        <v>9327104524</v>
      </c>
      <c r="N25" s="67">
        <v>299005.63</v>
      </c>
      <c r="O25" s="66">
        <f t="shared" si="2"/>
        <v>31.19374215127655</v>
      </c>
      <c r="P25" s="49"/>
      <c r="Q25" s="49"/>
      <c r="R25" s="121"/>
      <c r="S25" s="121"/>
    </row>
    <row r="26" spans="1:19" ht="9.75">
      <c r="A26" s="9">
        <v>2009</v>
      </c>
      <c r="B26" s="70">
        <v>214.547833333333</v>
      </c>
      <c r="C26" s="29">
        <f t="shared" si="0"/>
        <v>-0.0032549420323210176</v>
      </c>
      <c r="D26" s="12"/>
      <c r="E26" s="39">
        <v>191929946</v>
      </c>
      <c r="F26" s="13">
        <v>20372</v>
      </c>
      <c r="G26" s="114">
        <f t="shared" si="1"/>
        <v>9.421261829962694</v>
      </c>
      <c r="H26" s="41">
        <f t="shared" si="3"/>
        <v>-0.4917339598289021</v>
      </c>
      <c r="I26" s="114">
        <f t="shared" si="4"/>
        <v>30.427517846936535</v>
      </c>
      <c r="J26" s="54"/>
      <c r="K26" s="40"/>
      <c r="L26" s="98"/>
      <c r="M26" s="64">
        <v>9449366357</v>
      </c>
      <c r="N26" s="67">
        <v>301216.0799999999</v>
      </c>
      <c r="O26" s="66">
        <f t="shared" si="2"/>
        <v>31.370723491919833</v>
      </c>
      <c r="P26" s="49"/>
      <c r="Q26" s="49"/>
      <c r="R26" s="121"/>
      <c r="S26" s="121"/>
    </row>
    <row r="27" spans="1:19" ht="9.75">
      <c r="A27" s="9">
        <v>2010</v>
      </c>
      <c r="B27" s="70">
        <v>218.079</v>
      </c>
      <c r="C27" s="29">
        <f t="shared" si="0"/>
        <v>0.016458645197226618</v>
      </c>
      <c r="D27" s="12"/>
      <c r="E27" s="39">
        <v>232251642</v>
      </c>
      <c r="F27" s="13">
        <f>20748+35</f>
        <v>20783</v>
      </c>
      <c r="G27" s="114">
        <f t="shared" si="1"/>
        <v>11.175077803974402</v>
      </c>
      <c r="H27" s="41">
        <f t="shared" si="3"/>
        <v>-0.3971176423559296</v>
      </c>
      <c r="I27" s="114">
        <f t="shared" si="4"/>
        <v>30.928313567411543</v>
      </c>
      <c r="J27" s="55"/>
      <c r="K27" s="44"/>
      <c r="L27" s="99"/>
      <c r="M27" s="64">
        <v>9836375701</v>
      </c>
      <c r="N27" s="67">
        <v>303895.96799999994</v>
      </c>
      <c r="O27" s="66">
        <f t="shared" si="2"/>
        <v>32.367575541509</v>
      </c>
      <c r="P27" s="80"/>
      <c r="Q27" s="81"/>
      <c r="S27" s="37"/>
    </row>
    <row r="28" spans="1:19" ht="9.75">
      <c r="A28" s="9">
        <v>2011</v>
      </c>
      <c r="B28" s="78">
        <v>224.937</v>
      </c>
      <c r="C28" s="29">
        <f t="shared" si="0"/>
        <v>0.03144731954933766</v>
      </c>
      <c r="D28" s="12"/>
      <c r="E28" s="39">
        <v>235016906</v>
      </c>
      <c r="F28" s="13">
        <v>21490</v>
      </c>
      <c r="G28" s="114">
        <f t="shared" si="1"/>
        <v>10.93610544439274</v>
      </c>
      <c r="H28" s="104">
        <f t="shared" si="3"/>
        <v>-0.4100099212360927</v>
      </c>
      <c r="I28" s="114">
        <f t="shared" si="4"/>
        <v>31.900926127288045</v>
      </c>
      <c r="J28" s="55"/>
      <c r="K28" s="44"/>
      <c r="L28" s="99"/>
      <c r="M28" s="64">
        <v>10053097237</v>
      </c>
      <c r="N28" s="67">
        <v>309127.86</v>
      </c>
      <c r="O28" s="66">
        <f t="shared" si="2"/>
        <v>32.52083858439676</v>
      </c>
      <c r="P28" s="80"/>
      <c r="Q28" s="81"/>
      <c r="S28" s="37"/>
    </row>
    <row r="29" spans="1:17" ht="9.75">
      <c r="A29" s="9">
        <v>2012</v>
      </c>
      <c r="B29" s="78">
        <v>229.59633333333332</v>
      </c>
      <c r="C29" s="29">
        <f t="shared" si="0"/>
        <v>0.020713948053602937</v>
      </c>
      <c r="D29" s="12"/>
      <c r="E29" s="84">
        <v>240244297.03</v>
      </c>
      <c r="F29" s="13">
        <v>20739</v>
      </c>
      <c r="G29" s="114">
        <f t="shared" si="1"/>
        <v>11.584179421862192</v>
      </c>
      <c r="H29" s="104">
        <f t="shared" si="3"/>
        <v>-0.37504708927034147</v>
      </c>
      <c r="I29" s="114">
        <f t="shared" si="4"/>
        <v>32.56172025395052</v>
      </c>
      <c r="J29" s="55"/>
      <c r="K29" s="45"/>
      <c r="L29" s="100"/>
      <c r="M29" s="64">
        <v>9590714942</v>
      </c>
      <c r="N29" s="67">
        <v>313302</v>
      </c>
      <c r="O29" s="66">
        <f t="shared" si="2"/>
        <v>30.61172588109875</v>
      </c>
      <c r="P29" s="28"/>
      <c r="Q29" s="50"/>
    </row>
    <row r="30" spans="1:17" ht="9.75">
      <c r="A30" s="9">
        <v>2013</v>
      </c>
      <c r="B30" s="70">
        <v>232.962</v>
      </c>
      <c r="C30" s="89">
        <f t="shared" si="0"/>
        <v>0.014659061047722854</v>
      </c>
      <c r="D30" s="12"/>
      <c r="E30" s="84">
        <v>237244103.79</v>
      </c>
      <c r="F30" s="13">
        <v>20821</v>
      </c>
      <c r="G30" s="114">
        <f t="shared" si="1"/>
        <v>11.394462503722202</v>
      </c>
      <c r="H30" s="104">
        <f t="shared" si="3"/>
        <v>-0.3852820947798804</v>
      </c>
      <c r="I30" s="114">
        <f t="shared" si="4"/>
        <v>33.03904449897205</v>
      </c>
      <c r="J30" s="117">
        <f aca="true" t="shared" si="5" ref="J30:J35">I30-G30</f>
        <v>21.64458199524985</v>
      </c>
      <c r="K30" s="108">
        <f aca="true" t="shared" si="6" ref="K30:K35">(G30-I30)/I30</f>
        <v>-0.6551213064265003</v>
      </c>
      <c r="L30" s="100"/>
      <c r="M30" s="64">
        <v>9628391960</v>
      </c>
      <c r="N30" s="67">
        <v>305684.25999999995</v>
      </c>
      <c r="O30" s="66">
        <f t="shared" si="2"/>
        <v>31.49783361433134</v>
      </c>
      <c r="P30" s="50"/>
      <c r="Q30" s="50"/>
    </row>
    <row r="31" spans="1:17" ht="9.75">
      <c r="A31" s="119">
        <v>2014</v>
      </c>
      <c r="B31" s="70">
        <v>236.712</v>
      </c>
      <c r="C31" s="89">
        <f t="shared" si="0"/>
        <v>0.016097045870141935</v>
      </c>
      <c r="D31" s="12"/>
      <c r="E31" s="84">
        <v>247914921.9</v>
      </c>
      <c r="F31" s="13">
        <v>22137</v>
      </c>
      <c r="G31" s="115">
        <f t="shared" si="1"/>
        <v>11.199120111126168</v>
      </c>
      <c r="H31" s="104">
        <f t="shared" si="3"/>
        <v>-0.3958205880469471</v>
      </c>
      <c r="I31" s="115">
        <f t="shared" si="4"/>
        <v>33.570875513777665</v>
      </c>
      <c r="J31" s="117">
        <f t="shared" si="5"/>
        <v>22.371755402651495</v>
      </c>
      <c r="K31" s="108">
        <f t="shared" si="6"/>
        <v>-0.6664036924944066</v>
      </c>
      <c r="L31" s="100"/>
      <c r="M31" s="94">
        <v>10385943193</v>
      </c>
      <c r="N31" s="95">
        <v>304802.54</v>
      </c>
      <c r="O31" s="93">
        <f t="shared" si="2"/>
        <v>34.07433282216086</v>
      </c>
      <c r="P31" s="68">
        <f>O31-G31</f>
        <v>22.875212711034692</v>
      </c>
      <c r="Q31" s="69">
        <f>P31/O31</f>
        <v>0.6713326664508419</v>
      </c>
    </row>
    <row r="32" spans="1:17" ht="9.75">
      <c r="A32" s="119">
        <v>2015</v>
      </c>
      <c r="B32" s="78">
        <v>237</v>
      </c>
      <c r="C32" s="89">
        <f t="shared" si="0"/>
        <v>0.0012166683564838188</v>
      </c>
      <c r="D32" s="12"/>
      <c r="E32" s="85">
        <v>247997150.25000003</v>
      </c>
      <c r="F32" s="13">
        <v>21800</v>
      </c>
      <c r="G32" s="115">
        <f t="shared" si="1"/>
        <v>11.376016066513763</v>
      </c>
      <c r="H32" s="105">
        <f t="shared" si="3"/>
        <v>-0.3862772584601191</v>
      </c>
      <c r="I32" s="115">
        <f t="shared" si="4"/>
        <v>33.61172013571474</v>
      </c>
      <c r="J32" s="118">
        <f t="shared" si="5"/>
        <v>22.235704069200978</v>
      </c>
      <c r="K32" s="109">
        <f t="shared" si="6"/>
        <v>-0.6615461505516353</v>
      </c>
      <c r="L32" s="99"/>
      <c r="M32" s="72"/>
      <c r="N32" s="79"/>
      <c r="O32" s="66"/>
      <c r="P32" s="50"/>
      <c r="Q32" s="50"/>
    </row>
    <row r="33" spans="1:17" ht="9.75">
      <c r="A33" s="9">
        <v>2016</v>
      </c>
      <c r="B33" s="70">
        <v>241.714</v>
      </c>
      <c r="C33" s="89">
        <f t="shared" si="0"/>
        <v>0.019890295358649723</v>
      </c>
      <c r="D33" s="12"/>
      <c r="E33" s="84">
        <v>261744862.74</v>
      </c>
      <c r="F33" s="13">
        <v>22676</v>
      </c>
      <c r="G33" s="114">
        <f t="shared" si="1"/>
        <v>11.542814550185218</v>
      </c>
      <c r="H33" s="104">
        <f t="shared" si="3"/>
        <v>-0.3772786756447459</v>
      </c>
      <c r="I33" s="114">
        <f t="shared" si="4"/>
        <v>34.28026717672638</v>
      </c>
      <c r="J33" s="117">
        <f t="shared" si="5"/>
        <v>22.737452626541163</v>
      </c>
      <c r="K33" s="108">
        <f t="shared" si="6"/>
        <v>-0.6632810797337692</v>
      </c>
      <c r="L33" s="100"/>
      <c r="M33" s="72"/>
      <c r="N33" s="79"/>
      <c r="O33" s="66"/>
      <c r="P33" s="50"/>
      <c r="Q33" s="50"/>
    </row>
    <row r="34" spans="1:17" ht="9.75">
      <c r="A34" s="9">
        <v>2017</v>
      </c>
      <c r="B34" s="70">
        <v>247.732</v>
      </c>
      <c r="C34" s="89">
        <f t="shared" si="0"/>
        <v>0.024897192549873104</v>
      </c>
      <c r="D34" s="12"/>
      <c r="E34" s="84">
        <v>251848407.78000003</v>
      </c>
      <c r="F34" s="13">
        <v>22663</v>
      </c>
      <c r="G34" s="114">
        <f t="shared" si="1"/>
        <v>11.11275681860301</v>
      </c>
      <c r="H34" s="104">
        <f t="shared" si="3"/>
        <v>-0.40047978651729227</v>
      </c>
      <c r="I34" s="114">
        <f t="shared" si="4"/>
        <v>35.13374958928643</v>
      </c>
      <c r="J34" s="117">
        <f t="shared" si="5"/>
        <v>24.02099277068342</v>
      </c>
      <c r="K34" s="108">
        <f t="shared" si="6"/>
        <v>-0.6837013712310486</v>
      </c>
      <c r="L34" s="100"/>
      <c r="M34" s="72"/>
      <c r="N34" s="79"/>
      <c r="O34" s="66"/>
      <c r="P34" s="50"/>
      <c r="Q34" s="50"/>
    </row>
    <row r="35" spans="1:17" ht="9.75">
      <c r="A35" s="119">
        <v>2018</v>
      </c>
      <c r="B35" s="70">
        <v>254.251</v>
      </c>
      <c r="C35" s="89">
        <f t="shared" si="0"/>
        <v>0.026314727205205557</v>
      </c>
      <c r="D35" s="12"/>
      <c r="E35" s="84">
        <v>261731925.77</v>
      </c>
      <c r="F35" s="13">
        <v>22659</v>
      </c>
      <c r="G35" s="115">
        <f t="shared" si="1"/>
        <v>11.550903648439913</v>
      </c>
      <c r="H35" s="104">
        <f t="shared" si="3"/>
        <v>-0.3768422782690363</v>
      </c>
      <c r="I35" s="115">
        <f t="shared" si="4"/>
        <v>36.058284625424506</v>
      </c>
      <c r="J35" s="117">
        <f t="shared" si="5"/>
        <v>24.507380976984592</v>
      </c>
      <c r="K35" s="110">
        <f t="shared" si="6"/>
        <v>-0.679660201020893</v>
      </c>
      <c r="L35" s="99"/>
      <c r="M35" s="72"/>
      <c r="N35" s="79"/>
      <c r="O35" s="66"/>
      <c r="P35" s="50"/>
      <c r="Q35" s="50"/>
    </row>
    <row r="36" spans="1:17" ht="9.75">
      <c r="A36" s="9"/>
      <c r="B36" s="14"/>
      <c r="C36" s="14"/>
      <c r="D36" s="15"/>
      <c r="E36" s="10"/>
      <c r="F36" s="30"/>
      <c r="G36" s="31"/>
      <c r="H36" s="25"/>
      <c r="I36" s="24"/>
      <c r="J36" s="23"/>
      <c r="K36" s="24"/>
      <c r="L36" s="97"/>
      <c r="M36" s="28"/>
      <c r="N36" s="28"/>
      <c r="O36" s="28"/>
      <c r="P36" s="28"/>
      <c r="Q36" s="28"/>
    </row>
    <row r="37" spans="1:17" ht="9.75">
      <c r="A37" s="91" t="s">
        <v>17</v>
      </c>
      <c r="B37" s="71">
        <f>ROUND(B32/B7,6)</f>
        <v>1.813313</v>
      </c>
      <c r="C37" s="90">
        <f>B32/B7-1</f>
        <v>0.8133129303749045</v>
      </c>
      <c r="D37" s="15"/>
      <c r="E37" s="10"/>
      <c r="F37" s="32"/>
      <c r="G37" s="33"/>
      <c r="H37" s="38"/>
      <c r="I37" s="24"/>
      <c r="J37" s="82"/>
      <c r="K37" s="24"/>
      <c r="L37" s="97"/>
      <c r="M37" s="28"/>
      <c r="N37" s="28"/>
      <c r="O37" s="28"/>
      <c r="P37" s="28"/>
      <c r="Q37" s="28"/>
    </row>
    <row r="38" spans="1:17" ht="9.75">
      <c r="A38" s="92" t="s">
        <v>13</v>
      </c>
      <c r="B38" s="71">
        <f>ROUND(B35/B30,6)</f>
        <v>1.091384</v>
      </c>
      <c r="C38" s="106">
        <f>B35/B30-1</f>
        <v>0.09138400254118695</v>
      </c>
      <c r="D38" s="16"/>
      <c r="E38" s="10"/>
      <c r="F38" s="10"/>
      <c r="G38" s="47"/>
      <c r="H38" s="27"/>
      <c r="I38" s="57"/>
      <c r="J38" s="82"/>
      <c r="K38" s="47"/>
      <c r="L38" s="101"/>
      <c r="M38" s="28"/>
      <c r="N38" s="28"/>
      <c r="O38" s="28"/>
      <c r="P38" s="28"/>
      <c r="Q38" s="28"/>
    </row>
    <row r="39" spans="1:17" ht="9.75">
      <c r="A39" s="92" t="s">
        <v>14</v>
      </c>
      <c r="B39" s="71">
        <f>ROUND(B32/B18,6)</f>
        <v>1.338227</v>
      </c>
      <c r="C39" s="107">
        <f>B32/B18-1</f>
        <v>0.3382269904009034</v>
      </c>
      <c r="D39" s="16"/>
      <c r="E39" s="10"/>
      <c r="F39" s="10"/>
      <c r="G39" s="47"/>
      <c r="H39" s="27"/>
      <c r="I39" s="57"/>
      <c r="J39" s="46"/>
      <c r="K39" s="47"/>
      <c r="L39" s="101"/>
      <c r="M39" s="28"/>
      <c r="N39" s="28"/>
      <c r="O39" s="28"/>
      <c r="P39" s="28"/>
      <c r="Q39" s="28"/>
    </row>
    <row r="40" spans="1:17" ht="10.5" thickBot="1">
      <c r="A40" s="17" t="s">
        <v>16</v>
      </c>
      <c r="B40" s="111">
        <f>B34/B30</f>
        <v>1.0634008980005323</v>
      </c>
      <c r="C40" s="19"/>
      <c r="D40" s="20"/>
      <c r="E40" s="21"/>
      <c r="F40" s="21"/>
      <c r="G40" s="22"/>
      <c r="H40" s="26"/>
      <c r="I40" s="22"/>
      <c r="J40" s="18"/>
      <c r="K40" s="22"/>
      <c r="L40" s="102"/>
      <c r="M40" s="51"/>
      <c r="N40" s="51"/>
      <c r="O40" s="51"/>
      <c r="P40" s="51"/>
      <c r="Q40" s="51"/>
    </row>
    <row r="41" spans="1:4" ht="9.75">
      <c r="A41" s="2"/>
      <c r="B41" s="1"/>
      <c r="C41" s="1"/>
      <c r="D41" s="1"/>
    </row>
    <row r="42" ht="11.25">
      <c r="A42" s="1" t="s">
        <v>19</v>
      </c>
    </row>
    <row r="43" spans="1:12" ht="11.25">
      <c r="A43" s="1" t="s">
        <v>22</v>
      </c>
      <c r="I43" s="36"/>
      <c r="J43" s="36"/>
      <c r="K43" s="83"/>
      <c r="L43" s="83"/>
    </row>
    <row r="44" ht="9.75">
      <c r="B44" s="34"/>
    </row>
    <row r="46" ht="9.75">
      <c r="B46" s="35"/>
    </row>
    <row r="49" spans="2:12" ht="9.75">
      <c r="B49" s="34"/>
      <c r="I49" s="36"/>
      <c r="J49" s="36"/>
      <c r="K49" s="36"/>
      <c r="L49" s="36"/>
    </row>
    <row r="51" ht="9.75">
      <c r="B51" s="86"/>
    </row>
    <row r="52" ht="9.75">
      <c r="B52" s="87"/>
    </row>
    <row r="53" spans="2:12" ht="11.25">
      <c r="B53" s="87"/>
      <c r="C53" s="43"/>
      <c r="H53" s="73"/>
      <c r="I53" s="76"/>
      <c r="J53" s="74"/>
      <c r="K53" s="73"/>
      <c r="L53" s="73"/>
    </row>
    <row r="54" spans="2:12" ht="12">
      <c r="B54" s="87"/>
      <c r="H54" s="75"/>
      <c r="I54" s="77"/>
      <c r="J54" s="75"/>
      <c r="K54" s="75"/>
      <c r="L54" s="75"/>
    </row>
    <row r="55" spans="2:12" ht="11.25">
      <c r="B55" s="87"/>
      <c r="H55" s="73"/>
      <c r="I55" s="76"/>
      <c r="J55" s="74"/>
      <c r="K55" s="73"/>
      <c r="L55" s="73"/>
    </row>
    <row r="56" spans="2:12" ht="12">
      <c r="B56" s="87"/>
      <c r="H56" s="75"/>
      <c r="I56" s="77"/>
      <c r="J56" s="75"/>
      <c r="K56" s="75"/>
      <c r="L56" s="75"/>
    </row>
    <row r="57" spans="2:12" ht="11.25">
      <c r="B57" s="87"/>
      <c r="H57" s="73"/>
      <c r="I57" s="76"/>
      <c r="J57" s="74"/>
      <c r="K57" s="73"/>
      <c r="L57" s="73"/>
    </row>
    <row r="58" spans="2:12" ht="12">
      <c r="B58" s="87"/>
      <c r="H58" s="75"/>
      <c r="I58" s="77"/>
      <c r="J58" s="75"/>
      <c r="K58" s="75"/>
      <c r="L58" s="75"/>
    </row>
    <row r="59" spans="2:12" ht="11.25">
      <c r="B59" s="87"/>
      <c r="H59" s="73"/>
      <c r="I59" s="76"/>
      <c r="J59" s="74"/>
      <c r="K59" s="73"/>
      <c r="L59" s="73"/>
    </row>
    <row r="60" spans="2:12" ht="12">
      <c r="B60" s="87"/>
      <c r="H60" s="75"/>
      <c r="I60" s="77"/>
      <c r="J60" s="75"/>
      <c r="K60" s="75"/>
      <c r="L60" s="75"/>
    </row>
    <row r="61" spans="2:12" ht="11.25">
      <c r="B61" s="88"/>
      <c r="H61" s="73"/>
      <c r="I61" s="76"/>
      <c r="J61" s="74"/>
      <c r="K61" s="73"/>
      <c r="L61" s="73"/>
    </row>
    <row r="62" spans="8:12" ht="12">
      <c r="H62" s="75"/>
      <c r="I62" s="77"/>
      <c r="J62" s="75"/>
      <c r="K62" s="75"/>
      <c r="L62" s="75"/>
    </row>
    <row r="63" spans="8:12" ht="11.25">
      <c r="H63" s="73"/>
      <c r="I63" s="76"/>
      <c r="J63" s="74"/>
      <c r="K63" s="73"/>
      <c r="L63" s="73"/>
    </row>
  </sheetData>
  <sheetProtection/>
  <mergeCells count="4">
    <mergeCell ref="R23:R26"/>
    <mergeCell ref="S23:S26"/>
    <mergeCell ref="M3:O3"/>
    <mergeCell ref="A3:K3"/>
  </mergeCells>
  <printOptions gridLines="1" horizontalCentered="1" verticalCentered="1"/>
  <pageMargins left="0.25" right="0.25" top="0.72" bottom="0.69" header="0.5" footer="0.41"/>
  <pageSetup fitToHeight="1" fitToWidth="1" horizontalDpi="600" verticalDpi="600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2016-03-24T19:38:12Z</dcterms:created>
  <dcterms:modified xsi:type="dcterms:W3CDTF">2016-04-13T16:42:37Z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>There are comments included in the spreadsheet.  Please remove if unnecessary.  If needed, then make footnotes at the bottom of the page.  KID 4/6  Done (F.S.)</vt:lpwstr>
  </property>
  <property fmtid="{D5CDD505-2E9C-101B-9397-08002B2CF9AE}" pid="4" name="Document Type">
    <vt:lpwstr>Question</vt:lpwstr>
  </property>
</Properties>
</file>