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6" yWindow="65404" windowWidth="7680" windowHeight="7596" tabRatio="913" activeTab="0"/>
  </bookViews>
  <sheets>
    <sheet name="Comment" sheetId="1" r:id="rId1"/>
    <sheet name="SUMMARY" sheetId="2" r:id="rId2"/>
    <sheet name="COST OF CAPITAL" sheetId="3" r:id="rId3"/>
    <sheet name="FACILITY RENTAL % ALLOCATION" sheetId="4" r:id="rId4"/>
    <sheet name="FACILITY RENTAL In Place Value" sheetId="5" r:id="rId5"/>
    <sheet name="Facility Rental Revenue" sheetId="6" r:id="rId6"/>
    <sheet name="MAINTENANCE" sheetId="7" r:id="rId7"/>
    <sheet name="A&amp;G" sheetId="8" r:id="rId8"/>
    <sheet name="CUSTOMER SERVICE" sheetId="9" r:id="rId9"/>
    <sheet name="DEPRECIATION" sheetId="10" r:id="rId10"/>
    <sheet name="PROPERTY TAX &amp; INS." sheetId="11" r:id="rId11"/>
    <sheet name="COS-NOI" sheetId="12" r:id="rId12"/>
    <sheet name="COS-Rate Base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P">'[1]1'!#REF!</definedName>
    <definedName name="co_name_line1">#REF!</definedName>
    <definedName name="co_name_line2">#REF!</definedName>
    <definedName name="D-1">#REF!</definedName>
    <definedName name="docket_num">#REF!</definedName>
    <definedName name="HISTORICAL_YEAR_DATE">#REF!</definedName>
    <definedName name="HISTORICAL_YEAR_X">#REF!</definedName>
    <definedName name="PAGE_1_END">#REF!</definedName>
    <definedName name="PAGE_1_START">#REF!</definedName>
    <definedName name="PG1">#REF!</definedName>
    <definedName name="_xlnm.Print_Area" localSheetId="10">'PROPERTY TAX &amp; INS.'!$A$4:$C$4</definedName>
    <definedName name="PRIOR_YEAR_DATE">#REF!</definedName>
    <definedName name="PRIOR_YEAR_X">#REF!</definedName>
    <definedName name="SUBSEQUENT_YEAR_DATE">#REF!</definedName>
    <definedName name="SUBSEQUENT_YEAR_X">#REF!</definedName>
    <definedName name="TEST_YEAR_DATE">#REF!</definedName>
    <definedName name="TEST_YEAR_X">#REF!</definedName>
  </definedNames>
  <calcPr fullCalcOnLoad="1"/>
</workbook>
</file>

<file path=xl/sharedStrings.xml><?xml version="1.0" encoding="utf-8"?>
<sst xmlns="http://schemas.openxmlformats.org/spreadsheetml/2006/main" count="478" uniqueCount="306">
  <si>
    <t>COST</t>
  </si>
  <si>
    <t>WEIGHTED</t>
  </si>
  <si>
    <t>COST RATE</t>
  </si>
  <si>
    <t>TOTAL</t>
  </si>
  <si>
    <t xml:space="preserve">ADJUSTED RETURN ON CAPITAL </t>
  </si>
  <si>
    <t>DEPRECIATION</t>
  </si>
  <si>
    <t>PROPERTY TAXES &amp; INSURANCE</t>
  </si>
  <si>
    <t>CILC-1D</t>
  </si>
  <si>
    <t>CILC-1G</t>
  </si>
  <si>
    <t>CILC-1T</t>
  </si>
  <si>
    <t>Total Distribution Plant</t>
  </si>
  <si>
    <t>MET</t>
  </si>
  <si>
    <t>OL-1</t>
  </si>
  <si>
    <t>OS-2</t>
  </si>
  <si>
    <t>SL-1</t>
  </si>
  <si>
    <t>SL-2</t>
  </si>
  <si>
    <t>SST-TST</t>
  </si>
  <si>
    <t>Operating and Maintenance Expense</t>
  </si>
  <si>
    <t>Investment</t>
  </si>
  <si>
    <t>Annual Maintenance Factor</t>
  </si>
  <si>
    <t>Distribution O&amp;M Expense</t>
  </si>
  <si>
    <t>Total Distribution O&amp;M Expense</t>
  </si>
  <si>
    <t>DISTRIBUTION MAINTENANCE</t>
  </si>
  <si>
    <t>GENERAL  &amp; ADMINISTRATIVE</t>
  </si>
  <si>
    <t>General &amp; Administrative Exp</t>
  </si>
  <si>
    <t>Total A&amp;G Expense</t>
  </si>
  <si>
    <t>Annual A&amp;G Factor</t>
  </si>
  <si>
    <t>FACILITY RENTAL ANNUAL FACTOR</t>
  </si>
  <si>
    <t>Distribution Plant</t>
  </si>
  <si>
    <t>Depreciation</t>
  </si>
  <si>
    <t>Average</t>
  </si>
  <si>
    <t>Total Distribution Facilities</t>
  </si>
  <si>
    <t>Weighted</t>
  </si>
  <si>
    <t>CUSTOMER ACCOUNT &amp; SERVICE</t>
  </si>
  <si>
    <t>Total</t>
  </si>
  <si>
    <t>Current Facility Rental Annual Charge</t>
  </si>
  <si>
    <t>Estimated In-Place Value of Rental Facilities</t>
  </si>
  <si>
    <t>% CHARGE</t>
  </si>
  <si>
    <t>Total Customer Service Accounts Expense*</t>
  </si>
  <si>
    <t>Total Customer Service and Information Expense*</t>
  </si>
  <si>
    <t>Facility Revenue % of Retail Base Revenues</t>
  </si>
  <si>
    <t>In-place value of Facility Rental</t>
  </si>
  <si>
    <t>Estimated A&amp;G Dollars to Facility Rental</t>
  </si>
  <si>
    <t>Estimated Customer Service Expenses - Facility Rental</t>
  </si>
  <si>
    <t>Customer Account and Service Factor</t>
  </si>
  <si>
    <t>SOURCE</t>
  </si>
  <si>
    <t>WEIGHT</t>
  </si>
  <si>
    <t>DEBT</t>
  </si>
  <si>
    <t>PREFERRED</t>
  </si>
  <si>
    <t>COMMON</t>
  </si>
  <si>
    <t>ADJUSTED WEIGHTED</t>
  </si>
  <si>
    <t>ANNUAL FACILITY RENTAL CHARGE</t>
  </si>
  <si>
    <t>CALCULATION OF THE COST OF CAPITAL</t>
  </si>
  <si>
    <t>CALCULATION OF DISTRIBUTION MAINTENANCE</t>
  </si>
  <si>
    <t>CALCULATION OF GENERAL &amp; ADMINISTRATIVE</t>
  </si>
  <si>
    <t>CALCULATION OF CUSTOMER ACCOUNT &amp; SERVICE</t>
  </si>
  <si>
    <t>CALCULATION OF DEPRECIATION</t>
  </si>
  <si>
    <t>Distribution Investment Total</t>
  </si>
  <si>
    <t>GSCU-1</t>
  </si>
  <si>
    <t>SST-DST</t>
  </si>
  <si>
    <t>REV_CLASS</t>
  </si>
  <si>
    <t>RATE_CODE</t>
  </si>
  <si>
    <t>Base Revenue from the</t>
  </si>
  <si>
    <t>Rate &amp; Revenue Report</t>
  </si>
  <si>
    <t>Account</t>
  </si>
  <si>
    <t>Total Facility Rental Investment</t>
  </si>
  <si>
    <t>PL-1 JV Revenues</t>
  </si>
  <si>
    <t>DISTRIBUTION_EXPENSES</t>
  </si>
  <si>
    <t>OTH_OPER_&amp;_MAINT_EXP</t>
  </si>
  <si>
    <t>Sub-Total OTH_OPER_&amp;_MAINT_EXP</t>
  </si>
  <si>
    <t>COS - NOI</t>
  </si>
  <si>
    <t>GS(T)-1</t>
  </si>
  <si>
    <t>GSD(T)-1</t>
  </si>
  <si>
    <t>GSLD(T)-1</t>
  </si>
  <si>
    <t>GSLD(T)-2</t>
  </si>
  <si>
    <t>GSLD(T)-3</t>
  </si>
  <si>
    <t>RS(T)-1</t>
  </si>
  <si>
    <t>CUSTOMER_ACCOUNTS_EXPENSES</t>
  </si>
  <si>
    <t>Sub-Total CUSTOMER_ACCOUNTS_EXPENSES</t>
  </si>
  <si>
    <t>CUSTOMER_SERVICE_&amp;_INFO_EXPENSE</t>
  </si>
  <si>
    <t>INC407000 - CUST SERV &amp; INFO - SUPERVISION</t>
  </si>
  <si>
    <t>Sub-Total CUSTOMER_SERVICE_&amp;_INFO_EXPENSE</t>
  </si>
  <si>
    <t>ADMINISTRATIVE_&amp;_GENERAL_EXPENSES</t>
  </si>
  <si>
    <t>Sub-Total ADMINISTRATIVE_&amp;_GENERAL_EXPENSES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</si>
  <si>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</si>
  <si>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</si>
  <si>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</si>
  <si>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</si>
  <si>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</si>
  <si>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>BAL001518 - PLT IN SERV - DIST 368 - TRANSF</t>
  </si>
  <si>
    <t>BAL001521 - PLT IN SERV - DIST 371 - INSTAL ON CP</t>
  </si>
  <si>
    <t>Sub-Total DISTRIBUTION_EXCL_ECCR</t>
  </si>
  <si>
    <t>201501</t>
  </si>
  <si>
    <t>201503</t>
  </si>
  <si>
    <t>201504</t>
  </si>
  <si>
    <t>201505</t>
  </si>
  <si>
    <t>201506</t>
  </si>
  <si>
    <t>201510</t>
  </si>
  <si>
    <t>Assignment</t>
  </si>
  <si>
    <t>DocumentNo</t>
  </si>
  <si>
    <t>BusA</t>
  </si>
  <si>
    <t>Parked by</t>
  </si>
  <si>
    <t>Period</t>
  </si>
  <si>
    <t>Year</t>
  </si>
  <si>
    <t>G/L</t>
  </si>
  <si>
    <t>Order</t>
  </si>
  <si>
    <t>Type</t>
  </si>
  <si>
    <t>PK</t>
  </si>
  <si>
    <t>Text</t>
  </si>
  <si>
    <t>Pstng Date</t>
  </si>
  <si>
    <t>Amount in local cur.</t>
  </si>
  <si>
    <t>A13</t>
  </si>
  <si>
    <t/>
  </si>
  <si>
    <t>11</t>
  </si>
  <si>
    <t>9444101</t>
  </si>
  <si>
    <t>YD</t>
  </si>
  <si>
    <t>50</t>
  </si>
  <si>
    <t>12</t>
  </si>
  <si>
    <t>20150131</t>
  </si>
  <si>
    <t>107963038</t>
  </si>
  <si>
    <t>01</t>
  </si>
  <si>
    <t>2015</t>
  </si>
  <si>
    <t>20150228</t>
  </si>
  <si>
    <t>108134170</t>
  </si>
  <si>
    <t>02</t>
  </si>
  <si>
    <t>20150331</t>
  </si>
  <si>
    <t>108324442</t>
  </si>
  <si>
    <t>03</t>
  </si>
  <si>
    <t>20150430</t>
  </si>
  <si>
    <t>108517314</t>
  </si>
  <si>
    <t>04</t>
  </si>
  <si>
    <t>20150531</t>
  </si>
  <si>
    <t>108692311</t>
  </si>
  <si>
    <t>05</t>
  </si>
  <si>
    <t>20150630</t>
  </si>
  <si>
    <t>108897297</t>
  </si>
  <si>
    <t>06</t>
  </si>
  <si>
    <t>20150731</t>
  </si>
  <si>
    <t>109095956</t>
  </si>
  <si>
    <t>07</t>
  </si>
  <si>
    <t>20150831</t>
  </si>
  <si>
    <t>109299992</t>
  </si>
  <si>
    <t>08</t>
  </si>
  <si>
    <t>20150930</t>
  </si>
  <si>
    <t>109541218</t>
  </si>
  <si>
    <t>09</t>
  </si>
  <si>
    <t>20151031</t>
  </si>
  <si>
    <t>109786176</t>
  </si>
  <si>
    <t>10</t>
  </si>
  <si>
    <t>Source:  Rate and Revenue Report</t>
  </si>
  <si>
    <t>Rate and Revenue Retail Base Revenue:</t>
  </si>
  <si>
    <t>Premium Lighting Revenues:</t>
  </si>
  <si>
    <t>COMPOSITE INCOME TAX RATE</t>
  </si>
  <si>
    <t xml:space="preserve">   STATE INCOME TAX RATE</t>
  </si>
  <si>
    <t xml:space="preserve">   FEDERAL INCOME TAX RATE</t>
  </si>
  <si>
    <t>Total Retail Electric Base Revenue</t>
  </si>
  <si>
    <t>Adj. Retail Electric Base Revenue</t>
  </si>
  <si>
    <t>Base Revenues Generated from Facility Rental</t>
  </si>
  <si>
    <t>201502</t>
  </si>
  <si>
    <t>201507</t>
  </si>
  <si>
    <t>201508</t>
  </si>
  <si>
    <t>201509</t>
  </si>
  <si>
    <t>201511</t>
  </si>
  <si>
    <t>20151130</t>
  </si>
  <si>
    <t>110026842</t>
  </si>
  <si>
    <t>Total Base Revenue</t>
  </si>
  <si>
    <t>Source: SAP</t>
  </si>
  <si>
    <t>Total Facility Rental Revenue</t>
  </si>
  <si>
    <t>Financial</t>
  </si>
  <si>
    <t>COST OF SERVICE STUDY - NOI</t>
  </si>
  <si>
    <t>December 2017 - ACTUALS</t>
  </si>
  <si>
    <t>INC380000 - DIST O&amp;M - OPERATION SUPERV &amp; ENG</t>
  </si>
  <si>
    <t>INC381000 - DIST O&amp;M - LOAD DISPATCHING</t>
  </si>
  <si>
    <t>INC382000 - DIST O&amp;M - SUBSTATION EXPENSES</t>
  </si>
  <si>
    <t>INC383000 - DIST O&amp;M - OVERHEAD LINE EXPENSES</t>
  </si>
  <si>
    <t>INC384000 - DIST O&amp;M - UNDERGROUND LINE EXP</t>
  </si>
  <si>
    <t>INC385000 - DIST O&amp;M -  ST LIGHT &amp; SIGNAL SYSTEMS</t>
  </si>
  <si>
    <t>INC386000 - DIST O&amp;M - METER EXPENSES</t>
  </si>
  <si>
    <t>INC387000 - DIST O&amp;M - CUSTOMER INSTALLATIONS EXP</t>
  </si>
  <si>
    <t>INC388000 - DIST O&amp;M - MISC DISTRIBUTION EXPENSES</t>
  </si>
  <si>
    <t>INC389000 - DIST O&amp;M - RENTS</t>
  </si>
  <si>
    <t>INC390000 - DIST O&amp;M - MAINT SUPERV &amp; ENG</t>
  </si>
  <si>
    <t>INC392000 - DIST O&amp;M - MAINT OF STATION EQ</t>
  </si>
  <si>
    <t>INC393000 - DIST O&amp;M - MAINT OF OVERHEAD LINES</t>
  </si>
  <si>
    <t>INC394000 - DIST O&amp;M - MAINT UNDERGROUND LINES</t>
  </si>
  <si>
    <t>INC395000 - DIST O&amp;M - MAINT OF LINE TRANSFORMERS</t>
  </si>
  <si>
    <t>INC396000 - DIST O&amp;M - MAINT S LIGHT &amp; SIGNAL SYST</t>
  </si>
  <si>
    <t>INC397000 - DIST O&amp;M - MAINT OF METERS</t>
  </si>
  <si>
    <t>INC398000 - DIST O&amp;M - MAINT OF MISC DISTRIBUTION PLANT</t>
  </si>
  <si>
    <t>INC401000 - CUST ACCT O&amp;M - SUPERVISION</t>
  </si>
  <si>
    <t>INC402000 - CUST ACCT O&amp;M - METER READING EXP</t>
  </si>
  <si>
    <t>INC403000 - CUST ACCT O&amp;M - CUST REC &amp; COLLECT</t>
  </si>
  <si>
    <t>INC404000 - CUST ACCT O&amp;M - UNCOLLECTIBLE ACCTS</t>
  </si>
  <si>
    <t>INC408000 - CUST SERV &amp; INFO - CUST ASSIST EXP</t>
  </si>
  <si>
    <t>INC409000 - CUST SERV &amp; INFO - INFO &amp; INST ADV GEN</t>
  </si>
  <si>
    <t>INC410000 - CUST SERV &amp; INFO - MISC CUST SERV &amp; INF</t>
  </si>
  <si>
    <t>INC520010 - A&amp;G O&amp;M - SALARIES</t>
  </si>
  <si>
    <t>INC521000 - A&amp;G O&amp;M - OFF SUPPL &amp; EXP</t>
  </si>
  <si>
    <t>INC522000 - A&amp;G O&amp;M - ADMIN EXP TRANSFERRED CR.</t>
  </si>
  <si>
    <t>INC523000 - A&amp;G O&amp;M - OUTSIDE SERVICES EMPLOYED</t>
  </si>
  <si>
    <t>INC524000 - A&amp;G O&amp;M - PROPERTY INSURANCE</t>
  </si>
  <si>
    <t>INC524100 - A&amp;G O&amp;M - PROP INSUR NUCL OUTAGE</t>
  </si>
  <si>
    <t>INC525000 - A&amp;G O&amp;M - INJURIES AND DAMAGES</t>
  </si>
  <si>
    <t>INC526100 - A&amp;G O&amp;M - EMP PENSIONS &amp; BENEFITS</t>
  </si>
  <si>
    <t>INC528010 - A&amp;G O&amp;M - REG COMM EXP FPSC</t>
  </si>
  <si>
    <t>INC530000 - A&amp;G O&amp;M - MISC GENERAL EXPENSES</t>
  </si>
  <si>
    <t>INC531000 - A&amp;G O&amp;M - RENTS</t>
  </si>
  <si>
    <t>INC535000 - A&amp;G O&amp;M - MAINT OF GEN PLT</t>
  </si>
  <si>
    <t>BAL001515 - PLT IN SERV - DIST 365 - OH COND &amp; DEV</t>
  </si>
  <si>
    <t>BAL001516 - PLT IN SERV - DIST 366 - UG CONDUIT</t>
  </si>
  <si>
    <t>BAL001517 - PLT IN SERV - DIST 367 - UG COND &amp; DEV</t>
  </si>
  <si>
    <t>BAL001519 - PLT IN SERV - DIST 369 - SERVICES</t>
  </si>
  <si>
    <t>BAL001520 - PLT IN SERV - DIST 370 - METERS</t>
  </si>
  <si>
    <t>BAL001523 - PLT IN SERV - DIST 373 - S LGT &amp; TFC SIG</t>
  </si>
  <si>
    <t>COS - Rate Base</t>
  </si>
  <si>
    <t>201512</t>
  </si>
  <si>
    <t>20151231</t>
  </si>
  <si>
    <t>110284822</t>
  </si>
  <si>
    <t>Adjusted Facility Rental Revenue for 12 Mos. Ending December 2015 &gt;&gt;</t>
  </si>
  <si>
    <t>Total Base Revenue from Electric Sales 12 months ending 12/31/2015 &gt;&gt;</t>
  </si>
  <si>
    <t>COS 2017</t>
  </si>
  <si>
    <t>Property Insurance Adjustment</t>
  </si>
  <si>
    <t>Plant in-service</t>
  </si>
  <si>
    <t>Depreciation &amp;</t>
  </si>
  <si>
    <t>Amortization</t>
  </si>
  <si>
    <t>361.0</t>
  </si>
  <si>
    <t>36100 - Structures &amp; Improvements</t>
  </si>
  <si>
    <t>362.0</t>
  </si>
  <si>
    <t>36200 - Station Equipment</t>
  </si>
  <si>
    <t>362.9</t>
  </si>
  <si>
    <t>36290 - Substation Equipt - LMS</t>
  </si>
  <si>
    <t>364.0</t>
  </si>
  <si>
    <t>36400 - Poles, Towers &amp; Fixtures</t>
  </si>
  <si>
    <t>365.0</t>
  </si>
  <si>
    <t>36500 - Overhead Cond &amp; Devices</t>
  </si>
  <si>
    <t>366.6</t>
  </si>
  <si>
    <t>36660 - UG Conduit (Duct Sys)</t>
  </si>
  <si>
    <t>366.7</t>
  </si>
  <si>
    <t>36670 - UG Conduit (Direct Buried)</t>
  </si>
  <si>
    <t>367.0</t>
  </si>
  <si>
    <t>36700 - UG Conductors &amp; Devices</t>
  </si>
  <si>
    <t>367.5</t>
  </si>
  <si>
    <t>36750 - UG Cond &amp; Device - 20+Yrs</t>
  </si>
  <si>
    <t>367.6</t>
  </si>
  <si>
    <t>36760 - UG Cond &amp; Device (Duct Sys)</t>
  </si>
  <si>
    <t>367.7</t>
  </si>
  <si>
    <t>36770 - UG Cond &amp; Device (Direct)</t>
  </si>
  <si>
    <t>367.9</t>
  </si>
  <si>
    <t>36790 - UG Cond &amp; Device - 10Yr</t>
  </si>
  <si>
    <t>368.0</t>
  </si>
  <si>
    <t>36800 - Line Transformers</t>
  </si>
  <si>
    <t>369.1</t>
  </si>
  <si>
    <t>36910 - Services, Overhead</t>
  </si>
  <si>
    <t>369.2</t>
  </si>
  <si>
    <t>36920 - Services,Overhead (Lashed)</t>
  </si>
  <si>
    <t>369.6</t>
  </si>
  <si>
    <t>36960 - Services, UG (In Duct)</t>
  </si>
  <si>
    <t>369.7</t>
  </si>
  <si>
    <t>36970 - Services, UG (Buried)</t>
  </si>
  <si>
    <t>370.0</t>
  </si>
  <si>
    <t>37000 - Meters</t>
  </si>
  <si>
    <t>370.1</t>
  </si>
  <si>
    <t>37010 - Meters-AMR</t>
  </si>
  <si>
    <t>370.2</t>
  </si>
  <si>
    <t>37020 - Meters-AMI Replaced</t>
  </si>
  <si>
    <t>371.0</t>
  </si>
  <si>
    <t>37100 - Installations On Cust Prem</t>
  </si>
  <si>
    <t>371.2</t>
  </si>
  <si>
    <t>37120 - Residential Load Management</t>
  </si>
  <si>
    <t>371.3</t>
  </si>
  <si>
    <t>37130 - Commercial Load Mgt-NonECCR</t>
  </si>
  <si>
    <t>371.5</t>
  </si>
  <si>
    <t>37150 - Install on Cust Prem Solar</t>
  </si>
  <si>
    <t>373.0</t>
  </si>
  <si>
    <t>37300 - Street Lights &amp; Signal Sys</t>
  </si>
  <si>
    <t>Net Long-Term Distribution Subsation Revnues  &gt;&gt;</t>
  </si>
  <si>
    <t>Facility Rental Revenue % of Retail Electric Base Revenues (rounded)</t>
  </si>
  <si>
    <t xml:space="preserve">Facility Rental Revenue for12 Mos. Ending December 2015 </t>
  </si>
  <si>
    <t>Total Electric Base Revenue for12 Mos. Ending December 2015</t>
  </si>
  <si>
    <t xml:space="preserve"> % OF IN-SERVICE COST</t>
  </si>
  <si>
    <t>Source: Corporate Regulatory and Asset Accounting</t>
  </si>
  <si>
    <t>Update to Tariff Sheet No. 10.010</t>
  </si>
  <si>
    <t>Tab Reference</t>
  </si>
  <si>
    <t>Source</t>
  </si>
  <si>
    <t>Cost of Capital</t>
  </si>
  <si>
    <t>A&amp;G</t>
  </si>
  <si>
    <t>Customer Service</t>
  </si>
  <si>
    <t>Maintenance</t>
  </si>
  <si>
    <t>Property Tax &amp; Ins.</t>
  </si>
  <si>
    <t>Cost of Capital tab data updated by Avin Sundar, FPL Finance, Analysis on 2/24/2016; revised cost of debt from 5.05% to 5.21% 2/24/2016. Updated Cost of Debt to 5.67% 3/11/2016</t>
  </si>
  <si>
    <t>WTD PRE TAX</t>
  </si>
  <si>
    <t>WACC</t>
  </si>
  <si>
    <t>OPC 015461</t>
  </si>
  <si>
    <t>FPL RC-16</t>
  </si>
  <si>
    <t>OPC 015462</t>
  </si>
  <si>
    <t>OPC 015463</t>
  </si>
  <si>
    <t>OPC 015464</t>
  </si>
  <si>
    <t>OPC 015465</t>
  </si>
  <si>
    <t>OPC 015466</t>
  </si>
  <si>
    <t>OPC 015467</t>
  </si>
  <si>
    <t>OPC 015468</t>
  </si>
  <si>
    <t>OPC 015469</t>
  </si>
  <si>
    <t>OPC 015470</t>
  </si>
  <si>
    <t>OPC 015471</t>
  </si>
  <si>
    <t>OPC 015472</t>
  </si>
  <si>
    <t>OPC 015473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</si>
</sst>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00000"/>
    <numFmt numFmtId="166" formatCode="##,###,\ ;\(##,###,\)"/>
    <numFmt numFmtId="167" formatCode="0.000000_);\(0.00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_(&quot;$&quot;* #,##0_);_(&quot;$&quot;* \(#,##0\);_(&quot;$&quot;* &quot;-&quot;??_);_(@_)"/>
    <numFmt numFmtId="174" formatCode="0.0%"/>
    <numFmt numFmtId="175" formatCode="0.0"/>
    <numFmt numFmtId="176" formatCode="0.00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* #,##0.000_);_(* \(#,##0.000\);_(* &quot;-&quot;???_);_(@_)"/>
    <numFmt numFmtId="181" formatCode="0.00000000000000000%"/>
    <numFmt numFmtId="182" formatCode="[$-409]dddd\,\ mmmm\ dd\,\ yyyy"/>
    <numFmt numFmtId="183" formatCode="0.00000"/>
    <numFmt numFmtId="184" formatCode="0.0000000%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_);_(* \(#,##0.000000000\);_(* &quot;-&quot;?????????_);_(@_)"/>
    <numFmt numFmtId="194" formatCode="0.000"/>
    <numFmt numFmtId="195" formatCode="_(&quot;$&quot;* #,##0.000_);_(&quot;$&quot;* \(#,##0.000\);_(&quot;$&quot;* &quot;-&quot;??_);_(@_)"/>
    <numFmt numFmtId="196" formatCode="&quot;$&quot;#,##0.0_);[Red]\(&quot;$&quot;#,##0.0\)"/>
    <numFmt numFmtId="197" formatCode="#,##0.000"/>
    <numFmt numFmtId="198" formatCode="#,##0.0000"/>
    <numFmt numFmtId="199" formatCode="#,##0.00000"/>
    <numFmt numFmtId="200" formatCode="#,##0.000000"/>
    <numFmt numFmtId="201" formatCode="#,##0.000_);\(#,##0.000\)"/>
    <numFmt numFmtId="202" formatCode="#,##0.0_);\(#,##0.0\)"/>
    <numFmt numFmtId="203" formatCode="#,##0.0000_);\(#,##0.0000\)"/>
    <numFmt numFmtId="204" formatCode="0.00000%"/>
    <numFmt numFmtId="205" formatCode="0.000000%"/>
    <numFmt numFmtId="206" formatCode="#,##0.00000_);\(#,##0.00000\)"/>
    <numFmt numFmtId="207" formatCode="#,##0.000000_);\(#,##0.000000\)"/>
    <numFmt numFmtId="208" formatCode="0.0000"/>
    <numFmt numFmtId="209" formatCode="#,##0_);[Red]\(#,##0\);&quot; &quot;"/>
    <numFmt numFmtId="210" formatCode="mm/dd/yyyy"/>
    <numFmt numFmtId="211" formatCode="[$-409]mmmm\ d\,\ yyyy;@"/>
    <numFmt numFmtId="212" formatCode="General_)"/>
    <numFmt numFmtId="213" formatCode="0.00000000%"/>
  </numFmts>
  <fonts count="45">
    <font>
      <sz val="10"/>
      <name val="Arial"/>
      <family val="0"/>
    </font>
    <font>
      <sz val="8"/>
      <name val="Arial"/>
      <family val="2"/>
    </font>
    <font>
      <sz val="8"/>
      <name val="Courier New"/>
      <family val="3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 MT"/>
      <family val="0"/>
    </font>
    <font>
      <b/>
      <u val="single"/>
      <sz val="10"/>
      <name val="Arial MT"/>
      <family val="0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 applyAlignment="0">
      <protection locked="0"/>
    </xf>
    <xf numFmtId="0" fontId="33" fillId="0" borderId="0">
      <alignment/>
      <protection/>
    </xf>
    <xf numFmtId="0" fontId="15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63" applyFont="1" applyAlignment="1">
      <alignment horizontal="left" vertical="top"/>
      <protection locked="0"/>
    </xf>
    <xf numFmtId="10" fontId="4" fillId="0" borderId="10" xfId="67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73" fontId="0" fillId="16" borderId="0" xfId="44" applyNumberFormat="1" applyFont="1" applyFill="1" applyBorder="1" applyAlignment="1">
      <alignment/>
    </xf>
    <xf numFmtId="173" fontId="0" fillId="16" borderId="11" xfId="44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3" fontId="4" fillId="16" borderId="10" xfId="44" applyNumberFormat="1" applyFont="1" applyFill="1" applyBorder="1" applyAlignment="1">
      <alignment/>
    </xf>
    <xf numFmtId="173" fontId="4" fillId="0" borderId="12" xfId="44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3" fontId="4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10" fontId="0" fillId="0" borderId="0" xfId="67" applyNumberFormat="1" applyFont="1" applyAlignment="1">
      <alignment/>
    </xf>
    <xf numFmtId="172" fontId="0" fillId="0" borderId="0" xfId="67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172" fontId="0" fillId="0" borderId="0" xfId="67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0" fontId="4" fillId="0" borderId="10" xfId="67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3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0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28" fillId="0" borderId="0" xfId="59" applyFont="1">
      <alignment/>
      <protection/>
    </xf>
    <xf numFmtId="8" fontId="28" fillId="0" borderId="0" xfId="46" applyNumberFormat="1" applyFont="1" applyAlignment="1">
      <alignment/>
    </xf>
    <xf numFmtId="0" fontId="28" fillId="0" borderId="0" xfId="59" applyFont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78" fontId="0" fillId="0" borderId="0" xfId="42" applyNumberFormat="1" applyFont="1" applyFill="1" applyAlignment="1">
      <alignment/>
    </xf>
    <xf numFmtId="0" fontId="0" fillId="0" borderId="0" xfId="0" applyFill="1" applyAlignment="1" quotePrefix="1">
      <alignment/>
    </xf>
    <xf numFmtId="0" fontId="31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173" fontId="0" fillId="0" borderId="0" xfId="44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0" fontId="0" fillId="0" borderId="0" xfId="67" applyNumberFormat="1" applyAlignment="1">
      <alignment/>
    </xf>
    <xf numFmtId="10" fontId="0" fillId="0" borderId="0" xfId="67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0" fillId="0" borderId="0" xfId="67" applyFont="1" applyBorder="1" applyAlignment="1">
      <alignment/>
    </xf>
    <xf numFmtId="10" fontId="0" fillId="0" borderId="0" xfId="67" applyNumberFormat="1" applyFont="1" applyBorder="1" applyAlignment="1">
      <alignment/>
    </xf>
    <xf numFmtId="10" fontId="0" fillId="0" borderId="0" xfId="0" applyNumberFormat="1" applyBorder="1" applyAlignment="1">
      <alignment/>
    </xf>
    <xf numFmtId="183" fontId="0" fillId="0" borderId="0" xfId="67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0" fontId="0" fillId="0" borderId="0" xfId="0" applyNumberFormat="1" applyFill="1" applyAlignment="1">
      <alignment/>
    </xf>
    <xf numFmtId="9" fontId="0" fillId="0" borderId="12" xfId="67" applyFont="1" applyFill="1" applyBorder="1" applyAlignment="1">
      <alignment/>
    </xf>
    <xf numFmtId="10" fontId="0" fillId="0" borderId="12" xfId="67" applyNumberFormat="1" applyFont="1" applyFill="1" applyBorder="1" applyAlignment="1">
      <alignment/>
    </xf>
    <xf numFmtId="9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3" fillId="18" borderId="13" xfId="62" applyFont="1" applyFill="1" applyBorder="1" applyAlignment="1">
      <alignment horizontal="center"/>
      <protection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4" fillId="0" borderId="11" xfId="0" applyFont="1" applyBorder="1" applyAlignment="1" quotePrefix="1">
      <alignment horizontal="center"/>
    </xf>
    <xf numFmtId="0" fontId="10" fillId="18" borderId="14" xfId="64" applyFont="1" applyFill="1" applyBorder="1" applyAlignment="1">
      <alignment horizontal="center"/>
      <protection/>
    </xf>
    <xf numFmtId="0" fontId="32" fillId="0" borderId="0" xfId="0" applyFont="1" applyFill="1" applyBorder="1" applyAlignment="1" quotePrefix="1">
      <alignment horizontal="center"/>
    </xf>
    <xf numFmtId="43" fontId="0" fillId="0" borderId="0" xfId="42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09" fontId="0" fillId="19" borderId="0" xfId="0" applyNumberFormat="1" applyFont="1" applyFill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209" fontId="0" fillId="0" borderId="0" xfId="0" applyNumberFormat="1" applyFont="1" applyFill="1" applyAlignment="1">
      <alignment horizontal="right"/>
    </xf>
    <xf numFmtId="173" fontId="0" fillId="16" borderId="11" xfId="44" applyNumberFormat="1" applyFont="1" applyFill="1" applyBorder="1" applyAlignment="1">
      <alignment/>
    </xf>
    <xf numFmtId="173" fontId="0" fillId="20" borderId="0" xfId="44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41" fillId="2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0" fillId="21" borderId="0" xfId="0" applyFill="1" applyAlignment="1">
      <alignment/>
    </xf>
    <xf numFmtId="49" fontId="0" fillId="7" borderId="0" xfId="0" applyNumberFormat="1" applyFill="1" applyAlignment="1">
      <alignment/>
    </xf>
    <xf numFmtId="43" fontId="0" fillId="0" borderId="0" xfId="42" applyFont="1" applyFill="1" applyBorder="1" applyAlignment="1">
      <alignment/>
    </xf>
    <xf numFmtId="0" fontId="0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0" fontId="4" fillId="0" borderId="0" xfId="0" applyFont="1" applyAlignment="1">
      <alignment horizontal="left"/>
    </xf>
    <xf numFmtId="211" fontId="34" fillId="0" borderId="16" xfId="0" applyNumberFormat="1" applyFont="1" applyFill="1" applyBorder="1" applyAlignment="1" applyProtection="1" quotePrefix="1">
      <alignment horizontal="left"/>
      <protection/>
    </xf>
    <xf numFmtId="172" fontId="0" fillId="16" borderId="0" xfId="58" applyNumberFormat="1" applyFont="1" applyFill="1" applyProtection="1">
      <alignment/>
      <protection/>
    </xf>
    <xf numFmtId="10" fontId="34" fillId="16" borderId="17" xfId="58" applyNumberFormat="1" applyFont="1" applyFill="1" applyBorder="1" applyProtection="1">
      <alignment/>
      <protection/>
    </xf>
    <xf numFmtId="10" fontId="34" fillId="16" borderId="18" xfId="58" applyNumberFormat="1" applyFont="1" applyFill="1" applyBorder="1" applyProtection="1">
      <alignment/>
      <protection/>
    </xf>
    <xf numFmtId="172" fontId="0" fillId="22" borderId="0" xfId="58" applyNumberFormat="1" applyFont="1" applyFill="1" applyProtection="1">
      <alignment/>
      <protection/>
    </xf>
    <xf numFmtId="204" fontId="0" fillId="0" borderId="0" xfId="67" applyNumberFormat="1" applyFont="1" applyAlignment="1">
      <alignment/>
    </xf>
    <xf numFmtId="178" fontId="33" fillId="18" borderId="13" xfId="42" applyNumberFormat="1" applyFont="1" applyFill="1" applyBorder="1" applyAlignment="1" quotePrefix="1">
      <alignment horizontal="center"/>
    </xf>
    <xf numFmtId="0" fontId="10" fillId="18" borderId="19" xfId="64" applyFont="1" applyFill="1" applyBorder="1" applyAlignment="1">
      <alignment horizontal="center"/>
      <protection/>
    </xf>
    <xf numFmtId="0" fontId="4" fillId="0" borderId="0" xfId="0" applyNumberFormat="1" applyFont="1" applyAlignment="1">
      <alignment horizontal="right"/>
    </xf>
    <xf numFmtId="0" fontId="4" fillId="0" borderId="0" xfId="61" applyFont="1">
      <alignment/>
      <protection/>
    </xf>
    <xf numFmtId="172" fontId="4" fillId="0" borderId="0" xfId="0" applyNumberFormat="1" applyFont="1" applyAlignment="1">
      <alignment/>
    </xf>
    <xf numFmtId="10" fontId="0" fillId="23" borderId="0" xfId="0" applyNumberFormat="1" applyFont="1" applyFill="1" applyAlignment="1">
      <alignment/>
    </xf>
    <xf numFmtId="10" fontId="0" fillId="24" borderId="0" xfId="0" applyNumberFormat="1" applyFont="1" applyFill="1" applyAlignment="1">
      <alignment/>
    </xf>
    <xf numFmtId="10" fontId="0" fillId="23" borderId="0" xfId="67" applyNumberFormat="1" applyFont="1" applyFill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20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4"/>
    </xf>
    <xf numFmtId="0" fontId="0" fillId="24" borderId="0" xfId="0" applyFont="1" applyFill="1" applyAlignment="1">
      <alignment horizontal="left" indent="2"/>
    </xf>
    <xf numFmtId="0" fontId="0" fillId="24" borderId="0" xfId="0" applyFont="1" applyFill="1" applyAlignment="1">
      <alignment horizontal="left" indent="3"/>
    </xf>
    <xf numFmtId="0" fontId="4" fillId="22" borderId="15" xfId="0" applyFont="1" applyFill="1" applyBorder="1" applyAlignment="1">
      <alignment horizontal="center" vertical="center" wrapText="1"/>
    </xf>
    <xf numFmtId="0" fontId="0" fillId="22" borderId="0" xfId="0" applyFont="1" applyFill="1" applyAlignment="1">
      <alignment horizontal="left" indent="3"/>
    </xf>
    <xf numFmtId="0" fontId="4" fillId="22" borderId="15" xfId="0" applyFont="1" applyFill="1" applyBorder="1" applyAlignment="1">
      <alignment horizontal="center" vertical="center" wrapText="1"/>
    </xf>
    <xf numFmtId="0" fontId="0" fillId="23" borderId="0" xfId="60" applyFont="1" applyFill="1" applyBorder="1">
      <alignment/>
      <protection/>
    </xf>
    <xf numFmtId="0" fontId="0" fillId="0" borderId="0" xfId="0" applyFont="1" applyFill="1" applyAlignment="1">
      <alignment horizontal="left" indent="4"/>
    </xf>
    <xf numFmtId="209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2"/>
    </xf>
    <xf numFmtId="20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3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left"/>
    </xf>
    <xf numFmtId="14" fontId="44" fillId="0" borderId="11" xfId="0" applyNumberFormat="1" applyFont="1" applyBorder="1" applyAlignment="1">
      <alignment horizontal="center" wrapText="1"/>
    </xf>
    <xf numFmtId="14" fontId="44" fillId="0" borderId="0" xfId="0" applyNumberFormat="1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78" fontId="43" fillId="0" borderId="0" xfId="42" applyNumberFormat="1" applyFont="1" applyAlignment="1">
      <alignment/>
    </xf>
    <xf numFmtId="174" fontId="43" fillId="0" borderId="0" xfId="67" applyNumberFormat="1" applyFont="1" applyAlignment="1">
      <alignment/>
    </xf>
    <xf numFmtId="10" fontId="43" fillId="0" borderId="0" xfId="67" applyNumberFormat="1" applyFont="1" applyAlignment="1">
      <alignment/>
    </xf>
    <xf numFmtId="178" fontId="44" fillId="0" borderId="0" xfId="42" applyNumberFormat="1" applyFont="1" applyAlignment="1">
      <alignment/>
    </xf>
    <xf numFmtId="10" fontId="44" fillId="0" borderId="12" xfId="0" applyNumberFormat="1" applyFont="1" applyBorder="1" applyAlignment="1">
      <alignment/>
    </xf>
    <xf numFmtId="210" fontId="0" fillId="25" borderId="0" xfId="0" applyNumberFormat="1" applyFill="1" applyAlignment="1">
      <alignment horizontal="center"/>
    </xf>
    <xf numFmtId="9" fontId="0" fillId="0" borderId="11" xfId="67" applyFont="1" applyBorder="1" applyAlignment="1">
      <alignment/>
    </xf>
    <xf numFmtId="7" fontId="0" fillId="0" borderId="0" xfId="44" applyNumberFormat="1" applyFont="1" applyFill="1" applyAlignment="1">
      <alignment/>
    </xf>
    <xf numFmtId="7" fontId="0" fillId="0" borderId="0" xfId="0" applyNumberFormat="1" applyAlignment="1">
      <alignment/>
    </xf>
    <xf numFmtId="7" fontId="0" fillId="0" borderId="0" xfId="44" applyNumberFormat="1" applyFont="1" applyAlignment="1">
      <alignment/>
    </xf>
    <xf numFmtId="7" fontId="0" fillId="0" borderId="0" xfId="42" applyNumberFormat="1" applyFont="1" applyAlignment="1">
      <alignment/>
    </xf>
    <xf numFmtId="7" fontId="0" fillId="0" borderId="10" xfId="0" applyNumberFormat="1" applyBorder="1" applyAlignment="1">
      <alignment/>
    </xf>
    <xf numFmtId="7" fontId="0" fillId="0" borderId="0" xfId="42" applyNumberFormat="1" applyFill="1" applyBorder="1" applyAlignment="1">
      <alignment/>
    </xf>
    <xf numFmtId="7" fontId="0" fillId="0" borderId="11" xfId="42" applyNumberFormat="1" applyFont="1" applyFill="1" applyBorder="1" applyAlignment="1">
      <alignment/>
    </xf>
    <xf numFmtId="7" fontId="0" fillId="0" borderId="0" xfId="42" applyNumberFormat="1" applyFont="1" applyFill="1" applyBorder="1" applyAlignment="1">
      <alignment/>
    </xf>
    <xf numFmtId="7" fontId="0" fillId="0" borderId="10" xfId="42" applyNumberFormat="1" applyFont="1" applyBorder="1" applyAlignment="1">
      <alignment/>
    </xf>
    <xf numFmtId="7" fontId="0" fillId="25" borderId="0" xfId="42" applyNumberFormat="1" applyFont="1" applyFill="1" applyBorder="1" applyAlignment="1">
      <alignment/>
    </xf>
    <xf numFmtId="7" fontId="0" fillId="22" borderId="0" xfId="0" applyNumberFormat="1" applyFill="1" applyBorder="1" applyAlignment="1">
      <alignment/>
    </xf>
    <xf numFmtId="0" fontId="0" fillId="0" borderId="0" xfId="0" applyAlignment="1">
      <alignment horizontal="left"/>
    </xf>
    <xf numFmtId="172" fontId="35" fillId="26" borderId="13" xfId="67" applyNumberFormat="1" applyFont="1" applyFill="1" applyBorder="1" applyAlignment="1" applyProtection="1" quotePrefix="1">
      <alignment horizontal="center"/>
      <protection locked="0"/>
    </xf>
    <xf numFmtId="0" fontId="0" fillId="0" borderId="0" xfId="0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10" fontId="35" fillId="22" borderId="0" xfId="0" applyNumberFormat="1" applyFont="1" applyFill="1" applyAlignment="1" applyProtection="1">
      <alignment/>
      <protection locked="0"/>
    </xf>
    <xf numFmtId="10" fontId="35" fillId="22" borderId="20" xfId="0" applyNumberFormat="1" applyFont="1" applyFill="1" applyBorder="1" applyAlignment="1" applyProtection="1">
      <alignment/>
      <protection locked="0"/>
    </xf>
    <xf numFmtId="174" fontId="35" fillId="0" borderId="0" xfId="0" applyNumberFormat="1" applyFont="1" applyFill="1" applyAlignment="1" applyProtection="1">
      <alignment/>
      <protection locked="0"/>
    </xf>
    <xf numFmtId="0" fontId="5" fillId="0" borderId="0" xfId="0" applyFont="1" applyAlignment="1">
      <alignment horizontal="left"/>
    </xf>
    <xf numFmtId="10" fontId="0" fillId="0" borderId="0" xfId="67" applyNumberFormat="1" applyFont="1" applyFill="1" applyAlignment="1">
      <alignment horizontal="right"/>
    </xf>
    <xf numFmtId="174" fontId="0" fillId="0" borderId="0" xfId="0" applyNumberFormat="1" applyFill="1" applyAlignment="1">
      <alignment/>
    </xf>
    <xf numFmtId="10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7" fontId="0" fillId="0" borderId="0" xfId="0" applyNumberFormat="1" applyFont="1" applyAlignment="1">
      <alignment horizontal="right"/>
    </xf>
    <xf numFmtId="7" fontId="0" fillId="22" borderId="0" xfId="0" applyNumberFormat="1" applyFont="1" applyFill="1" applyAlignment="1">
      <alignment horizontal="right"/>
    </xf>
    <xf numFmtId="7" fontId="0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2008 AVERAGE Net Millage Rate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2008 AVERAGE Net Millage Rates" xfId="59"/>
    <cellStyle name="Normal_Facility Rental Charge_2005" xfId="60"/>
    <cellStyle name="Normal_Facility Rental Charge_2010" xfId="61"/>
    <cellStyle name="Normal_kWh Sales" xfId="62"/>
    <cellStyle name="Normal_MFR E-3a Summary  ---  RC05 2006 TEST 2-12" xfId="63"/>
    <cellStyle name="Normal_Total Revenu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T\COMMISSION%20PROPOSED%20MFRS\NEW%20E%20SCHED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xs0j1z\AppData\Local\Microsoft\Windows\Temporary%20Internet%20Files\Content.Outlook\2UNSYBL1\Distribution%20Substation%20Rental%20Charge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S0NKM\AppData\Local\Microsoft\Windows\Temporary%20Internet%20Files\Content.Outlook\Y8WJT7XP\Distribution%20Substation%20Rental%20Charge-2016%20Rate%20Case_20160224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a"/>
      <sheetName val="3b"/>
      <sheetName val="4a"/>
      <sheetName val="4b"/>
      <sheetName val="5"/>
      <sheetName val="6a"/>
      <sheetName val="6b"/>
      <sheetName val="7"/>
      <sheetName val="8"/>
      <sheetName val="9"/>
      <sheetName val="10"/>
      <sheetName val="11"/>
      <sheetName val="12"/>
      <sheetName val="13a"/>
      <sheetName val="13b"/>
      <sheetName val="13c"/>
      <sheetName val="13d"/>
      <sheetName val="14"/>
      <sheetName val="15"/>
      <sheetName val="16"/>
      <sheetName val="17"/>
      <sheetName val="18"/>
      <sheetName val="19a"/>
      <sheetName val="19b"/>
      <sheetName val="19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Summary Rental Charge"/>
      <sheetName val="Summary Termination Fees"/>
      <sheetName val="Annual Revenue Requirements"/>
      <sheetName val="Calculation of In-Service Cost"/>
      <sheetName val="Calculation of Average Ratebase"/>
      <sheetName val="Calculation of Anual Dep. Exp."/>
      <sheetName val="Calculation of Deferred Taxes"/>
      <sheetName val="Assumptions"/>
      <sheetName val="Termination Fee "/>
      <sheetName val="Term. Fee 5 year Extentions"/>
      <sheetName val="MAINTENANCE"/>
      <sheetName val="A&amp;G"/>
      <sheetName val="CUSTOMER SERVICE"/>
      <sheetName val="COS-NOI"/>
      <sheetName val="COS-Rate Base"/>
      <sheetName val="FACILITY RENTAL % ALLOCATION"/>
      <sheetName val="LTDS Rental - In Place Value"/>
      <sheetName val="LTDS Rental Revenue"/>
      <sheetName val="Sheet1"/>
    </sheetNames>
    <sheetDataSet>
      <sheetData sheetId="18">
        <row r="2">
          <cell r="H2">
            <v>1395815.4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Summary Rental Charge"/>
      <sheetName val="Summary Termination Fees"/>
      <sheetName val="Annual Revenue Requirements"/>
      <sheetName val="Calculation of In-Service Cost"/>
      <sheetName val="Calculation of Average Ratebase"/>
      <sheetName val="Calculation of Anual Dep. Exp."/>
      <sheetName val="Calculation of Deferred Taxes"/>
      <sheetName val="Assumptions"/>
      <sheetName val="Termination Fee "/>
      <sheetName val="Term. Fee 5 year Extentions"/>
      <sheetName val="MAINTENANCE"/>
      <sheetName val="A&amp;G"/>
      <sheetName val="CUSTOMER SERVICE"/>
      <sheetName val="COS-NOI"/>
      <sheetName val="COS-Rate Base"/>
      <sheetName val="FACILITY RENTAL In Place Value"/>
      <sheetName val="FACILITY RENTAL % ALLOCATION"/>
      <sheetName val="Facility Rental Revenue"/>
      <sheetName val="PROPERTY TAX &amp; INS."/>
      <sheetName val="insurance"/>
      <sheetName val="millage"/>
    </sheetNames>
    <sheetDataSet>
      <sheetData sheetId="8">
        <row r="17">
          <cell r="E17">
            <v>0.01873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1" sqref="A1:A2"/>
    </sheetView>
  </sheetViews>
  <sheetFormatPr defaultColWidth="9.140625" defaultRowHeight="12.75"/>
  <sheetData>
    <row r="1" ht="12.75">
      <c r="A1" s="30" t="s">
        <v>292</v>
      </c>
    </row>
    <row r="2" ht="12.75">
      <c r="A2" s="30" t="s">
        <v>293</v>
      </c>
    </row>
    <row r="4" ht="12.75">
      <c r="A4" s="68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7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12.57421875" style="0" customWidth="1"/>
    <col min="2" max="2" width="42.421875" style="0" customWidth="1"/>
    <col min="3" max="3" width="3.421875" style="0" customWidth="1"/>
    <col min="4" max="4" width="17.57421875" style="0" customWidth="1"/>
    <col min="5" max="5" width="4.8515625" style="0" customWidth="1"/>
    <col min="6" max="6" width="12.57421875" style="0" customWidth="1"/>
    <col min="7" max="7" width="5.00390625" style="0" customWidth="1"/>
    <col min="8" max="8" width="15.140625" style="0" customWidth="1"/>
    <col min="9" max="9" width="10.00390625" style="15" bestFit="1" customWidth="1"/>
    <col min="10" max="10" width="9.140625" style="15" customWidth="1"/>
  </cols>
  <sheetData>
    <row r="1" ht="12.75">
      <c r="A1" s="30" t="s">
        <v>302</v>
      </c>
    </row>
    <row r="2" ht="12.75">
      <c r="A2" s="30" t="s">
        <v>293</v>
      </c>
    </row>
    <row r="4" spans="1:8" ht="15">
      <c r="A4" s="177" t="s">
        <v>56</v>
      </c>
      <c r="B4" s="178"/>
      <c r="C4" s="178"/>
      <c r="D4" s="178"/>
      <c r="E4" s="178"/>
      <c r="F4" s="178"/>
      <c r="G4" s="178"/>
      <c r="H4" s="178"/>
    </row>
    <row r="5" spans="1:8" ht="12.75">
      <c r="A5" s="130"/>
      <c r="B5" s="130"/>
      <c r="C5" s="130"/>
      <c r="D5" s="130"/>
      <c r="E5" s="130"/>
      <c r="F5" s="130"/>
      <c r="G5" s="130"/>
      <c r="H5" s="130" t="s">
        <v>32</v>
      </c>
    </row>
    <row r="6" spans="1:8" ht="12.75">
      <c r="A6" s="129"/>
      <c r="B6" s="129"/>
      <c r="C6" s="129"/>
      <c r="D6" s="130"/>
      <c r="E6" s="130"/>
      <c r="F6" s="130"/>
      <c r="G6" s="130"/>
      <c r="H6" s="130" t="s">
        <v>30</v>
      </c>
    </row>
    <row r="7" spans="1:8" ht="12.75">
      <c r="A7" s="129"/>
      <c r="B7" s="129"/>
      <c r="C7" s="129"/>
      <c r="D7" s="130" t="s">
        <v>222</v>
      </c>
      <c r="E7" s="130"/>
      <c r="F7" s="130" t="s">
        <v>30</v>
      </c>
      <c r="G7" s="130"/>
      <c r="H7" s="131" t="s">
        <v>223</v>
      </c>
    </row>
    <row r="8" spans="1:8" ht="12.75">
      <c r="A8" s="132" t="s">
        <v>64</v>
      </c>
      <c r="B8" s="133" t="s">
        <v>28</v>
      </c>
      <c r="C8" s="129"/>
      <c r="D8" s="134">
        <v>42369</v>
      </c>
      <c r="E8" s="135"/>
      <c r="F8" s="136" t="s">
        <v>29</v>
      </c>
      <c r="G8" s="135"/>
      <c r="H8" s="136" t="s">
        <v>224</v>
      </c>
    </row>
    <row r="9" spans="1:8" ht="12.75">
      <c r="A9" s="128" t="s">
        <v>225</v>
      </c>
      <c r="B9" s="128" t="s">
        <v>226</v>
      </c>
      <c r="C9" s="128"/>
      <c r="D9" s="137">
        <v>196625305.91</v>
      </c>
      <c r="E9" s="137"/>
      <c r="F9" s="138">
        <v>0.019</v>
      </c>
      <c r="G9" s="137"/>
      <c r="H9" s="139">
        <v>0.0002788602319644032</v>
      </c>
    </row>
    <row r="10" spans="1:8" ht="12.75">
      <c r="A10" s="128" t="s">
        <v>227</v>
      </c>
      <c r="B10" s="128" t="s">
        <v>228</v>
      </c>
      <c r="C10" s="128"/>
      <c r="D10" s="137">
        <v>1542550432.9899998</v>
      </c>
      <c r="E10" s="137"/>
      <c r="F10" s="138">
        <v>0.026000000000000002</v>
      </c>
      <c r="G10" s="137"/>
      <c r="H10" s="139">
        <v>0.00299368631455734</v>
      </c>
    </row>
    <row r="11" spans="1:8" ht="12.75">
      <c r="A11" s="128" t="s">
        <v>229</v>
      </c>
      <c r="B11" s="128" t="s">
        <v>230</v>
      </c>
      <c r="C11" s="128"/>
      <c r="D11" s="137">
        <v>3793279.7500000484</v>
      </c>
      <c r="E11" s="137"/>
      <c r="F11" s="138">
        <v>0.2</v>
      </c>
      <c r="G11" s="137"/>
      <c r="H11" s="139">
        <v>5.662894102569004E-05</v>
      </c>
    </row>
    <row r="12" spans="1:8" ht="12.75">
      <c r="A12" s="128" t="s">
        <v>231</v>
      </c>
      <c r="B12" s="128" t="s">
        <v>232</v>
      </c>
      <c r="C12" s="128"/>
      <c r="D12" s="137">
        <v>1480475061.8400033</v>
      </c>
      <c r="E12" s="137"/>
      <c r="F12" s="138">
        <v>0.040999999999999995</v>
      </c>
      <c r="G12" s="137"/>
      <c r="H12" s="139">
        <v>0.004530837903063427</v>
      </c>
    </row>
    <row r="13" spans="1:8" ht="12.75">
      <c r="A13" s="128" t="s">
        <v>233</v>
      </c>
      <c r="B13" s="128" t="s">
        <v>234</v>
      </c>
      <c r="C13" s="128"/>
      <c r="D13" s="137">
        <v>1785433382.749999</v>
      </c>
      <c r="E13" s="137"/>
      <c r="F13" s="138">
        <v>0.039</v>
      </c>
      <c r="G13" s="137"/>
      <c r="H13" s="139">
        <v>0.005197587744147819</v>
      </c>
    </row>
    <row r="14" spans="1:8" ht="12.75">
      <c r="A14" s="128" t="s">
        <v>235</v>
      </c>
      <c r="B14" s="128" t="s">
        <v>236</v>
      </c>
      <c r="C14" s="128"/>
      <c r="D14" s="137">
        <v>1551313448.9900002</v>
      </c>
      <c r="E14" s="137"/>
      <c r="F14" s="138">
        <v>0.015</v>
      </c>
      <c r="G14" s="137"/>
      <c r="H14" s="139">
        <v>0.00173693828833505</v>
      </c>
    </row>
    <row r="15" spans="1:8" ht="12.75">
      <c r="A15" s="128" t="s">
        <v>237</v>
      </c>
      <c r="B15" s="128" t="s">
        <v>238</v>
      </c>
      <c r="C15" s="128"/>
      <c r="D15" s="137">
        <v>79079904.24999996</v>
      </c>
      <c r="E15" s="137"/>
      <c r="F15" s="138">
        <v>0.02</v>
      </c>
      <c r="G15" s="137"/>
      <c r="H15" s="139">
        <v>0.000118056445325194</v>
      </c>
    </row>
    <row r="16" spans="1:8" ht="12.75">
      <c r="A16" s="128" t="s">
        <v>239</v>
      </c>
      <c r="B16" s="128" t="s">
        <v>240</v>
      </c>
      <c r="C16" s="128"/>
      <c r="D16" s="137">
        <v>50785.85000000004</v>
      </c>
      <c r="E16" s="137"/>
      <c r="F16" s="138">
        <v>0.026000000000000002</v>
      </c>
      <c r="G16" s="137"/>
      <c r="H16" s="139">
        <v>9.85620313388792E-08</v>
      </c>
    </row>
    <row r="17" spans="1:8" ht="12.75">
      <c r="A17" s="128" t="s">
        <v>241</v>
      </c>
      <c r="B17" s="128" t="s">
        <v>242</v>
      </c>
      <c r="C17" s="128"/>
      <c r="D17" s="137">
        <v>8833019.59</v>
      </c>
      <c r="E17" s="137"/>
      <c r="F17" s="138">
        <v>0.034482758620689655</v>
      </c>
      <c r="G17" s="137"/>
      <c r="H17" s="139">
        <v>2.2735513510978536E-05</v>
      </c>
    </row>
    <row r="18" spans="1:8" ht="12.75">
      <c r="A18" s="128" t="s">
        <v>243</v>
      </c>
      <c r="B18" s="128" t="s">
        <v>244</v>
      </c>
      <c r="C18" s="128"/>
      <c r="D18" s="137">
        <v>1769869339.4499972</v>
      </c>
      <c r="E18" s="137"/>
      <c r="F18" s="138">
        <v>0.026000000000000002</v>
      </c>
      <c r="G18" s="137"/>
      <c r="H18" s="139">
        <v>0.0034348527651027186</v>
      </c>
    </row>
    <row r="19" spans="1:8" ht="12.75">
      <c r="A19" s="128" t="s">
        <v>245</v>
      </c>
      <c r="B19" s="128" t="s">
        <v>246</v>
      </c>
      <c r="C19" s="128"/>
      <c r="D19" s="137">
        <v>482037322.8100005</v>
      </c>
      <c r="E19" s="137"/>
      <c r="F19" s="138">
        <v>0.028999999999999998</v>
      </c>
      <c r="G19" s="137"/>
      <c r="H19" s="139">
        <v>0.0010434514230621558</v>
      </c>
    </row>
    <row r="20" spans="1:8" ht="12.75">
      <c r="A20" s="128" t="s">
        <v>247</v>
      </c>
      <c r="B20" s="128" t="s">
        <v>248</v>
      </c>
      <c r="C20" s="128"/>
      <c r="D20" s="137">
        <v>-1190335.8699999761</v>
      </c>
      <c r="E20" s="137"/>
      <c r="F20" s="138">
        <v>0.1</v>
      </c>
      <c r="G20" s="137"/>
      <c r="H20" s="139">
        <v>-8.885115813431799E-06</v>
      </c>
    </row>
    <row r="21" spans="1:8" ht="12.75">
      <c r="A21" s="128" t="s">
        <v>249</v>
      </c>
      <c r="B21" s="128" t="s">
        <v>250</v>
      </c>
      <c r="C21" s="128"/>
      <c r="D21" s="137">
        <v>2141827611.749999</v>
      </c>
      <c r="E21" s="137"/>
      <c r="F21" s="138">
        <v>0.038</v>
      </c>
      <c r="G21" s="137"/>
      <c r="H21" s="139">
        <v>0.006075215414172103</v>
      </c>
    </row>
    <row r="22" spans="1:8" ht="12.75">
      <c r="A22" s="128" t="s">
        <v>251</v>
      </c>
      <c r="B22" s="128" t="s">
        <v>252</v>
      </c>
      <c r="C22" s="128"/>
      <c r="D22" s="137">
        <v>243082974.55000013</v>
      </c>
      <c r="E22" s="137"/>
      <c r="F22" s="138">
        <v>0.039</v>
      </c>
      <c r="G22" s="137"/>
      <c r="H22" s="139">
        <v>0.0007076405658922239</v>
      </c>
    </row>
    <row r="23" spans="1:8" ht="12.75">
      <c r="A23" s="128" t="s">
        <v>253</v>
      </c>
      <c r="B23" s="128" t="s">
        <v>254</v>
      </c>
      <c r="C23" s="128"/>
      <c r="D23" s="137">
        <v>-539.4199999983015</v>
      </c>
      <c r="E23" s="137"/>
      <c r="F23" s="138">
        <v>0.039</v>
      </c>
      <c r="G23" s="137"/>
      <c r="H23" s="139">
        <v>-1.570309375878835E-09</v>
      </c>
    </row>
    <row r="24" spans="1:8" ht="12.75">
      <c r="A24" s="128" t="s">
        <v>255</v>
      </c>
      <c r="B24" s="128" t="s">
        <v>256</v>
      </c>
      <c r="C24" s="128"/>
      <c r="D24" s="137">
        <v>832833791.4699999</v>
      </c>
      <c r="E24" s="137"/>
      <c r="F24" s="138">
        <v>0.028</v>
      </c>
      <c r="G24" s="137"/>
      <c r="H24" s="139">
        <v>0.0017406439355256676</v>
      </c>
    </row>
    <row r="25" spans="1:8" ht="12.75">
      <c r="A25" s="128" t="s">
        <v>257</v>
      </c>
      <c r="B25" s="128" t="s">
        <v>258</v>
      </c>
      <c r="C25" s="128"/>
      <c r="D25" s="137">
        <v>-67.82999996166637</v>
      </c>
      <c r="E25" s="137"/>
      <c r="F25" s="138">
        <v>0.027999999999999997</v>
      </c>
      <c r="G25" s="137"/>
      <c r="H25" s="139">
        <v>-1.4176643561926585E-10</v>
      </c>
    </row>
    <row r="26" spans="1:8" ht="12.75">
      <c r="A26" s="128" t="s">
        <v>259</v>
      </c>
      <c r="B26" s="128" t="s">
        <v>260</v>
      </c>
      <c r="C26" s="128"/>
      <c r="D26" s="137">
        <v>89658581.06999984</v>
      </c>
      <c r="E26" s="137"/>
      <c r="F26" s="138">
        <v>0.036000000000000004</v>
      </c>
      <c r="G26" s="137"/>
      <c r="H26" s="139">
        <v>0.0002409283654797148</v>
      </c>
    </row>
    <row r="27" spans="1:8" ht="12.75">
      <c r="A27" s="128" t="s">
        <v>261</v>
      </c>
      <c r="B27" s="128" t="s">
        <v>262</v>
      </c>
      <c r="C27" s="128"/>
      <c r="D27" s="137">
        <v>641308183.7100002</v>
      </c>
      <c r="E27" s="137"/>
      <c r="F27" s="138">
        <v>0.065</v>
      </c>
      <c r="G27" s="137"/>
      <c r="H27" s="139">
        <v>0.003111527979777078</v>
      </c>
    </row>
    <row r="28" spans="1:8" ht="12.75">
      <c r="A28" s="128" t="s">
        <v>263</v>
      </c>
      <c r="B28" s="128" t="s">
        <v>264</v>
      </c>
      <c r="C28" s="128"/>
      <c r="D28" s="137">
        <v>-9855.349999926984</v>
      </c>
      <c r="E28" s="137"/>
      <c r="F28" s="138">
        <v>0</v>
      </c>
      <c r="G28" s="137"/>
      <c r="H28" s="139">
        <v>0</v>
      </c>
    </row>
    <row r="29" spans="1:8" ht="12.75">
      <c r="A29" s="128" t="s">
        <v>265</v>
      </c>
      <c r="B29" s="128" t="s">
        <v>266</v>
      </c>
      <c r="C29" s="128"/>
      <c r="D29" s="137">
        <v>73061030.28999986</v>
      </c>
      <c r="E29" s="137"/>
      <c r="F29" s="138">
        <v>0.04</v>
      </c>
      <c r="G29" s="137"/>
      <c r="H29" s="139">
        <v>0.0002181420326601803</v>
      </c>
    </row>
    <row r="30" spans="1:8" ht="12.75">
      <c r="A30" s="128" t="s">
        <v>267</v>
      </c>
      <c r="B30" s="128" t="s">
        <v>268</v>
      </c>
      <c r="C30" s="128"/>
      <c r="D30" s="137">
        <v>27283316.15000006</v>
      </c>
      <c r="E30" s="137"/>
      <c r="F30" s="138">
        <v>0.2</v>
      </c>
      <c r="G30" s="137"/>
      <c r="H30" s="139">
        <v>0.00040730592075198</v>
      </c>
    </row>
    <row r="31" spans="1:8" ht="12.75">
      <c r="A31" s="128" t="s">
        <v>269</v>
      </c>
      <c r="B31" s="128" t="s">
        <v>270</v>
      </c>
      <c r="C31" s="128"/>
      <c r="D31" s="137">
        <v>793131.81</v>
      </c>
      <c r="E31" s="137"/>
      <c r="F31" s="138">
        <v>0.2</v>
      </c>
      <c r="G31" s="137"/>
      <c r="H31" s="139">
        <v>1.1840469845148709E-05</v>
      </c>
    </row>
    <row r="32" spans="1:8" ht="12.75">
      <c r="A32" s="128" t="s">
        <v>271</v>
      </c>
      <c r="B32" s="128" t="s">
        <v>272</v>
      </c>
      <c r="C32" s="128"/>
      <c r="D32" s="137">
        <v>9847295.11</v>
      </c>
      <c r="E32" s="137"/>
      <c r="F32" s="138">
        <v>0.2</v>
      </c>
      <c r="G32" s="137"/>
      <c r="H32" s="139">
        <v>0.000147007848299812</v>
      </c>
    </row>
    <row r="33" spans="1:8" ht="12.75">
      <c r="A33" s="128" t="s">
        <v>273</v>
      </c>
      <c r="B33" s="128" t="s">
        <v>274</v>
      </c>
      <c r="C33" s="128"/>
      <c r="D33" s="137">
        <v>438408758.9299989</v>
      </c>
      <c r="E33" s="137"/>
      <c r="F33" s="138">
        <v>0.04</v>
      </c>
      <c r="G33" s="137"/>
      <c r="H33" s="139">
        <v>0.001308979320841947</v>
      </c>
    </row>
    <row r="34" spans="1:8" ht="13.5" thickBot="1">
      <c r="A34" s="129"/>
      <c r="B34" s="129" t="s">
        <v>31</v>
      </c>
      <c r="C34" s="129"/>
      <c r="D34" s="140">
        <v>13396965160.549994</v>
      </c>
      <c r="E34" s="140"/>
      <c r="F34" s="128"/>
      <c r="G34" s="140"/>
      <c r="H34" s="141">
        <v>0.033374079157482715</v>
      </c>
    </row>
    <row r="35" ht="13.5" thickTop="1"/>
    <row r="37" ht="12.75">
      <c r="B37" s="45" t="s">
        <v>280</v>
      </c>
    </row>
  </sheetData>
  <sheetProtection/>
  <mergeCells count="1">
    <mergeCell ref="A4:H4"/>
  </mergeCells>
  <printOptions/>
  <pageMargins left="0.75" right="0.75" top="1" bottom="1" header="0.5" footer="0.5"/>
  <pageSetup fitToHeight="1" fitToWidth="1" horizontalDpi="1200" verticalDpi="1200" orientation="landscape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"/>
  <sheetViews>
    <sheetView zoomScalePageLayoutView="0" workbookViewId="0" topLeftCell="A1">
      <pane ySplit="4" topLeftCell="A5" activePane="bottomLeft" state="frozen"/>
      <selection pane="topLeft" activeCell="A21" sqref="A21:A22"/>
      <selection pane="bottomLeft" activeCell="A1" sqref="A1:A2"/>
    </sheetView>
  </sheetViews>
  <sheetFormatPr defaultColWidth="9.140625" defaultRowHeight="12.75"/>
  <cols>
    <col min="1" max="1" width="42.00390625" style="37" customWidth="1"/>
    <col min="2" max="2" width="5.57421875" style="38" customWidth="1"/>
    <col min="3" max="3" width="15.7109375" style="39" customWidth="1"/>
    <col min="4" max="16384" width="9.140625" style="37" customWidth="1"/>
  </cols>
  <sheetData>
    <row r="1" ht="15.75">
      <c r="A1" s="30" t="s">
        <v>303</v>
      </c>
    </row>
    <row r="2" ht="15.75">
      <c r="A2" s="30" t="s">
        <v>293</v>
      </c>
    </row>
    <row r="5" spans="1:5" ht="15.75">
      <c r="A5" s="95" t="s">
        <v>6</v>
      </c>
      <c r="B5"/>
      <c r="C5" s="156">
        <f>'[3]Assumptions'!$E$17</f>
        <v>0.01873</v>
      </c>
      <c r="D5" s="155" t="s">
        <v>279</v>
      </c>
      <c r="E5"/>
    </row>
  </sheetData>
  <sheetProtection/>
  <printOptions gridLines="1"/>
  <pageMargins left="0.88" right="0.5" top="0.75" bottom="0.75" header="0.5" footer="0.5"/>
  <pageSetup fitToHeight="1" fitToWidth="1" orientation="portrait" scale="93" r:id="rId1"/>
  <headerFooter alignWithMargins="0">
    <oddFooter>&amp;L&amp;"Comic Sans MS,Regular"&amp;8&amp;Z&amp;F&amp;R&amp;"Arial,Regular"&amp;8&amp;D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6.421875" style="41" customWidth="1"/>
    <col min="2" max="2" width="24.7109375" style="41" customWidth="1"/>
    <col min="3" max="19" width="12.7109375" style="41" customWidth="1"/>
    <col min="20" max="16384" width="9.140625" style="41" customWidth="1"/>
  </cols>
  <sheetData>
    <row r="1" ht="12.75">
      <c r="A1" s="30" t="s">
        <v>304</v>
      </c>
    </row>
    <row r="2" ht="12.75">
      <c r="A2" s="30" t="s">
        <v>293</v>
      </c>
    </row>
    <row r="5" ht="12.75">
      <c r="A5" s="111" t="s">
        <v>169</v>
      </c>
    </row>
    <row r="6" ht="12.75">
      <c r="A6" s="111" t="s">
        <v>170</v>
      </c>
    </row>
    <row r="7" ht="13.5" thickBot="1">
      <c r="A7" s="110"/>
    </row>
    <row r="8" spans="1:19" ht="13.5" thickBot="1">
      <c r="A8" s="112" t="s">
        <v>70</v>
      </c>
      <c r="B8" s="112" t="s">
        <v>34</v>
      </c>
      <c r="C8" s="112" t="s">
        <v>7</v>
      </c>
      <c r="D8" s="112" t="s">
        <v>8</v>
      </c>
      <c r="E8" s="112" t="s">
        <v>9</v>
      </c>
      <c r="F8" s="112" t="s">
        <v>71</v>
      </c>
      <c r="G8" s="112" t="s">
        <v>58</v>
      </c>
      <c r="H8" s="112" t="s">
        <v>72</v>
      </c>
      <c r="I8" s="112" t="s">
        <v>73</v>
      </c>
      <c r="J8" s="112" t="s">
        <v>74</v>
      </c>
      <c r="K8" s="112" t="s">
        <v>75</v>
      </c>
      <c r="L8" s="112" t="s">
        <v>11</v>
      </c>
      <c r="M8" s="119" t="s">
        <v>12</v>
      </c>
      <c r="N8" s="112" t="s">
        <v>13</v>
      </c>
      <c r="O8" s="112" t="s">
        <v>76</v>
      </c>
      <c r="P8" s="119" t="s">
        <v>14</v>
      </c>
      <c r="Q8" s="119" t="s">
        <v>15</v>
      </c>
      <c r="R8" s="112" t="s">
        <v>59</v>
      </c>
      <c r="S8" s="112" t="s">
        <v>16</v>
      </c>
    </row>
    <row r="9" spans="1:19" ht="12.75">
      <c r="A9" s="117" t="s">
        <v>67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2.75">
      <c r="A10" s="118" t="s">
        <v>68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ht="12.75">
      <c r="A11" s="116" t="s">
        <v>171</v>
      </c>
      <c r="B11" s="113">
        <v>-21701549.750000007</v>
      </c>
      <c r="C11" s="113">
        <v>-267723.49322480755</v>
      </c>
      <c r="D11" s="113">
        <v>-11640.643420226963</v>
      </c>
      <c r="E11" s="113">
        <v>-891.3216114599231</v>
      </c>
      <c r="F11" s="113">
        <v>-1314020.3992495774</v>
      </c>
      <c r="G11" s="113">
        <v>-12318.312308813367</v>
      </c>
      <c r="H11" s="113">
        <v>-3737393.31040743</v>
      </c>
      <c r="I11" s="113">
        <v>-1460338.4574749204</v>
      </c>
      <c r="J11" s="113">
        <v>-265303.46377625637</v>
      </c>
      <c r="K11" s="113">
        <v>-293.43845171883123</v>
      </c>
      <c r="L11" s="113">
        <v>-12182.53719378693</v>
      </c>
      <c r="M11" s="113">
        <v>-133345.05802738562</v>
      </c>
      <c r="N11" s="113">
        <v>-10825.682688706544</v>
      </c>
      <c r="O11" s="113">
        <v>-13683276.023786323</v>
      </c>
      <c r="P11" s="113">
        <v>-783041.462976006</v>
      </c>
      <c r="Q11" s="113">
        <v>-3344.5724667717827</v>
      </c>
      <c r="R11" s="113">
        <v>-5164.817912213101</v>
      </c>
      <c r="S11" s="113">
        <v>-446.7550236060006</v>
      </c>
    </row>
    <row r="12" spans="1:19" ht="12.75">
      <c r="A12" s="116" t="s">
        <v>172</v>
      </c>
      <c r="B12" s="113">
        <v>-5768134.910000002</v>
      </c>
      <c r="C12" s="113">
        <v>-97037.63801036106</v>
      </c>
      <c r="D12" s="113">
        <v>-3790.922061872105</v>
      </c>
      <c r="E12" s="113">
        <v>0</v>
      </c>
      <c r="F12" s="113">
        <v>-340250.02361552493</v>
      </c>
      <c r="G12" s="113">
        <v>-2320.0983625022336</v>
      </c>
      <c r="H12" s="113">
        <v>-1223623.414098669</v>
      </c>
      <c r="I12" s="113">
        <v>-502898.8309559127</v>
      </c>
      <c r="J12" s="113">
        <v>-95527.7772931675</v>
      </c>
      <c r="K12" s="113">
        <v>0</v>
      </c>
      <c r="L12" s="113">
        <v>-4352.848529024317</v>
      </c>
      <c r="M12" s="113">
        <v>-6894.840838173173</v>
      </c>
      <c r="N12" s="113">
        <v>-3052.655449695995</v>
      </c>
      <c r="O12" s="113">
        <v>-3444965.962408701</v>
      </c>
      <c r="P12" s="113">
        <v>-40270.805341770305</v>
      </c>
      <c r="Q12" s="113">
        <v>-1066.2177738645512</v>
      </c>
      <c r="R12" s="113">
        <v>-2082.8752607625283</v>
      </c>
      <c r="S12" s="113">
        <v>0</v>
      </c>
    </row>
    <row r="13" spans="1:19" ht="12.75">
      <c r="A13" s="116" t="s">
        <v>173</v>
      </c>
      <c r="B13" s="113">
        <v>-2696034.7700000005</v>
      </c>
      <c r="C13" s="113">
        <v>-45355.53522180136</v>
      </c>
      <c r="D13" s="113">
        <v>-1771.882566659192</v>
      </c>
      <c r="E13" s="113">
        <v>0</v>
      </c>
      <c r="F13" s="113">
        <v>-159033.3632055732</v>
      </c>
      <c r="G13" s="113">
        <v>-1084.417398816715</v>
      </c>
      <c r="H13" s="113">
        <v>-571923.3896691435</v>
      </c>
      <c r="I13" s="113">
        <v>-235055.6558063398</v>
      </c>
      <c r="J13" s="113">
        <v>-44649.8240942142</v>
      </c>
      <c r="K13" s="113">
        <v>0</v>
      </c>
      <c r="L13" s="113">
        <v>-2034.5278267412978</v>
      </c>
      <c r="M13" s="113">
        <v>-3222.6587837091383</v>
      </c>
      <c r="N13" s="113">
        <v>-1426.8156625362958</v>
      </c>
      <c r="O13" s="113">
        <v>-1610182.1751808454</v>
      </c>
      <c r="P13" s="113">
        <v>-18822.633851557137</v>
      </c>
      <c r="Q13" s="113">
        <v>-498.3517611121248</v>
      </c>
      <c r="R13" s="113">
        <v>-973.5389709511134</v>
      </c>
      <c r="S13" s="113">
        <v>0</v>
      </c>
    </row>
    <row r="14" spans="1:19" ht="12.75">
      <c r="A14" s="116" t="s">
        <v>174</v>
      </c>
      <c r="B14" s="113">
        <v>-14426977.470000027</v>
      </c>
      <c r="C14" s="113">
        <v>-213206.14920938402</v>
      </c>
      <c r="D14" s="113">
        <v>-8841.80968063104</v>
      </c>
      <c r="E14" s="113">
        <v>0</v>
      </c>
      <c r="F14" s="113">
        <v>-881879.8344132944</v>
      </c>
      <c r="G14" s="113">
        <v>-7632.59863875898</v>
      </c>
      <c r="H14" s="113">
        <v>-2876478.3807157166</v>
      </c>
      <c r="I14" s="113">
        <v>-1167527.2070183724</v>
      </c>
      <c r="J14" s="113">
        <v>-212127.8398933408</v>
      </c>
      <c r="K14" s="113">
        <v>0</v>
      </c>
      <c r="L14" s="113">
        <v>-8608.691706242267</v>
      </c>
      <c r="M14" s="113">
        <v>-16092.675383260514</v>
      </c>
      <c r="N14" s="113">
        <v>-6883.022428666725</v>
      </c>
      <c r="O14" s="113">
        <v>-8927098.615670668</v>
      </c>
      <c r="P14" s="113">
        <v>-93992.7422544088</v>
      </c>
      <c r="Q14" s="113">
        <v>-2488.5703565002195</v>
      </c>
      <c r="R14" s="113">
        <v>-4119.332630782525</v>
      </c>
      <c r="S14" s="113">
        <v>0</v>
      </c>
    </row>
    <row r="15" spans="1:19" ht="12.75">
      <c r="A15" s="116" t="s">
        <v>175</v>
      </c>
      <c r="B15" s="113">
        <v>-5792958.21</v>
      </c>
      <c r="C15" s="113">
        <v>-75706.71625222592</v>
      </c>
      <c r="D15" s="113">
        <v>-3094.8734811617205</v>
      </c>
      <c r="E15" s="113">
        <v>0</v>
      </c>
      <c r="F15" s="113">
        <v>-374139.45111575414</v>
      </c>
      <c r="G15" s="113">
        <v>-4344.898079255683</v>
      </c>
      <c r="H15" s="113">
        <v>-1019779.6832843225</v>
      </c>
      <c r="I15" s="113">
        <v>-408314.9527861549</v>
      </c>
      <c r="J15" s="113">
        <v>-75071.07784579099</v>
      </c>
      <c r="K15" s="113">
        <v>0</v>
      </c>
      <c r="L15" s="113">
        <v>-3155.6810265584218</v>
      </c>
      <c r="M15" s="113">
        <v>-5612.237161576216</v>
      </c>
      <c r="N15" s="113">
        <v>-2446.4185667701445</v>
      </c>
      <c r="O15" s="113">
        <v>-3786134.842141365</v>
      </c>
      <c r="P15" s="113">
        <v>-32779.48187206707</v>
      </c>
      <c r="Q15" s="113">
        <v>-867.8760182085883</v>
      </c>
      <c r="R15" s="113">
        <v>-1510.0203687881453</v>
      </c>
      <c r="S15" s="113">
        <v>0</v>
      </c>
    </row>
    <row r="16" spans="1:19" ht="12.75">
      <c r="A16" s="116" t="s">
        <v>176</v>
      </c>
      <c r="B16" s="113">
        <v>-267528.5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-267406.4149226232</v>
      </c>
      <c r="Q16" s="113">
        <v>-122.08507737681369</v>
      </c>
      <c r="R16" s="113">
        <v>0</v>
      </c>
      <c r="S16" s="113">
        <v>0</v>
      </c>
    </row>
    <row r="17" spans="1:19" ht="12.75">
      <c r="A17" s="116" t="s">
        <v>177</v>
      </c>
      <c r="B17" s="113">
        <v>-3462498.735581055</v>
      </c>
      <c r="C17" s="113">
        <v>-16671.26603946686</v>
      </c>
      <c r="D17" s="113">
        <v>-1746.667291305617</v>
      </c>
      <c r="E17" s="113">
        <v>-2481.0670238455596</v>
      </c>
      <c r="F17" s="113">
        <v>-358063.6762312053</v>
      </c>
      <c r="G17" s="113">
        <v>-4320.035926597022</v>
      </c>
      <c r="H17" s="113">
        <v>-311879.804964452</v>
      </c>
      <c r="I17" s="113">
        <v>-37597.95568049912</v>
      </c>
      <c r="J17" s="113">
        <v>-10205.575151503359</v>
      </c>
      <c r="K17" s="113">
        <v>-816.8100680240542</v>
      </c>
      <c r="L17" s="113">
        <v>-4009.1953261757094</v>
      </c>
      <c r="M17" s="113">
        <v>0</v>
      </c>
      <c r="N17" s="113">
        <v>-3433.8529532327016</v>
      </c>
      <c r="O17" s="113">
        <v>-2709588.046755967</v>
      </c>
      <c r="P17" s="113">
        <v>0</v>
      </c>
      <c r="Q17" s="113">
        <v>0</v>
      </c>
      <c r="R17" s="113">
        <v>-441.2028113914405</v>
      </c>
      <c r="S17" s="113">
        <v>-1243.5793573889252</v>
      </c>
    </row>
    <row r="18" spans="1:19" ht="12.75">
      <c r="A18" s="116" t="s">
        <v>178</v>
      </c>
      <c r="B18" s="113">
        <v>-2442656.8100000005</v>
      </c>
      <c r="C18" s="113">
        <v>-136.9362038465124</v>
      </c>
      <c r="D18" s="113">
        <v>-30.53972891540924</v>
      </c>
      <c r="E18" s="113">
        <v>0</v>
      </c>
      <c r="F18" s="113">
        <v>-212032.576289049</v>
      </c>
      <c r="G18" s="113">
        <v>-5359.270896404228</v>
      </c>
      <c r="H18" s="113">
        <v>-52604.3136245878</v>
      </c>
      <c r="I18" s="113">
        <v>-1523.9488920880153</v>
      </c>
      <c r="J18" s="113">
        <v>-77.58076297059606</v>
      </c>
      <c r="K18" s="113">
        <v>0</v>
      </c>
      <c r="L18" s="113">
        <v>-13.299559366387895</v>
      </c>
      <c r="M18" s="113">
        <v>-28262.232318057107</v>
      </c>
      <c r="N18" s="113">
        <v>-89.60783363217523</v>
      </c>
      <c r="O18" s="113">
        <v>-2142523.5484334463</v>
      </c>
      <c r="P18" s="113">
        <v>0</v>
      </c>
      <c r="Q18" s="113">
        <v>0</v>
      </c>
      <c r="R18" s="113">
        <v>-2.9554576369750873</v>
      </c>
      <c r="S18" s="113">
        <v>0</v>
      </c>
    </row>
    <row r="19" spans="1:19" ht="12.75">
      <c r="A19" s="116" t="s">
        <v>179</v>
      </c>
      <c r="B19" s="113">
        <v>-37628020.38999998</v>
      </c>
      <c r="C19" s="113">
        <v>-464202.10436561453</v>
      </c>
      <c r="D19" s="113">
        <v>-20183.55246583342</v>
      </c>
      <c r="E19" s="113">
        <v>-1545.4503552245903</v>
      </c>
      <c r="F19" s="113">
        <v>-2278362.0038858745</v>
      </c>
      <c r="G19" s="113">
        <v>-21358.55328610423</v>
      </c>
      <c r="H19" s="113">
        <v>-6480215.1601850595</v>
      </c>
      <c r="I19" s="113">
        <v>-2532060.88446137</v>
      </c>
      <c r="J19" s="113">
        <v>-460006.0483934145</v>
      </c>
      <c r="K19" s="113">
        <v>-508.7889193022357</v>
      </c>
      <c r="L19" s="113">
        <v>-21123.134670589483</v>
      </c>
      <c r="M19" s="113">
        <v>-231205.17290983768</v>
      </c>
      <c r="N19" s="113">
        <v>-18770.503196266865</v>
      </c>
      <c r="O19" s="113">
        <v>-23725245.208583757</v>
      </c>
      <c r="P19" s="113">
        <v>-1357704.8862640124</v>
      </c>
      <c r="Q19" s="113">
        <v>-5799.10847037646</v>
      </c>
      <c r="R19" s="113">
        <v>-8955.207160326956</v>
      </c>
      <c r="S19" s="113">
        <v>-774.6224270265079</v>
      </c>
    </row>
    <row r="20" spans="1:19" ht="12.75">
      <c r="A20" s="116" t="s">
        <v>180</v>
      </c>
      <c r="B20" s="113">
        <v>-10358000.000000007</v>
      </c>
      <c r="C20" s="113">
        <v>-127782.57657947019</v>
      </c>
      <c r="D20" s="113">
        <v>-5555.998808182393</v>
      </c>
      <c r="E20" s="113">
        <v>-425.42165687968367</v>
      </c>
      <c r="F20" s="113">
        <v>-627172.8725469079</v>
      </c>
      <c r="G20" s="113">
        <v>-5879.445494195125</v>
      </c>
      <c r="H20" s="113">
        <v>-1783832.0467965736</v>
      </c>
      <c r="I20" s="113">
        <v>-697009.4724467882</v>
      </c>
      <c r="J20" s="113">
        <v>-126627.51321685973</v>
      </c>
      <c r="K20" s="113">
        <v>-140.05614888879788</v>
      </c>
      <c r="L20" s="113">
        <v>-5814.640968359645</v>
      </c>
      <c r="M20" s="113">
        <v>-63644.67639218533</v>
      </c>
      <c r="N20" s="113">
        <v>-5167.023672566166</v>
      </c>
      <c r="O20" s="113">
        <v>-6530933.259933605</v>
      </c>
      <c r="P20" s="113">
        <v>-373740.28891671525</v>
      </c>
      <c r="Q20" s="113">
        <v>-1596.3413677782223</v>
      </c>
      <c r="R20" s="113">
        <v>-2465.131962969756</v>
      </c>
      <c r="S20" s="113">
        <v>-213.2330910842418</v>
      </c>
    </row>
    <row r="21" spans="1:19" ht="12.75">
      <c r="A21" s="116" t="s">
        <v>181</v>
      </c>
      <c r="B21" s="113">
        <v>-16097705.640000015</v>
      </c>
      <c r="C21" s="113">
        <v>-198591.0700615051</v>
      </c>
      <c r="D21" s="113">
        <v>-8634.758964115757</v>
      </c>
      <c r="E21" s="113">
        <v>-661.1616726520788</v>
      </c>
      <c r="F21" s="113">
        <v>-974709.8173057889</v>
      </c>
      <c r="G21" s="113">
        <v>-9137.438008493675</v>
      </c>
      <c r="H21" s="113">
        <v>-2772311.565990534</v>
      </c>
      <c r="I21" s="113">
        <v>-1083245.155024145</v>
      </c>
      <c r="J21" s="113">
        <v>-196795.9484157384</v>
      </c>
      <c r="K21" s="113">
        <v>-217.66582910637982</v>
      </c>
      <c r="L21" s="113">
        <v>-9036.723181206618</v>
      </c>
      <c r="M21" s="113">
        <v>-98912.26743719415</v>
      </c>
      <c r="N21" s="113">
        <v>-8030.240018911174</v>
      </c>
      <c r="O21" s="113">
        <v>-10149936.394371191</v>
      </c>
      <c r="P21" s="113">
        <v>-580841.9730440084</v>
      </c>
      <c r="Q21" s="113">
        <v>-2480.9261864692808</v>
      </c>
      <c r="R21" s="113">
        <v>-3831.1419872217148</v>
      </c>
      <c r="S21" s="113">
        <v>-331.3925017359948</v>
      </c>
    </row>
    <row r="22" spans="1:19" ht="12.75">
      <c r="A22" s="116" t="s">
        <v>182</v>
      </c>
      <c r="B22" s="113">
        <v>-11073958.000000004</v>
      </c>
      <c r="C22" s="113">
        <v>-186297.77987386603</v>
      </c>
      <c r="D22" s="113">
        <v>-7278.004476224205</v>
      </c>
      <c r="E22" s="113">
        <v>0</v>
      </c>
      <c r="F22" s="113">
        <v>-653229.2551765804</v>
      </c>
      <c r="G22" s="113">
        <v>-4454.242527801506</v>
      </c>
      <c r="H22" s="113">
        <v>-2349174.3010472115</v>
      </c>
      <c r="I22" s="113">
        <v>-965490.6861834959</v>
      </c>
      <c r="J22" s="113">
        <v>-183399.0726783973</v>
      </c>
      <c r="K22" s="113">
        <v>0</v>
      </c>
      <c r="L22" s="113">
        <v>-8356.819412668188</v>
      </c>
      <c r="M22" s="113">
        <v>-13237.065195240819</v>
      </c>
      <c r="N22" s="113">
        <v>-5860.642784168958</v>
      </c>
      <c r="O22" s="113">
        <v>-6613820.407183149</v>
      </c>
      <c r="P22" s="113">
        <v>-77313.93490949748</v>
      </c>
      <c r="Q22" s="113">
        <v>-2046.9789682206897</v>
      </c>
      <c r="R22" s="113">
        <v>-3998.809583481689</v>
      </c>
      <c r="S22" s="113">
        <v>0</v>
      </c>
    </row>
    <row r="23" spans="1:19" ht="12.75">
      <c r="A23" s="116" t="s">
        <v>183</v>
      </c>
      <c r="B23" s="113">
        <v>-116078114.41000015</v>
      </c>
      <c r="C23" s="113">
        <v>-1715436.780316979</v>
      </c>
      <c r="D23" s="113">
        <v>-71140.37557998174</v>
      </c>
      <c r="E23" s="113">
        <v>0</v>
      </c>
      <c r="F23" s="113">
        <v>-7095522.851391695</v>
      </c>
      <c r="G23" s="113">
        <v>-61411.17637965469</v>
      </c>
      <c r="H23" s="113">
        <v>-23143876.62065229</v>
      </c>
      <c r="I23" s="113">
        <v>-9393814.9549953</v>
      </c>
      <c r="J23" s="113">
        <v>-1706760.8041870294</v>
      </c>
      <c r="K23" s="113">
        <v>0</v>
      </c>
      <c r="L23" s="113">
        <v>-69264.73011242648</v>
      </c>
      <c r="M23" s="113">
        <v>-129480.16437854069</v>
      </c>
      <c r="N23" s="113">
        <v>-55380.15614308516</v>
      </c>
      <c r="O23" s="113">
        <v>-71826602.39221762</v>
      </c>
      <c r="P23" s="113">
        <v>-756256.8328539089</v>
      </c>
      <c r="Q23" s="113">
        <v>-20022.804857070787</v>
      </c>
      <c r="R23" s="113">
        <v>-33143.765934557865</v>
      </c>
      <c r="S23" s="113">
        <v>0</v>
      </c>
    </row>
    <row r="24" spans="1:19" ht="12.75">
      <c r="A24" s="116" t="s">
        <v>184</v>
      </c>
      <c r="B24" s="113">
        <v>-25091133.760000013</v>
      </c>
      <c r="C24" s="113">
        <v>-327909.7268017349</v>
      </c>
      <c r="D24" s="113">
        <v>-13404.875656112425</v>
      </c>
      <c r="E24" s="113">
        <v>0</v>
      </c>
      <c r="F24" s="113">
        <v>-1620516.2669106107</v>
      </c>
      <c r="G24" s="113">
        <v>-18819.127452357625</v>
      </c>
      <c r="H24" s="113">
        <v>-4416988.266003284</v>
      </c>
      <c r="I24" s="113">
        <v>-1768541.1710514482</v>
      </c>
      <c r="J24" s="113">
        <v>-325156.57587250485</v>
      </c>
      <c r="K24" s="113">
        <v>0</v>
      </c>
      <c r="L24" s="113">
        <v>-13668.252362771922</v>
      </c>
      <c r="M24" s="113">
        <v>-24308.373754685104</v>
      </c>
      <c r="N24" s="113">
        <v>-10596.212378300104</v>
      </c>
      <c r="O24" s="113">
        <v>-16398947.189637247</v>
      </c>
      <c r="P24" s="113">
        <v>-141978.30096819057</v>
      </c>
      <c r="Q24" s="113">
        <v>-3759.045460120434</v>
      </c>
      <c r="R24" s="113">
        <v>-6540.375690641811</v>
      </c>
      <c r="S24" s="113">
        <v>0</v>
      </c>
    </row>
    <row r="25" spans="1:19" ht="12.75">
      <c r="A25" s="116" t="s">
        <v>185</v>
      </c>
      <c r="B25" s="113">
        <v>-39032.09</v>
      </c>
      <c r="C25" s="113">
        <v>-283.2163200948837</v>
      </c>
      <c r="D25" s="113">
        <v>-16.42379067172462</v>
      </c>
      <c r="E25" s="113">
        <v>0</v>
      </c>
      <c r="F25" s="113">
        <v>-1924.2582067867718</v>
      </c>
      <c r="G25" s="113">
        <v>-8.944395765976859</v>
      </c>
      <c r="H25" s="113">
        <v>-5756.749084884907</v>
      </c>
      <c r="I25" s="113">
        <v>-2070.1524010743456</v>
      </c>
      <c r="J25" s="113">
        <v>-312.7529654973409</v>
      </c>
      <c r="K25" s="113">
        <v>0</v>
      </c>
      <c r="L25" s="113">
        <v>-3.1987925547346108</v>
      </c>
      <c r="M25" s="113">
        <v>-25.657916997890283</v>
      </c>
      <c r="N25" s="113">
        <v>-10.897269503454346</v>
      </c>
      <c r="O25" s="113">
        <v>-28464.479868400205</v>
      </c>
      <c r="P25" s="113">
        <v>-149.86059941756514</v>
      </c>
      <c r="Q25" s="113">
        <v>-3.967738746343618</v>
      </c>
      <c r="R25" s="113">
        <v>-1.5306496038495312</v>
      </c>
      <c r="S25" s="113">
        <v>0</v>
      </c>
    </row>
    <row r="26" spans="1:19" ht="12.75">
      <c r="A26" s="116" t="s">
        <v>186</v>
      </c>
      <c r="B26" s="113">
        <v>-11158299.170000015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-11153207.144972539</v>
      </c>
      <c r="Q26" s="113">
        <v>-5092.0250274759055</v>
      </c>
      <c r="R26" s="113">
        <v>0</v>
      </c>
      <c r="S26" s="113">
        <v>0</v>
      </c>
    </row>
    <row r="27" spans="1:19" ht="12.75">
      <c r="A27" s="116" t="s">
        <v>187</v>
      </c>
      <c r="B27" s="113">
        <v>-3989504.6522181924</v>
      </c>
      <c r="C27" s="113">
        <v>-19208.698255786912</v>
      </c>
      <c r="D27" s="113">
        <v>-2012.5169181821304</v>
      </c>
      <c r="E27" s="113">
        <v>-2858.695176515623</v>
      </c>
      <c r="F27" s="113">
        <v>-412562.3750949964</v>
      </c>
      <c r="G27" s="113">
        <v>-4977.5623741899535</v>
      </c>
      <c r="H27" s="113">
        <v>-359349.13709933305</v>
      </c>
      <c r="I27" s="113">
        <v>-43320.512310908634</v>
      </c>
      <c r="J27" s="113">
        <v>-11758.903801780729</v>
      </c>
      <c r="K27" s="113">
        <v>-941.1317707856934</v>
      </c>
      <c r="L27" s="113">
        <v>-4619.410612649738</v>
      </c>
      <c r="M27" s="113">
        <v>0</v>
      </c>
      <c r="N27" s="113">
        <v>-3956.4988692064026</v>
      </c>
      <c r="O27" s="113">
        <v>-3121997.997297083</v>
      </c>
      <c r="P27" s="113">
        <v>0</v>
      </c>
      <c r="Q27" s="113">
        <v>0</v>
      </c>
      <c r="R27" s="113">
        <v>-508.3556133985172</v>
      </c>
      <c r="S27" s="113">
        <v>-1432.8570233753628</v>
      </c>
    </row>
    <row r="28" spans="1:19" ht="12.75">
      <c r="A28" s="116" t="s">
        <v>188</v>
      </c>
      <c r="B28" s="113">
        <v>-6170583.2400000105</v>
      </c>
      <c r="C28" s="113">
        <v>-76124.0611513126</v>
      </c>
      <c r="D28" s="113">
        <v>-3309.8815531212867</v>
      </c>
      <c r="E28" s="113">
        <v>-253.43693240729962</v>
      </c>
      <c r="F28" s="113">
        <v>-373626.4159027426</v>
      </c>
      <c r="G28" s="113">
        <v>-3502.568818977987</v>
      </c>
      <c r="H28" s="113">
        <v>-1062684.3146300293</v>
      </c>
      <c r="I28" s="113">
        <v>-415230.25379430363</v>
      </c>
      <c r="J28" s="113">
        <v>-75435.95392728652</v>
      </c>
      <c r="K28" s="113">
        <v>-83.4358104838928</v>
      </c>
      <c r="L28" s="113">
        <v>-3463.9627443500126</v>
      </c>
      <c r="M28" s="113">
        <v>-37915.11618660385</v>
      </c>
      <c r="N28" s="113">
        <v>-3078.1569486985977</v>
      </c>
      <c r="O28" s="113">
        <v>-3890680.374136406</v>
      </c>
      <c r="P28" s="113">
        <v>-222648.73169552453</v>
      </c>
      <c r="Q28" s="113">
        <v>-950.9902770159282</v>
      </c>
      <c r="R28" s="113">
        <v>-1468.5558964172128</v>
      </c>
      <c r="S28" s="113">
        <v>-127.0295943288103</v>
      </c>
    </row>
    <row r="29" spans="1:19" ht="12.75">
      <c r="A29" s="115" t="s">
        <v>69</v>
      </c>
      <c r="B29" s="113">
        <v>-294242690.5077994</v>
      </c>
      <c r="C29" s="113">
        <v>-3831673.7478882577</v>
      </c>
      <c r="D29" s="113">
        <v>-162453.72644319714</v>
      </c>
      <c r="E29" s="113">
        <v>-9116.554428984758</v>
      </c>
      <c r="F29" s="113">
        <v>-17677045.440541964</v>
      </c>
      <c r="G29" s="113">
        <v>-166928.69034868898</v>
      </c>
      <c r="H29" s="113">
        <v>-52167870.45825351</v>
      </c>
      <c r="I29" s="113">
        <v>-20714040.251283124</v>
      </c>
      <c r="J29" s="113">
        <v>-3789216.7122757523</v>
      </c>
      <c r="K29" s="113">
        <v>-3001.3269983098853</v>
      </c>
      <c r="L29" s="113">
        <v>-169707.65402547215</v>
      </c>
      <c r="M29" s="113">
        <v>-792158.1966834472</v>
      </c>
      <c r="N29" s="113">
        <v>-139008.38686394747</v>
      </c>
      <c r="O29" s="113">
        <v>-178590396.91760582</v>
      </c>
      <c r="P29" s="113">
        <v>-15900155.495442247</v>
      </c>
      <c r="Q29" s="113">
        <v>-50139.86180710814</v>
      </c>
      <c r="R29" s="113">
        <v>-75207.6178911452</v>
      </c>
      <c r="S29" s="113">
        <v>-4569.469018545844</v>
      </c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 s="114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12.75">
      <c r="A32" s="117" t="s">
        <v>82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2.75">
      <c r="A33" s="118" t="s">
        <v>68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2.75">
      <c r="A34" s="116" t="s">
        <v>196</v>
      </c>
      <c r="B34" s="113">
        <v>-180111694.12119573</v>
      </c>
      <c r="C34" s="113">
        <v>-704217.1127769762</v>
      </c>
      <c r="D34" s="113">
        <v>-28153.792892680667</v>
      </c>
      <c r="E34" s="113">
        <v>-303245.37782019586</v>
      </c>
      <c r="F34" s="113">
        <v>-2713301.387093272</v>
      </c>
      <c r="G34" s="113">
        <v>-32888.59485001219</v>
      </c>
      <c r="H34" s="113">
        <v>-8055004.881108657</v>
      </c>
      <c r="I34" s="113">
        <v>-3164668.6020968463</v>
      </c>
      <c r="J34" s="113">
        <v>-665490.4494553523</v>
      </c>
      <c r="K34" s="113">
        <v>-36070.75574779777</v>
      </c>
      <c r="L34" s="113">
        <v>-27566.031278162023</v>
      </c>
      <c r="M34" s="113">
        <v>-57830.088335825676</v>
      </c>
      <c r="N34" s="113">
        <v>-8608.983546070916</v>
      </c>
      <c r="O34" s="113">
        <v>-26398319.907324612</v>
      </c>
      <c r="P34" s="113">
        <v>-794277.1341743055</v>
      </c>
      <c r="Q34" s="113">
        <v>-9472.790836853545</v>
      </c>
      <c r="R34" s="113">
        <v>-5358.146137981181</v>
      </c>
      <c r="S34" s="113">
        <v>-17898.245286392143</v>
      </c>
    </row>
    <row r="35" spans="1:19" ht="12.75">
      <c r="A35" s="116" t="s">
        <v>197</v>
      </c>
      <c r="B35" s="113">
        <v>-43022372.28076199</v>
      </c>
      <c r="C35" s="113">
        <v>1571296.4377806797</v>
      </c>
      <c r="D35" s="113">
        <v>62818.63033381609</v>
      </c>
      <c r="E35" s="113">
        <v>676621.4187317438</v>
      </c>
      <c r="F35" s="113">
        <v>6054099.974016453</v>
      </c>
      <c r="G35" s="113">
        <v>73383.23791600668</v>
      </c>
      <c r="H35" s="113">
        <v>17972866.95587643</v>
      </c>
      <c r="I35" s="113">
        <v>7061220.767019265</v>
      </c>
      <c r="J35" s="113">
        <v>1484886.9100649403</v>
      </c>
      <c r="K35" s="113">
        <v>80483.48866597527</v>
      </c>
      <c r="L35" s="113">
        <v>61507.177211759044</v>
      </c>
      <c r="M35" s="113">
        <v>129034.37043769006</v>
      </c>
      <c r="N35" s="113">
        <v>19208.94129583267</v>
      </c>
      <c r="O35" s="113">
        <v>58901701.30942336</v>
      </c>
      <c r="P35" s="113">
        <v>1772244.3957904577</v>
      </c>
      <c r="Q35" s="113">
        <v>21136.32603884668</v>
      </c>
      <c r="R35" s="113">
        <v>11955.454911508921</v>
      </c>
      <c r="S35" s="113">
        <v>39935.76490939299</v>
      </c>
    </row>
    <row r="36" spans="1:19" ht="12.75">
      <c r="A36" s="116" t="s">
        <v>198</v>
      </c>
      <c r="B36" s="113">
        <v>95994401.56042416</v>
      </c>
      <c r="C36" s="113">
        <v>-617631.3073150362</v>
      </c>
      <c r="D36" s="113">
        <v>-24692.191647563774</v>
      </c>
      <c r="E36" s="113">
        <v>-265960.3632774045</v>
      </c>
      <c r="F36" s="113">
        <v>-2379692.075703429</v>
      </c>
      <c r="G36" s="113">
        <v>-28844.834163240033</v>
      </c>
      <c r="H36" s="113">
        <v>-7064615.5921003735</v>
      </c>
      <c r="I36" s="113">
        <v>-2775562.210103432</v>
      </c>
      <c r="J36" s="113">
        <v>-583666.2143610124</v>
      </c>
      <c r="K36" s="113">
        <v>-31635.73793386246</v>
      </c>
      <c r="L36" s="113">
        <v>-24176.697252755283</v>
      </c>
      <c r="M36" s="113">
        <v>-50719.689159714755</v>
      </c>
      <c r="N36" s="113">
        <v>-7550.480761885931</v>
      </c>
      <c r="O36" s="113">
        <v>-23152559.827731717</v>
      </c>
      <c r="P36" s="113">
        <v>-696618.1534782993</v>
      </c>
      <c r="Q36" s="113">
        <v>-8308.080110999299</v>
      </c>
      <c r="R36" s="113">
        <v>-4699.3444833175945</v>
      </c>
      <c r="S36" s="113">
        <v>-15697.597281167598</v>
      </c>
    </row>
    <row r="37" spans="1:19" ht="12.75">
      <c r="A37" s="116" t="s">
        <v>199</v>
      </c>
      <c r="B37" s="113">
        <v>-37732630.39686521</v>
      </c>
      <c r="C37" s="113">
        <v>-238050.5302782948</v>
      </c>
      <c r="D37" s="113">
        <v>-9544.98571968596</v>
      </c>
      <c r="E37" s="113">
        <v>-93840.80223321063</v>
      </c>
      <c r="F37" s="113">
        <v>-811362.8690195272</v>
      </c>
      <c r="G37" s="113">
        <v>-7461.676184677182</v>
      </c>
      <c r="H37" s="113">
        <v>-2831983.591025991</v>
      </c>
      <c r="I37" s="113">
        <v>-1131902.1676826435</v>
      </c>
      <c r="J37" s="113">
        <v>-226202.79662203416</v>
      </c>
      <c r="K37" s="113">
        <v>-11721.779142733001</v>
      </c>
      <c r="L37" s="113">
        <v>-9657.70322405455</v>
      </c>
      <c r="M37" s="113">
        <v>-33894.468990025896</v>
      </c>
      <c r="N37" s="113">
        <v>-3261.1042182914057</v>
      </c>
      <c r="O37" s="113">
        <v>-8368016.385729511</v>
      </c>
      <c r="P37" s="113">
        <v>-206117.34108930602</v>
      </c>
      <c r="Q37" s="113">
        <v>-2831.4759932834686</v>
      </c>
      <c r="R37" s="113">
        <v>-2055.10413144498</v>
      </c>
      <c r="S37" s="113">
        <v>-6267.813040813883</v>
      </c>
    </row>
    <row r="38" spans="1:19" ht="12.75">
      <c r="A38" s="123" t="s">
        <v>200</v>
      </c>
      <c r="B38" s="113">
        <v>-13994172.594325528</v>
      </c>
      <c r="C38" s="113">
        <v>-21279.812334334878</v>
      </c>
      <c r="D38" s="113">
        <v>-825.4188407920144</v>
      </c>
      <c r="E38" s="113">
        <v>-11278.6946616143</v>
      </c>
      <c r="F38" s="113">
        <v>-59101.79071310822</v>
      </c>
      <c r="G38" s="113">
        <v>-530.1073921819282</v>
      </c>
      <c r="H38" s="113">
        <v>-235263.20506881247</v>
      </c>
      <c r="I38" s="113">
        <v>-95160.30224585177</v>
      </c>
      <c r="J38" s="113">
        <v>-19906.209954517068</v>
      </c>
      <c r="K38" s="113">
        <v>-1346.261893305269</v>
      </c>
      <c r="L38" s="113">
        <v>-818.3805961526828</v>
      </c>
      <c r="M38" s="113">
        <v>-319.9273296344493</v>
      </c>
      <c r="N38" s="113">
        <v>-81.05374226827307</v>
      </c>
      <c r="O38" s="113">
        <v>-606485.4511721643</v>
      </c>
      <c r="P38" s="113">
        <v>-1844.649871331019</v>
      </c>
      <c r="Q38" s="113">
        <v>-247.13327772788583</v>
      </c>
      <c r="R38" s="113">
        <v>-99.8249080372114</v>
      </c>
      <c r="S38" s="113">
        <v>-601.8197305861461</v>
      </c>
    </row>
    <row r="39" spans="1:19" ht="12.75">
      <c r="A39" s="116" t="s">
        <v>201</v>
      </c>
      <c r="B39" s="113">
        <v>-1055190.0437324198</v>
      </c>
      <c r="C39" s="113">
        <v>-445612.3989789398</v>
      </c>
      <c r="D39" s="113">
        <v>-17815.072885394136</v>
      </c>
      <c r="E39" s="113">
        <v>-191886.70345835196</v>
      </c>
      <c r="F39" s="113">
        <v>-1716914.7388192343</v>
      </c>
      <c r="G39" s="113">
        <v>-20811.146710661815</v>
      </c>
      <c r="H39" s="113">
        <v>-5097021.9038040545</v>
      </c>
      <c r="I39" s="113">
        <v>-2002529.5355188486</v>
      </c>
      <c r="J39" s="113">
        <v>-421107.0567569253</v>
      </c>
      <c r="K39" s="113">
        <v>-22824.744968743755</v>
      </c>
      <c r="L39" s="113">
        <v>-17443.150848395395</v>
      </c>
      <c r="M39" s="113">
        <v>-36593.550382313</v>
      </c>
      <c r="N39" s="113">
        <v>-5447.566866995203</v>
      </c>
      <c r="O39" s="113">
        <v>-16704249.938671773</v>
      </c>
      <c r="P39" s="113">
        <v>-502600.3100348134</v>
      </c>
      <c r="Q39" s="113">
        <v>-5994.164261630015</v>
      </c>
      <c r="R39" s="113">
        <v>-3390.511692069175</v>
      </c>
      <c r="S39" s="113">
        <v>-11325.598135682598</v>
      </c>
    </row>
    <row r="40" spans="1:19" ht="12.75">
      <c r="A40" s="116" t="s">
        <v>202</v>
      </c>
      <c r="B40" s="113">
        <v>-27223568.09279483</v>
      </c>
      <c r="C40" s="113">
        <v>-952624.9972631816</v>
      </c>
      <c r="D40" s="113">
        <v>-38084.855353169936</v>
      </c>
      <c r="E40" s="113">
        <v>-410213.1600819588</v>
      </c>
      <c r="F40" s="113">
        <v>-3670400.334722485</v>
      </c>
      <c r="G40" s="113">
        <v>-44489.82708675675</v>
      </c>
      <c r="H40" s="113">
        <v>-10896354.06978699</v>
      </c>
      <c r="I40" s="113">
        <v>-4280984.321047229</v>
      </c>
      <c r="J40" s="113">
        <v>-900237.7620321373</v>
      </c>
      <c r="K40" s="113">
        <v>-48794.47399400116</v>
      </c>
      <c r="L40" s="113">
        <v>-37289.76475360429</v>
      </c>
      <c r="M40" s="113">
        <v>-78229.26586575649</v>
      </c>
      <c r="N40" s="113">
        <v>-11645.745009908416</v>
      </c>
      <c r="O40" s="113">
        <v>-35710150.993493274</v>
      </c>
      <c r="P40" s="113">
        <v>-1074453.0898791633</v>
      </c>
      <c r="Q40" s="113">
        <v>-12814.254554887795</v>
      </c>
      <c r="R40" s="113">
        <v>-7248.1964119019785</v>
      </c>
      <c r="S40" s="113">
        <v>-24211.73180488282</v>
      </c>
    </row>
    <row r="41" spans="1:19" ht="12.75">
      <c r="A41" s="116" t="s">
        <v>203</v>
      </c>
      <c r="B41" s="113">
        <v>-58198226.84314129</v>
      </c>
      <c r="C41" s="113">
        <v>-50564.53637951301</v>
      </c>
      <c r="D41" s="113">
        <v>-2021.512200022427</v>
      </c>
      <c r="E41" s="113">
        <v>-21773.770702962924</v>
      </c>
      <c r="F41" s="113">
        <v>-194821.77329551883</v>
      </c>
      <c r="G41" s="113">
        <v>-2361.4827310951373</v>
      </c>
      <c r="H41" s="113">
        <v>-578369.340872527</v>
      </c>
      <c r="I41" s="113">
        <v>-227231.05950778926</v>
      </c>
      <c r="J41" s="113">
        <v>-47783.86584360179</v>
      </c>
      <c r="K41" s="113">
        <v>-2589.9697808446667</v>
      </c>
      <c r="L41" s="113">
        <v>-1979.3094574298573</v>
      </c>
      <c r="M41" s="113">
        <v>-4152.343861620102</v>
      </c>
      <c r="N41" s="113">
        <v>-618.1463838465302</v>
      </c>
      <c r="O41" s="113">
        <v>-1895464.8830504518</v>
      </c>
      <c r="P41" s="113">
        <v>-57031.069421187574</v>
      </c>
      <c r="Q41" s="113">
        <v>-680.1698910678028</v>
      </c>
      <c r="R41" s="113">
        <v>-384.72819022008076</v>
      </c>
      <c r="S41" s="113">
        <v>-1285.138430312243</v>
      </c>
    </row>
    <row r="42" spans="1:19" ht="12.75">
      <c r="A42" s="116" t="s">
        <v>204</v>
      </c>
      <c r="B42" s="113">
        <v>-3089113.1000000113</v>
      </c>
      <c r="C42" s="113">
        <v>-174789.143225289</v>
      </c>
      <c r="D42" s="113">
        <v>-6987.869577393165</v>
      </c>
      <c r="E42" s="113">
        <v>-75266.56029020318</v>
      </c>
      <c r="F42" s="113">
        <v>-673450.8664406978</v>
      </c>
      <c r="G42" s="113">
        <v>-8163.063934996761</v>
      </c>
      <c r="H42" s="113">
        <v>-1999280.3019122179</v>
      </c>
      <c r="I42" s="113">
        <v>-785481.7832688222</v>
      </c>
      <c r="J42" s="113">
        <v>-165177.0503363952</v>
      </c>
      <c r="K42" s="113">
        <v>-8952.887367056852</v>
      </c>
      <c r="L42" s="113">
        <v>-6841.985094953783</v>
      </c>
      <c r="M42" s="113">
        <v>-14353.629597273004</v>
      </c>
      <c r="N42" s="113">
        <v>-2136.779738459577</v>
      </c>
      <c r="O42" s="113">
        <v>-6552155.060522714</v>
      </c>
      <c r="P42" s="113">
        <v>-197142.3546046831</v>
      </c>
      <c r="Q42" s="113">
        <v>-2351.1797204087093</v>
      </c>
      <c r="R42" s="113">
        <v>-1329.9105570446752</v>
      </c>
      <c r="S42" s="113">
        <v>-4442.406897083332</v>
      </c>
    </row>
    <row r="43" spans="1:19" ht="12.75">
      <c r="A43" s="116" t="s">
        <v>205</v>
      </c>
      <c r="B43" s="113">
        <v>-10678302.833085693</v>
      </c>
      <c r="C43" s="113">
        <v>-160238.30307237635</v>
      </c>
      <c r="D43" s="113">
        <v>-6406.143668370359</v>
      </c>
      <c r="E43" s="113">
        <v>-69000.77245330822</v>
      </c>
      <c r="F43" s="113">
        <v>-617387.4535330172</v>
      </c>
      <c r="G43" s="113">
        <v>-7483.505489406997</v>
      </c>
      <c r="H43" s="113">
        <v>-1832844.2890272788</v>
      </c>
      <c r="I43" s="113">
        <v>-720092.0247262232</v>
      </c>
      <c r="J43" s="113">
        <v>-151426.39733801858</v>
      </c>
      <c r="K43" s="113">
        <v>-8207.577729505936</v>
      </c>
      <c r="L43" s="113">
        <v>-6272.403771948138</v>
      </c>
      <c r="M43" s="113">
        <v>-13158.719169599384</v>
      </c>
      <c r="N43" s="113">
        <v>-1958.8971775488415</v>
      </c>
      <c r="O43" s="113">
        <v>-6006701.497540949</v>
      </c>
      <c r="P43" s="113">
        <v>-180730.6551347441</v>
      </c>
      <c r="Q43" s="113">
        <v>-2155.448797702939</v>
      </c>
      <c r="R43" s="113">
        <v>-1219.198212009116</v>
      </c>
      <c r="S43" s="113">
        <v>-4072.5855714513423</v>
      </c>
    </row>
    <row r="44" spans="1:19" ht="12.75">
      <c r="A44" s="116" t="s">
        <v>206</v>
      </c>
      <c r="B44" s="113">
        <v>-9789355.872413458</v>
      </c>
      <c r="C44" s="113">
        <v>-224830.3861180735</v>
      </c>
      <c r="D44" s="113">
        <v>-8988.461103691336</v>
      </c>
      <c r="E44" s="113">
        <v>-96814.99376659961</v>
      </c>
      <c r="F44" s="113">
        <v>-866256.4249671687</v>
      </c>
      <c r="G44" s="113">
        <v>-10500.107629947495</v>
      </c>
      <c r="H44" s="113">
        <v>-2571664.0858969977</v>
      </c>
      <c r="I44" s="113">
        <v>-1010361.2235996777</v>
      </c>
      <c r="J44" s="113">
        <v>-212466.3999131219</v>
      </c>
      <c r="K44" s="113">
        <v>-11516.05349430985</v>
      </c>
      <c r="L44" s="113">
        <v>-8800.810635760346</v>
      </c>
      <c r="M44" s="113">
        <v>-18463.000761959152</v>
      </c>
      <c r="N44" s="113">
        <v>-2748.528911935506</v>
      </c>
      <c r="O44" s="113">
        <v>-8428003.736273678</v>
      </c>
      <c r="P44" s="113">
        <v>-253583.2082480521</v>
      </c>
      <c r="Q44" s="113">
        <v>-3024.310518480717</v>
      </c>
      <c r="R44" s="113">
        <v>-1710.657186856648</v>
      </c>
      <c r="S44" s="113">
        <v>-5714.245401829574</v>
      </c>
    </row>
    <row r="45" spans="1:19" ht="12.75">
      <c r="A45" s="116" t="s">
        <v>207</v>
      </c>
      <c r="B45" s="113">
        <v>-13735446.63442814</v>
      </c>
      <c r="C45" s="113">
        <v>-4966723.012753349</v>
      </c>
      <c r="D45" s="113">
        <v>-198566.5672141354</v>
      </c>
      <c r="E45" s="113">
        <v>-2132186.210987766</v>
      </c>
      <c r="F45" s="113">
        <v>-19007733.450487733</v>
      </c>
      <c r="G45" s="113">
        <v>-227838.0888131337</v>
      </c>
      <c r="H45" s="113">
        <v>-56911537.49467535</v>
      </c>
      <c r="I45" s="113">
        <v>-22381529.623090554</v>
      </c>
      <c r="J45" s="113">
        <v>-4694630.360255873</v>
      </c>
      <c r="K45" s="113">
        <v>-254185.7420019255</v>
      </c>
      <c r="L45" s="113">
        <v>-194743.30940917935</v>
      </c>
      <c r="M45" s="113">
        <v>-420784.00533151964</v>
      </c>
      <c r="N45" s="113">
        <v>-60889.56103676228</v>
      </c>
      <c r="O45" s="113">
        <v>-185436072.25478038</v>
      </c>
      <c r="P45" s="113">
        <v>-5517367.700697522</v>
      </c>
      <c r="Q45" s="113">
        <v>-66400.19765919751</v>
      </c>
      <c r="R45" s="113">
        <v>-37971.86304725237</v>
      </c>
      <c r="S45" s="113">
        <v>-126511.81007848015</v>
      </c>
    </row>
    <row r="46" spans="1:19" ht="12.75">
      <c r="A46" s="115" t="s">
        <v>69</v>
      </c>
      <c r="B46" s="113">
        <v>-302635671.2523202</v>
      </c>
      <c r="C46" s="113">
        <v>-4966723.012753349</v>
      </c>
      <c r="D46" s="113">
        <v>-198566.5672141354</v>
      </c>
      <c r="E46" s="113">
        <v>-2132186.210987766</v>
      </c>
      <c r="F46" s="113">
        <v>-19007733.450487733</v>
      </c>
      <c r="G46" s="113">
        <v>-227838.0888131337</v>
      </c>
      <c r="H46" s="113">
        <v>-56911537.49467535</v>
      </c>
      <c r="I46" s="113">
        <v>-22381529.623090554</v>
      </c>
      <c r="J46" s="113">
        <v>-4694630.360255873</v>
      </c>
      <c r="K46" s="113">
        <v>-254185.7420019255</v>
      </c>
      <c r="L46" s="113">
        <v>-194743.30940917935</v>
      </c>
      <c r="M46" s="113">
        <v>-420784.00533151964</v>
      </c>
      <c r="N46" s="113">
        <v>-60889.56103676228</v>
      </c>
      <c r="O46" s="113">
        <v>-185436072.25478038</v>
      </c>
      <c r="P46" s="113">
        <v>-5517367.700697522</v>
      </c>
      <c r="Q46" s="113">
        <v>-66400.19765919751</v>
      </c>
      <c r="R46" s="113">
        <v>-37971.86304725237</v>
      </c>
      <c r="S46" s="113">
        <v>-126511.81007848015</v>
      </c>
    </row>
    <row r="47" ht="12.75"/>
    <row r="48" spans="1:19" ht="12.75">
      <c r="A48" s="114" t="s">
        <v>83</v>
      </c>
      <c r="B48" s="113">
        <v>-302635671.2523202</v>
      </c>
      <c r="C48" s="113">
        <v>-4966723.012753349</v>
      </c>
      <c r="D48" s="113">
        <v>-198566.5672141354</v>
      </c>
      <c r="E48" s="113">
        <v>-2132186.210987766</v>
      </c>
      <c r="F48" s="113">
        <v>-19007733.450487733</v>
      </c>
      <c r="G48" s="113">
        <v>-227838.0888131337</v>
      </c>
      <c r="H48" s="113">
        <v>-56911537.49467535</v>
      </c>
      <c r="I48" s="113">
        <v>-22381529.623090554</v>
      </c>
      <c r="J48" s="113">
        <v>-4694630.360255873</v>
      </c>
      <c r="K48" s="113">
        <v>-254185.7420019255</v>
      </c>
      <c r="L48" s="113">
        <v>-194743.30940917935</v>
      </c>
      <c r="M48" s="113">
        <v>-420784.00533151964</v>
      </c>
      <c r="N48" s="113">
        <v>-60889.56103676228</v>
      </c>
      <c r="O48" s="113">
        <v>-185436072.25478038</v>
      </c>
      <c r="P48" s="113">
        <v>-5517367.700697522</v>
      </c>
      <c r="Q48" s="113">
        <v>-66400.19765919751</v>
      </c>
      <c r="R48" s="113">
        <v>-37971.86304725237</v>
      </c>
      <c r="S48" s="113">
        <v>-126511.81007848015</v>
      </c>
    </row>
    <row r="49" ht="12.75"/>
    <row r="50" ht="13.5" thickBot="1"/>
    <row r="51" spans="1:20" ht="13.5" thickBot="1">
      <c r="A51" s="117" t="s">
        <v>77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2"/>
    </row>
    <row r="52" spans="1:20" ht="12.75">
      <c r="A52" s="118" t="s">
        <v>68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>
      <c r="A53" s="116" t="s">
        <v>189</v>
      </c>
      <c r="B53" s="113">
        <v>-6379919.549010255</v>
      </c>
      <c r="C53" s="113">
        <v>-2639.8801554395054</v>
      </c>
      <c r="D53" s="113">
        <v>-436.5289548806566</v>
      </c>
      <c r="E53" s="113">
        <v>-167.8121712378985</v>
      </c>
      <c r="F53" s="113">
        <v>-643144.5792838192</v>
      </c>
      <c r="G53" s="113">
        <v>-12320.927345376445</v>
      </c>
      <c r="H53" s="113">
        <v>-256318.22482278172</v>
      </c>
      <c r="I53" s="113">
        <v>-18193.433923539258</v>
      </c>
      <c r="J53" s="113">
        <v>-2277.4186498668664</v>
      </c>
      <c r="K53" s="113">
        <v>-62.34338372098396</v>
      </c>
      <c r="L53" s="113">
        <v>-298.2216423309465</v>
      </c>
      <c r="M53" s="113">
        <v>-8186.592288937789</v>
      </c>
      <c r="N53" s="113">
        <v>-890.8463552926933</v>
      </c>
      <c r="O53" s="113">
        <v>-5413941.939851049</v>
      </c>
      <c r="P53" s="113">
        <v>-19932.257650533946</v>
      </c>
      <c r="Q53" s="113">
        <v>-972.4865286044262</v>
      </c>
      <c r="R53" s="113">
        <v>-36.32479934390972</v>
      </c>
      <c r="S53" s="113">
        <v>-99.7312035006066</v>
      </c>
      <c r="T53" s="113"/>
    </row>
    <row r="54" spans="1:20" ht="12.75">
      <c r="A54" s="116" t="s">
        <v>190</v>
      </c>
      <c r="B54" s="113">
        <v>-12031007.314114472</v>
      </c>
      <c r="C54" s="113">
        <v>-37567.6102870649</v>
      </c>
      <c r="D54" s="113">
        <v>-5939.0914009466</v>
      </c>
      <c r="E54" s="113">
        <v>-2399.54775529615</v>
      </c>
      <c r="F54" s="113">
        <v>-2391723.78216117</v>
      </c>
      <c r="G54" s="113">
        <v>-12101.455278487701</v>
      </c>
      <c r="H54" s="113">
        <v>-1733314.1100109199</v>
      </c>
      <c r="I54" s="113">
        <v>-208493.83676926896</v>
      </c>
      <c r="J54" s="113">
        <v>-33811.947018365</v>
      </c>
      <c r="K54" s="113">
        <v>-879.79046056065</v>
      </c>
      <c r="L54" s="113">
        <v>-4318.97135184319</v>
      </c>
      <c r="M54" s="113">
        <v>0</v>
      </c>
      <c r="N54" s="113">
        <v>-11176.6521827693</v>
      </c>
      <c r="O54" s="113">
        <v>-7587440.9575657</v>
      </c>
      <c r="P54" s="113">
        <v>0</v>
      </c>
      <c r="Q54" s="113">
        <v>0</v>
      </c>
      <c r="R54" s="113">
        <v>-479.885705760355</v>
      </c>
      <c r="S54" s="113">
        <v>-1359.67616632101</v>
      </c>
      <c r="T54" s="113"/>
    </row>
    <row r="55" spans="1:20" ht="12.75">
      <c r="A55" s="116" t="s">
        <v>191</v>
      </c>
      <c r="B55" s="113">
        <v>-83759406.65000002</v>
      </c>
      <c r="C55" s="113">
        <v>-4735.606291963008</v>
      </c>
      <c r="D55" s="113">
        <v>-1056.142410437793</v>
      </c>
      <c r="E55" s="113">
        <v>-289.58743512003997</v>
      </c>
      <c r="F55" s="113">
        <v>-7332632.088304528</v>
      </c>
      <c r="G55" s="113">
        <v>-185337.3780230762</v>
      </c>
      <c r="H55" s="113">
        <v>-1819192.5260628432</v>
      </c>
      <c r="I55" s="113">
        <v>-52702.07409934611</v>
      </c>
      <c r="J55" s="113">
        <v>-2682.942413612135</v>
      </c>
      <c r="K55" s="113">
        <v>-119.24188504942823</v>
      </c>
      <c r="L55" s="113">
        <v>-459.9329851906518</v>
      </c>
      <c r="M55" s="113">
        <v>-92114.35620068331</v>
      </c>
      <c r="N55" s="113">
        <v>-3098.8694650345456</v>
      </c>
      <c r="O55" s="113">
        <v>-74093977.42625348</v>
      </c>
      <c r="P55" s="113">
        <v>-155084.00833053555</v>
      </c>
      <c r="Q55" s="113">
        <v>-15583.7787389598</v>
      </c>
      <c r="R55" s="113">
        <v>-102.20733004236706</v>
      </c>
      <c r="S55" s="113">
        <v>-238.48377009885647</v>
      </c>
      <c r="T55" s="113"/>
    </row>
    <row r="56" spans="1:20" ht="12.75">
      <c r="A56" s="116" t="s">
        <v>192</v>
      </c>
      <c r="B56" s="113">
        <v>-6445711.369999999</v>
      </c>
      <c r="C56" s="113">
        <v>0</v>
      </c>
      <c r="D56" s="113">
        <v>0</v>
      </c>
      <c r="E56" s="113">
        <v>0</v>
      </c>
      <c r="F56" s="113">
        <v>-581825.7844138428</v>
      </c>
      <c r="G56" s="113">
        <v>0</v>
      </c>
      <c r="H56" s="113">
        <v>-554909.1325882309</v>
      </c>
      <c r="I56" s="113">
        <v>-30347.920770052388</v>
      </c>
      <c r="J56" s="113">
        <v>0</v>
      </c>
      <c r="K56" s="113">
        <v>0</v>
      </c>
      <c r="L56" s="113">
        <v>0</v>
      </c>
      <c r="M56" s="113">
        <v>-39073.10923388958</v>
      </c>
      <c r="N56" s="113">
        <v>0</v>
      </c>
      <c r="O56" s="113">
        <v>-5075231.517839469</v>
      </c>
      <c r="P56" s="113">
        <v>-164323.90515451494</v>
      </c>
      <c r="Q56" s="113">
        <v>0</v>
      </c>
      <c r="R56" s="113">
        <v>0</v>
      </c>
      <c r="S56" s="113">
        <v>0</v>
      </c>
      <c r="T56" s="113"/>
    </row>
    <row r="57" spans="1:20" ht="12.75">
      <c r="A57" s="115" t="s">
        <v>69</v>
      </c>
      <c r="B57" s="113">
        <v>-108616044.88312475</v>
      </c>
      <c r="C57" s="113">
        <v>-44943.096734467406</v>
      </c>
      <c r="D57" s="113">
        <v>-7431.762766265049</v>
      </c>
      <c r="E57" s="113">
        <v>-2856.9473616540886</v>
      </c>
      <c r="F57" s="113">
        <v>-10949326.23416336</v>
      </c>
      <c r="G57" s="113">
        <v>-209759.76064694033</v>
      </c>
      <c r="H57" s="113">
        <v>-4363733.993484776</v>
      </c>
      <c r="I57" s="113">
        <v>-309737.26556220674</v>
      </c>
      <c r="J57" s="113">
        <v>-38772.308081844</v>
      </c>
      <c r="K57" s="113">
        <v>-1061.3757293310623</v>
      </c>
      <c r="L57" s="113">
        <v>-5077.125979364788</v>
      </c>
      <c r="M57" s="113">
        <v>-139374.05772351066</v>
      </c>
      <c r="N57" s="113">
        <v>-15166.368003096539</v>
      </c>
      <c r="O57" s="113">
        <v>-92170591.8415097</v>
      </c>
      <c r="P57" s="113">
        <v>-339340.1711355845</v>
      </c>
      <c r="Q57" s="113">
        <v>-16556.265267564228</v>
      </c>
      <c r="R57" s="113">
        <v>-618.4178351466318</v>
      </c>
      <c r="S57" s="113">
        <v>-1697.891139920473</v>
      </c>
      <c r="T57" s="113"/>
    </row>
    <row r="58" spans="2:20" ht="12.75">
      <c r="B58" s="113">
        <v>0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/>
    </row>
    <row r="59" spans="1:20" ht="12.75">
      <c r="A59" s="114" t="s">
        <v>78</v>
      </c>
      <c r="B59" s="113">
        <v>-108616044.88312475</v>
      </c>
      <c r="C59" s="113">
        <v>-44943.096734467406</v>
      </c>
      <c r="D59" s="113">
        <v>-7431.762766265049</v>
      </c>
      <c r="E59" s="113">
        <v>-2856.9473616540886</v>
      </c>
      <c r="F59" s="113">
        <v>-10949326.23416336</v>
      </c>
      <c r="G59" s="113">
        <v>-209759.76064694033</v>
      </c>
      <c r="H59" s="113">
        <v>-4363733.993484776</v>
      </c>
      <c r="I59" s="113">
        <v>-309737.26556220674</v>
      </c>
      <c r="J59" s="113">
        <v>-38772.308081844</v>
      </c>
      <c r="K59" s="113">
        <v>-1061.3757293310623</v>
      </c>
      <c r="L59" s="113">
        <v>-5077.125979364788</v>
      </c>
      <c r="M59" s="113">
        <v>-139374.05772351066</v>
      </c>
      <c r="N59" s="113">
        <v>-15166.368003096539</v>
      </c>
      <c r="O59" s="113">
        <v>-92170591.8415097</v>
      </c>
      <c r="P59" s="113">
        <v>-339340.1711355845</v>
      </c>
      <c r="Q59" s="113">
        <v>-16556.265267564228</v>
      </c>
      <c r="R59" s="113">
        <v>-618.4178351466318</v>
      </c>
      <c r="S59" s="113">
        <v>-1697.891139920473</v>
      </c>
      <c r="T59" s="113"/>
    </row>
    <row r="60" ht="12.75">
      <c r="T60" s="113"/>
    </row>
    <row r="61" spans="1:20" ht="12.75">
      <c r="A61" s="117" t="s">
        <v>79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2.75">
      <c r="A62" s="118" t="s">
        <v>68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>
      <c r="A63" s="116" t="s">
        <v>80</v>
      </c>
      <c r="B63" s="113">
        <v>-2874460.109999999</v>
      </c>
      <c r="C63" s="113">
        <v>-162.51680769174448</v>
      </c>
      <c r="D63" s="113">
        <v>-36.24475567225956</v>
      </c>
      <c r="E63" s="113">
        <v>-9.938078168200201</v>
      </c>
      <c r="F63" s="113">
        <v>-251641.6875684417</v>
      </c>
      <c r="G63" s="113">
        <v>-6360.4187437175815</v>
      </c>
      <c r="H63" s="113">
        <v>-62431.153200842025</v>
      </c>
      <c r="I63" s="113">
        <v>-1808.6327944735328</v>
      </c>
      <c r="J63" s="113">
        <v>-92.07337126420775</v>
      </c>
      <c r="K63" s="113">
        <v>-4.092149833964789</v>
      </c>
      <c r="L63" s="113">
        <v>-15.784006502435615</v>
      </c>
      <c r="M63" s="113">
        <v>-3161.1857467377995</v>
      </c>
      <c r="N63" s="113">
        <v>-106.34717961363255</v>
      </c>
      <c r="O63" s="113">
        <v>-2542761.356858371</v>
      </c>
      <c r="P63" s="113">
        <v>-5322.181871557372</v>
      </c>
      <c r="Q63" s="113">
        <v>-534.8050104436364</v>
      </c>
      <c r="R63" s="113">
        <v>-3.5075570005412477</v>
      </c>
      <c r="S63" s="113">
        <v>-8.184299667929578</v>
      </c>
      <c r="T63" s="113"/>
    </row>
    <row r="64" spans="1:20" ht="12.75">
      <c r="A64" s="116" t="s">
        <v>193</v>
      </c>
      <c r="B64" s="113">
        <v>-2786728.2600000007</v>
      </c>
      <c r="C64" s="113">
        <v>-157.55660659335777</v>
      </c>
      <c r="D64" s="113">
        <v>-35.13852377261936</v>
      </c>
      <c r="E64" s="113">
        <v>-9.634756518298856</v>
      </c>
      <c r="F64" s="113">
        <v>-243961.2919662564</v>
      </c>
      <c r="G64" s="113">
        <v>-6166.291400909888</v>
      </c>
      <c r="H64" s="113">
        <v>-60525.68213554928</v>
      </c>
      <c r="I64" s="113">
        <v>-1753.4312279331537</v>
      </c>
      <c r="J64" s="113">
        <v>-89.26318539012175</v>
      </c>
      <c r="K64" s="113">
        <v>-3.967252684005411</v>
      </c>
      <c r="L64" s="113">
        <v>-15.3022603525923</v>
      </c>
      <c r="M64" s="113">
        <v>-3064.7026983941805</v>
      </c>
      <c r="N64" s="113">
        <v>-103.10134058552158</v>
      </c>
      <c r="O64" s="113">
        <v>-2465153.336775013</v>
      </c>
      <c r="P64" s="113">
        <v>-5159.742719939371</v>
      </c>
      <c r="Q64" s="113">
        <v>-518.482142440612</v>
      </c>
      <c r="R64" s="113">
        <v>-3.400502300576067</v>
      </c>
      <c r="S64" s="113">
        <v>-7.934505368010822</v>
      </c>
      <c r="T64" s="113"/>
    </row>
    <row r="65" spans="1:22" ht="12.75">
      <c r="A65" s="116" t="s">
        <v>194</v>
      </c>
      <c r="B65" s="113">
        <v>-82829.72000000002</v>
      </c>
      <c r="C65" s="113">
        <v>-4.683043479911449</v>
      </c>
      <c r="D65" s="113">
        <v>-1.0444197689011143</v>
      </c>
      <c r="E65" s="113">
        <v>-0.2863731624406281</v>
      </c>
      <c r="F65" s="113">
        <v>-7251.243615839049</v>
      </c>
      <c r="G65" s="113">
        <v>-183.28022775201396</v>
      </c>
      <c r="H65" s="113">
        <v>-1799.0004178220618</v>
      </c>
      <c r="I65" s="113">
        <v>-52.117107984170396</v>
      </c>
      <c r="J65" s="113">
        <v>-2.653163122611702</v>
      </c>
      <c r="K65" s="113">
        <v>-0.11791836100496451</v>
      </c>
      <c r="L65" s="113">
        <v>-0.4548279638762917</v>
      </c>
      <c r="M65" s="113">
        <v>-91.09193387633509</v>
      </c>
      <c r="N65" s="113">
        <v>-3.0644735961171135</v>
      </c>
      <c r="O65" s="113">
        <v>-73271.57210590025</v>
      </c>
      <c r="P65" s="113">
        <v>-153.3626550170401</v>
      </c>
      <c r="Q65" s="113">
        <v>-15.410806751339292</v>
      </c>
      <c r="R65" s="113">
        <v>-0.10107288086139816</v>
      </c>
      <c r="S65" s="113">
        <v>-0.23583672200992903</v>
      </c>
      <c r="T65" s="113"/>
      <c r="U65"/>
      <c r="V65"/>
    </row>
    <row r="66" spans="1:22" ht="12.75">
      <c r="A66" s="116" t="s">
        <v>195</v>
      </c>
      <c r="B66" s="113">
        <v>-8193602.8599999985</v>
      </c>
      <c r="C66" s="113">
        <v>-463.25157745923553</v>
      </c>
      <c r="D66" s="113">
        <v>-103.31510000889425</v>
      </c>
      <c r="E66" s="113">
        <v>-28.328333873406486</v>
      </c>
      <c r="F66" s="113">
        <v>-717300.6310934718</v>
      </c>
      <c r="G66" s="113">
        <v>-18130.272543361883</v>
      </c>
      <c r="H66" s="113">
        <v>-177959.00998588474</v>
      </c>
      <c r="I66" s="113">
        <v>-5155.479036196516</v>
      </c>
      <c r="J66" s="113">
        <v>-262.45368147420714</v>
      </c>
      <c r="K66" s="113">
        <v>-11.664608065520317</v>
      </c>
      <c r="L66" s="113">
        <v>-44.99205968129265</v>
      </c>
      <c r="M66" s="113">
        <v>-9010.909730614445</v>
      </c>
      <c r="N66" s="113">
        <v>-303.14094532179587</v>
      </c>
      <c r="O66" s="113">
        <v>-7248100.83583043</v>
      </c>
      <c r="P66" s="113">
        <v>-15170.7948398813</v>
      </c>
      <c r="Q66" s="113">
        <v>-1524.4531826581197</v>
      </c>
      <c r="R66" s="113">
        <v>-9.998235484731701</v>
      </c>
      <c r="S66" s="113">
        <v>-23.329216131040635</v>
      </c>
      <c r="T66" s="113"/>
      <c r="U66"/>
      <c r="V66"/>
    </row>
    <row r="67" spans="1:22" ht="12.75">
      <c r="A67" s="115" t="s">
        <v>69</v>
      </c>
      <c r="B67" s="113">
        <v>-13937620.949999997</v>
      </c>
      <c r="C67" s="113">
        <v>-788.0080352242492</v>
      </c>
      <c r="D67" s="113">
        <v>-175.74279922267428</v>
      </c>
      <c r="E67" s="113">
        <v>-48.18754172234617</v>
      </c>
      <c r="F67" s="113">
        <v>-1220154.854244009</v>
      </c>
      <c r="G67" s="113">
        <v>-30840.262915741365</v>
      </c>
      <c r="H67" s="113">
        <v>-302714.8457400981</v>
      </c>
      <c r="I67" s="113">
        <v>-8769.660166587373</v>
      </c>
      <c r="J67" s="113">
        <v>-446.4434012511484</v>
      </c>
      <c r="K67" s="113">
        <v>-19.841928944495482</v>
      </c>
      <c r="L67" s="113">
        <v>-76.53315450019686</v>
      </c>
      <c r="M67" s="113">
        <v>-15327.89010962276</v>
      </c>
      <c r="N67" s="113">
        <v>-515.6539391170671</v>
      </c>
      <c r="O67" s="113">
        <v>-12329287.101569712</v>
      </c>
      <c r="P67" s="113">
        <v>-25806.082086395083</v>
      </c>
      <c r="Q67" s="113">
        <v>-2593.1511422937074</v>
      </c>
      <c r="R67" s="113">
        <v>-17.007367666710415</v>
      </c>
      <c r="S67" s="113">
        <v>-39.683857888990964</v>
      </c>
      <c r="T67" s="113"/>
      <c r="U67"/>
      <c r="V67"/>
    </row>
    <row r="68" spans="1:22" ht="12.75">
      <c r="A68"/>
      <c r="T68" s="113"/>
      <c r="U68"/>
      <c r="V68"/>
    </row>
    <row r="69" spans="1:22" ht="12.75">
      <c r="A69" s="114" t="s">
        <v>81</v>
      </c>
      <c r="B69" s="113">
        <v>-13937620.949999997</v>
      </c>
      <c r="C69" s="113">
        <v>-788.0080352242492</v>
      </c>
      <c r="D69" s="113">
        <v>-175.74279922267428</v>
      </c>
      <c r="E69" s="113">
        <v>-48.18754172234617</v>
      </c>
      <c r="F69" s="113">
        <v>-1220154.854244009</v>
      </c>
      <c r="G69" s="113">
        <v>-30840.262915741365</v>
      </c>
      <c r="H69" s="113">
        <v>-302714.8457400981</v>
      </c>
      <c r="I69" s="113">
        <v>-8769.660166587373</v>
      </c>
      <c r="J69" s="113">
        <v>-446.4434012511484</v>
      </c>
      <c r="K69" s="113">
        <v>-19.841928944495482</v>
      </c>
      <c r="L69" s="113">
        <v>-76.53315450019686</v>
      </c>
      <c r="M69" s="113">
        <v>-15327.89010962276</v>
      </c>
      <c r="N69" s="113">
        <v>-515.6539391170671</v>
      </c>
      <c r="O69" s="113">
        <v>-12329287.101569712</v>
      </c>
      <c r="P69" s="113">
        <v>-25806.082086395083</v>
      </c>
      <c r="Q69" s="113">
        <v>-2593.1511422937074</v>
      </c>
      <c r="R69" s="113">
        <v>-17.007367666710415</v>
      </c>
      <c r="S69" s="113">
        <v>-39.683857888990964</v>
      </c>
      <c r="T69" s="113"/>
      <c r="U69"/>
      <c r="V69"/>
    </row>
    <row r="70" spans="2:22" ht="12.75">
      <c r="B70" s="116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/>
      <c r="V70"/>
    </row>
    <row r="71" spans="2:22" ht="12.75">
      <c r="B71" s="116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/>
      <c r="V71"/>
    </row>
    <row r="72" spans="2:22" ht="12.7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/>
      <c r="V72"/>
    </row>
    <row r="73" spans="2:22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0" ht="12.75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</row>
    <row r="75" spans="1:19" ht="12.75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:19" ht="12.75">
      <c r="A76" s="127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</row>
    <row r="77" spans="1:19" ht="12.75">
      <c r="A77" s="123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</row>
    <row r="78" spans="1:19" ht="12.75">
      <c r="A78" s="123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</row>
    <row r="79" spans="1:19" ht="12.75">
      <c r="A79" s="123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</row>
    <row r="80" spans="1:19" ht="12.75">
      <c r="A80" s="123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</row>
    <row r="81" spans="1:19" ht="12.75">
      <c r="A81" s="123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</row>
    <row r="82" spans="1:19" ht="12.75">
      <c r="A82" s="123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</row>
    <row r="83" spans="1:19" ht="12.75">
      <c r="A83" s="123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</row>
    <row r="84" spans="1:19" ht="12.75">
      <c r="A84" s="123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</row>
    <row r="85" spans="1:19" ht="12.75">
      <c r="A85" s="123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</row>
    <row r="86" spans="1:19" ht="12.75">
      <c r="A86" s="123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</row>
    <row r="87" spans="1:19" ht="12.75">
      <c r="A87" s="123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</row>
    <row r="88" spans="1:19" ht="12.75">
      <c r="A88" s="123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</row>
    <row r="89" spans="1:19" ht="12.75">
      <c r="A89" s="127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</row>
    <row r="90" spans="2:19" ht="12.75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1:19" ht="12.75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</row>
    <row r="94" spans="1:19" ht="12.75">
      <c r="A94" s="125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1:19" ht="12.75">
      <c r="A95" s="127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</row>
    <row r="96" spans="1:19" ht="12.75">
      <c r="A96" s="123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1:19" ht="12.75">
      <c r="A97" s="123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</row>
    <row r="98" spans="1:19" ht="12.75">
      <c r="A98" s="123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</row>
    <row r="99" spans="1:19" ht="12.75">
      <c r="A99" s="123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</row>
    <row r="100" spans="1:19" ht="12.75">
      <c r="A100" s="127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2:19" ht="12.75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</row>
    <row r="102" spans="1:19" ht="12.75">
      <c r="A102" s="125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</row>
    <row r="104" spans="1:19" ht="12.75">
      <c r="A104" s="125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1:19" ht="12.75">
      <c r="A105" s="127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</row>
    <row r="106" spans="1:19" ht="12.75">
      <c r="A106" s="123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19" ht="12.75">
      <c r="A107" s="123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</row>
    <row r="108" spans="1:19" ht="12.75">
      <c r="A108" s="123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ht="12.75">
      <c r="A109" s="123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</row>
    <row r="110" spans="1:19" ht="12.75">
      <c r="A110" s="127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2:19" ht="12.75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1:19" ht="12.75">
      <c r="A112" s="125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2:19" ht="12.75"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58.28125" style="0" customWidth="1"/>
    <col min="2" max="19" width="15.57421875" style="0" customWidth="1"/>
  </cols>
  <sheetData>
    <row r="1" ht="12.75">
      <c r="A1" s="30" t="s">
        <v>305</v>
      </c>
    </row>
    <row r="2" ht="12.75">
      <c r="A2" s="30" t="s">
        <v>293</v>
      </c>
    </row>
    <row r="5" ht="12.75">
      <c r="A5" s="111" t="s">
        <v>169</v>
      </c>
    </row>
    <row r="6" ht="12.75">
      <c r="A6" s="111" t="s">
        <v>170</v>
      </c>
    </row>
    <row r="7" ht="13.5" thickBot="1"/>
    <row r="8" spans="1:19" ht="13.5" thickBot="1">
      <c r="A8" s="112" t="s">
        <v>214</v>
      </c>
      <c r="B8" s="121" t="s">
        <v>34</v>
      </c>
      <c r="C8" s="80" t="s">
        <v>7</v>
      </c>
      <c r="D8" s="80" t="s">
        <v>8</v>
      </c>
      <c r="E8" s="80" t="s">
        <v>9</v>
      </c>
      <c r="F8" s="80" t="s">
        <v>71</v>
      </c>
      <c r="G8" s="80" t="s">
        <v>58</v>
      </c>
      <c r="H8" s="80" t="s">
        <v>72</v>
      </c>
      <c r="I8" s="80" t="s">
        <v>73</v>
      </c>
      <c r="J8" s="80" t="s">
        <v>74</v>
      </c>
      <c r="K8" s="80" t="s">
        <v>75</v>
      </c>
      <c r="L8" s="80" t="s">
        <v>11</v>
      </c>
      <c r="M8" s="121" t="s">
        <v>12</v>
      </c>
      <c r="N8" s="80" t="s">
        <v>13</v>
      </c>
      <c r="O8" s="80" t="s">
        <v>76</v>
      </c>
      <c r="P8" s="121" t="s">
        <v>14</v>
      </c>
      <c r="Q8" s="121" t="s">
        <v>15</v>
      </c>
      <c r="R8" s="80" t="s">
        <v>59</v>
      </c>
      <c r="S8" s="80" t="s">
        <v>16</v>
      </c>
    </row>
    <row r="9" spans="1:19" ht="12.75">
      <c r="A9" s="120" t="s">
        <v>84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20" ht="12.75">
      <c r="A10" s="116" t="s">
        <v>85</v>
      </c>
      <c r="B10" s="81">
        <v>91271640.19000004</v>
      </c>
      <c r="C10" s="81">
        <v>1535467.619873881</v>
      </c>
      <c r="D10" s="81">
        <v>59985.364388698705</v>
      </c>
      <c r="E10" s="81">
        <v>0</v>
      </c>
      <c r="F10" s="81">
        <v>5383920.143101369</v>
      </c>
      <c r="G10" s="81">
        <v>36711.89843021756</v>
      </c>
      <c r="H10" s="81">
        <v>19361911.21085847</v>
      </c>
      <c r="I10" s="81">
        <v>7957581.066872049</v>
      </c>
      <c r="J10" s="81">
        <v>1511576.4546589702</v>
      </c>
      <c r="K10" s="81">
        <v>0</v>
      </c>
      <c r="L10" s="81">
        <v>68876.96472804557</v>
      </c>
      <c r="M10" s="81">
        <v>109099.98499828085</v>
      </c>
      <c r="N10" s="81">
        <v>48303.4592942098</v>
      </c>
      <c r="O10" s="81">
        <v>54511154.59221534</v>
      </c>
      <c r="P10" s="81">
        <v>637221.9985602921</v>
      </c>
      <c r="Q10" s="81">
        <v>16871.215139513464</v>
      </c>
      <c r="R10" s="81">
        <v>32958.21688070919</v>
      </c>
      <c r="S10" s="81">
        <v>0</v>
      </c>
      <c r="T10" s="79">
        <v>0</v>
      </c>
    </row>
    <row r="11" spans="1:20" ht="12.75">
      <c r="A11" s="116" t="s">
        <v>86</v>
      </c>
      <c r="B11" s="81">
        <v>196192614.32084107</v>
      </c>
      <c r="C11" s="81">
        <v>3300558.70499259</v>
      </c>
      <c r="D11" s="81">
        <v>128941.31666647192</v>
      </c>
      <c r="E11" s="81">
        <v>0</v>
      </c>
      <c r="F11" s="81">
        <v>11572985.496599235</v>
      </c>
      <c r="G11" s="81">
        <v>78913.92457407269</v>
      </c>
      <c r="H11" s="81">
        <v>41619324.14930478</v>
      </c>
      <c r="I11" s="81">
        <v>17105188.75227473</v>
      </c>
      <c r="J11" s="81">
        <v>3249203.5397635326</v>
      </c>
      <c r="K11" s="81">
        <v>0</v>
      </c>
      <c r="L11" s="81">
        <v>148054.223068078</v>
      </c>
      <c r="M11" s="81">
        <v>234515.4665197132</v>
      </c>
      <c r="N11" s="81">
        <v>103830.52106813843</v>
      </c>
      <c r="O11" s="81">
        <v>117174249.38163854</v>
      </c>
      <c r="P11" s="81">
        <v>1369738.1743118083</v>
      </c>
      <c r="Q11" s="81">
        <v>36265.457683241606</v>
      </c>
      <c r="R11" s="81">
        <v>70845.21237614463</v>
      </c>
      <c r="S11" s="81">
        <v>0</v>
      </c>
      <c r="T11" s="79">
        <v>0</v>
      </c>
    </row>
    <row r="12" spans="1:20" ht="12.75">
      <c r="A12" s="116" t="s">
        <v>87</v>
      </c>
      <c r="B12" s="81">
        <v>1807479284.9806101</v>
      </c>
      <c r="C12" s="81">
        <v>30407319.40286303</v>
      </c>
      <c r="D12" s="81">
        <v>1187907.9121278408</v>
      </c>
      <c r="E12" s="81">
        <v>0</v>
      </c>
      <c r="F12" s="81">
        <v>106619362.93012682</v>
      </c>
      <c r="G12" s="81">
        <v>727016.5824433222</v>
      </c>
      <c r="H12" s="81">
        <v>383429654.14458287</v>
      </c>
      <c r="I12" s="81">
        <v>157586331.38380903</v>
      </c>
      <c r="J12" s="81">
        <v>29934195.59211407</v>
      </c>
      <c r="K12" s="81">
        <v>0</v>
      </c>
      <c r="L12" s="81">
        <v>1363990.9034079388</v>
      </c>
      <c r="M12" s="81">
        <v>2160539.270090746</v>
      </c>
      <c r="N12" s="81">
        <v>956567.6905273141</v>
      </c>
      <c r="O12" s="81">
        <v>1079500516.4879224</v>
      </c>
      <c r="P12" s="81">
        <v>12619095.700855635</v>
      </c>
      <c r="Q12" s="81">
        <v>334105.66320098715</v>
      </c>
      <c r="R12" s="81">
        <v>652681.3165378711</v>
      </c>
      <c r="S12" s="81">
        <v>0</v>
      </c>
      <c r="T12" s="79">
        <v>0</v>
      </c>
    </row>
    <row r="13" spans="1:20" ht="12.75">
      <c r="A13" s="116" t="s">
        <v>88</v>
      </c>
      <c r="B13" s="81">
        <v>1934495523.9763222</v>
      </c>
      <c r="C13" s="81">
        <v>32306789.25929941</v>
      </c>
      <c r="D13" s="81">
        <v>1274659.5075646157</v>
      </c>
      <c r="E13" s="81">
        <v>0</v>
      </c>
      <c r="F13" s="81">
        <v>114054748.6515425</v>
      </c>
      <c r="G13" s="81">
        <v>777717.0234117615</v>
      </c>
      <c r="H13" s="81">
        <v>410918873.70362</v>
      </c>
      <c r="I13" s="81">
        <v>168765781.9539437</v>
      </c>
      <c r="J13" s="81">
        <v>31782086.690578833</v>
      </c>
      <c r="K13" s="81">
        <v>0</v>
      </c>
      <c r="L13" s="81">
        <v>1570046.121976868</v>
      </c>
      <c r="M13" s="81">
        <v>2311210.24014633</v>
      </c>
      <c r="N13" s="81">
        <v>1390616.2754037087</v>
      </c>
      <c r="O13" s="81">
        <v>1154782364.981196</v>
      </c>
      <c r="P13" s="81">
        <v>13499122.005766219</v>
      </c>
      <c r="Q13" s="81">
        <v>357405.4129775523</v>
      </c>
      <c r="R13" s="81">
        <v>704102.1488947945</v>
      </c>
      <c r="S13" s="81">
        <v>0</v>
      </c>
      <c r="T13" s="79">
        <v>0</v>
      </c>
    </row>
    <row r="14" spans="1:20" ht="12.75">
      <c r="A14" s="116" t="s">
        <v>208</v>
      </c>
      <c r="B14" s="81">
        <v>2109951830.972293</v>
      </c>
      <c r="C14" s="81">
        <v>32634410.10198343</v>
      </c>
      <c r="D14" s="81">
        <v>1390880.9021826817</v>
      </c>
      <c r="E14" s="81">
        <v>0</v>
      </c>
      <c r="F14" s="81">
        <v>124826320.08793794</v>
      </c>
      <c r="G14" s="81">
        <v>851166.2622555956</v>
      </c>
      <c r="H14" s="81">
        <v>449417919.8585019</v>
      </c>
      <c r="I14" s="81">
        <v>183278402.60632703</v>
      </c>
      <c r="J14" s="81">
        <v>32568798.614474107</v>
      </c>
      <c r="K14" s="81">
        <v>0</v>
      </c>
      <c r="L14" s="81">
        <v>1390789.6694000466</v>
      </c>
      <c r="M14" s="81">
        <v>2529485.8183278637</v>
      </c>
      <c r="N14" s="81">
        <v>1438522.5164404407</v>
      </c>
      <c r="O14" s="81">
        <v>1263842451.3427677</v>
      </c>
      <c r="P14" s="81">
        <v>14774007.608802106</v>
      </c>
      <c r="Q14" s="81">
        <v>391159.5353017704</v>
      </c>
      <c r="R14" s="81">
        <v>617516.0475905578</v>
      </c>
      <c r="S14" s="81">
        <v>0</v>
      </c>
      <c r="T14" s="79">
        <v>0</v>
      </c>
    </row>
    <row r="15" spans="1:20" ht="12.75">
      <c r="A15" s="116" t="s">
        <v>209</v>
      </c>
      <c r="B15" s="81">
        <v>1767239767.914915</v>
      </c>
      <c r="C15" s="81">
        <v>28963196.941287562</v>
      </c>
      <c r="D15" s="81">
        <v>1161711.2860537341</v>
      </c>
      <c r="E15" s="81">
        <v>0</v>
      </c>
      <c r="F15" s="81">
        <v>104369507.35037448</v>
      </c>
      <c r="G15" s="81">
        <v>711675.2572878292</v>
      </c>
      <c r="H15" s="81">
        <v>375265098.98691773</v>
      </c>
      <c r="I15" s="81">
        <v>153847733.5049504</v>
      </c>
      <c r="J15" s="81">
        <v>28648573.72689488</v>
      </c>
      <c r="K15" s="81">
        <v>0</v>
      </c>
      <c r="L15" s="81">
        <v>1241811.9956521855</v>
      </c>
      <c r="M15" s="81">
        <v>2114948.1016716165</v>
      </c>
      <c r="N15" s="81">
        <v>920264.9769247075</v>
      </c>
      <c r="O15" s="81">
        <v>1056721162.029037</v>
      </c>
      <c r="P15" s="81">
        <v>12352810.646305038</v>
      </c>
      <c r="Q15" s="81">
        <v>327055.4476498755</v>
      </c>
      <c r="R15" s="81">
        <v>594217.6639079719</v>
      </c>
      <c r="S15" s="81">
        <v>0</v>
      </c>
      <c r="T15" s="79">
        <v>0</v>
      </c>
    </row>
    <row r="16" spans="1:20" ht="12.75">
      <c r="A16" s="116" t="s">
        <v>210</v>
      </c>
      <c r="B16" s="81">
        <v>2555868103.1902466</v>
      </c>
      <c r="C16" s="81">
        <v>40828947.64015089</v>
      </c>
      <c r="D16" s="81">
        <v>1680467.7951600791</v>
      </c>
      <c r="E16" s="81">
        <v>0</v>
      </c>
      <c r="F16" s="81">
        <v>151115140.04899046</v>
      </c>
      <c r="G16" s="81">
        <v>1030424.5838146689</v>
      </c>
      <c r="H16" s="81">
        <v>543239687.100473</v>
      </c>
      <c r="I16" s="81">
        <v>222184175.35665566</v>
      </c>
      <c r="J16" s="81">
        <v>40578185.133987196</v>
      </c>
      <c r="K16" s="81">
        <v>0</v>
      </c>
      <c r="L16" s="81">
        <v>1669226.6595007612</v>
      </c>
      <c r="M16" s="81">
        <v>3062203.575490061</v>
      </c>
      <c r="N16" s="81">
        <v>1310215.8453520006</v>
      </c>
      <c r="O16" s="81">
        <v>1530011690.643253</v>
      </c>
      <c r="P16" s="81">
        <v>17885460.59289556</v>
      </c>
      <c r="Q16" s="81">
        <v>473538.9773325291</v>
      </c>
      <c r="R16" s="81">
        <v>798739.2371906698</v>
      </c>
      <c r="S16" s="81">
        <v>0</v>
      </c>
      <c r="T16" s="79">
        <v>0</v>
      </c>
    </row>
    <row r="17" spans="1:20" ht="12.75">
      <c r="A17" s="116" t="s">
        <v>89</v>
      </c>
      <c r="B17" s="81">
        <v>2196472114.749327</v>
      </c>
      <c r="C17" s="81">
        <v>15937572.124124836</v>
      </c>
      <c r="D17" s="81">
        <v>924224.0994249415</v>
      </c>
      <c r="E17" s="81">
        <v>0</v>
      </c>
      <c r="F17" s="81">
        <v>108284734.24776101</v>
      </c>
      <c r="G17" s="81">
        <v>503332.40887818526</v>
      </c>
      <c r="H17" s="81">
        <v>323952389.8555883</v>
      </c>
      <c r="I17" s="81">
        <v>116494710.43546903</v>
      </c>
      <c r="J17" s="81">
        <v>17599702.386422757</v>
      </c>
      <c r="K17" s="81">
        <v>0</v>
      </c>
      <c r="L17" s="81">
        <v>180007.236285383</v>
      </c>
      <c r="M17" s="81">
        <v>1443860.6594834863</v>
      </c>
      <c r="N17" s="81">
        <v>613227.4390442767</v>
      </c>
      <c r="O17" s="81">
        <v>1601795760.66218</v>
      </c>
      <c r="P17" s="81">
        <v>8433179.666277189</v>
      </c>
      <c r="Q17" s="81">
        <v>223278.52582206624</v>
      </c>
      <c r="R17" s="81">
        <v>86135.00256603223</v>
      </c>
      <c r="S17" s="81">
        <v>0</v>
      </c>
      <c r="T17" s="79">
        <v>0</v>
      </c>
    </row>
    <row r="18" spans="1:20" ht="12.75">
      <c r="A18" s="116" t="s">
        <v>211</v>
      </c>
      <c r="B18" s="81">
        <v>1321225140.7260451</v>
      </c>
      <c r="C18" s="81">
        <v>58830.89402942993</v>
      </c>
      <c r="D18" s="81">
        <v>16523.943548784275</v>
      </c>
      <c r="E18" s="81">
        <v>0</v>
      </c>
      <c r="F18" s="81">
        <v>116039299.46717502</v>
      </c>
      <c r="G18" s="81">
        <v>2932974.03331926</v>
      </c>
      <c r="H18" s="81">
        <v>28756900.13066974</v>
      </c>
      <c r="I18" s="81">
        <v>813713.3157900167</v>
      </c>
      <c r="J18" s="81">
        <v>31681.432609382304</v>
      </c>
      <c r="K18" s="81">
        <v>0</v>
      </c>
      <c r="L18" s="81">
        <v>0</v>
      </c>
      <c r="M18" s="81">
        <v>0</v>
      </c>
      <c r="N18" s="81">
        <v>34016.51334865746</v>
      </c>
      <c r="O18" s="81">
        <v>1172541200.995555</v>
      </c>
      <c r="P18" s="81">
        <v>0</v>
      </c>
      <c r="Q18" s="81">
        <v>0</v>
      </c>
      <c r="R18" s="81">
        <v>0</v>
      </c>
      <c r="S18" s="81">
        <v>0</v>
      </c>
      <c r="T18" s="79">
        <v>0</v>
      </c>
    </row>
    <row r="19" spans="1:20" ht="12.75">
      <c r="A19" s="116" t="s">
        <v>212</v>
      </c>
      <c r="B19" s="81">
        <v>883842640.2235823</v>
      </c>
      <c r="C19" s="81">
        <v>4255532.468727223</v>
      </c>
      <c r="D19" s="81">
        <v>445856.9224807709</v>
      </c>
      <c r="E19" s="81">
        <v>633320.903887444</v>
      </c>
      <c r="F19" s="81">
        <v>91399873.07901272</v>
      </c>
      <c r="G19" s="81">
        <v>1102738.8746709507</v>
      </c>
      <c r="H19" s="81">
        <v>79610908.56714462</v>
      </c>
      <c r="I19" s="81">
        <v>9597310.772760475</v>
      </c>
      <c r="J19" s="81">
        <v>2605090.478218244</v>
      </c>
      <c r="K19" s="81">
        <v>208500.16771556568</v>
      </c>
      <c r="L19" s="81">
        <v>1023393.2350200665</v>
      </c>
      <c r="M19" s="81">
        <v>0</v>
      </c>
      <c r="N19" s="81">
        <v>876530.4746935668</v>
      </c>
      <c r="O19" s="81">
        <v>691653524.2463171</v>
      </c>
      <c r="P19" s="81">
        <v>0</v>
      </c>
      <c r="Q19" s="81">
        <v>0</v>
      </c>
      <c r="R19" s="81">
        <v>112622.09389048004</v>
      </c>
      <c r="S19" s="81">
        <v>317437.9390430954</v>
      </c>
      <c r="T19" s="79">
        <v>0</v>
      </c>
    </row>
    <row r="20" spans="1:20" ht="12.75">
      <c r="A20" s="116" t="s">
        <v>90</v>
      </c>
      <c r="B20" s="81">
        <v>80781320.83240099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80781320.83240099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79">
        <v>0</v>
      </c>
    </row>
    <row r="21" spans="1:20" ht="12.75">
      <c r="A21" s="116" t="s">
        <v>213</v>
      </c>
      <c r="B21" s="81">
        <v>475029516.37386274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474812739.4126688</v>
      </c>
      <c r="Q21" s="81">
        <v>216776.96119394168</v>
      </c>
      <c r="R21" s="81">
        <v>0</v>
      </c>
      <c r="S21" s="81">
        <v>0</v>
      </c>
      <c r="T21" s="79">
        <v>0</v>
      </c>
    </row>
    <row r="22" spans="1:20" ht="12.75">
      <c r="A22" s="115" t="s">
        <v>91</v>
      </c>
      <c r="B22" s="81">
        <v>15419849498.450447</v>
      </c>
      <c r="C22" s="81">
        <v>190228625.1573323</v>
      </c>
      <c r="D22" s="81">
        <v>8271159.049598619</v>
      </c>
      <c r="E22" s="81">
        <v>633320.903887444</v>
      </c>
      <c r="F22" s="81">
        <v>933665891.5026215</v>
      </c>
      <c r="G22" s="81">
        <v>8752670.849085864</v>
      </c>
      <c r="H22" s="81">
        <v>2655572667.707661</v>
      </c>
      <c r="I22" s="81">
        <v>1037630929.1488522</v>
      </c>
      <c r="J22" s="81">
        <v>188509094.049722</v>
      </c>
      <c r="K22" s="81">
        <v>208500.16771556568</v>
      </c>
      <c r="L22" s="81">
        <v>8656197.009039372</v>
      </c>
      <c r="M22" s="81">
        <v>94747183.94912909</v>
      </c>
      <c r="N22" s="81">
        <v>7692095.712097021</v>
      </c>
      <c r="O22" s="81">
        <v>9722534075.362082</v>
      </c>
      <c r="P22" s="81">
        <v>556383375.8064426</v>
      </c>
      <c r="Q22" s="81">
        <v>2376457.196301477</v>
      </c>
      <c r="R22" s="81">
        <v>3669816.9398352318</v>
      </c>
      <c r="S22" s="81">
        <v>317437.9390430954</v>
      </c>
      <c r="T22" s="7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48.421875" style="0" customWidth="1"/>
    <col min="3" max="3" width="13.8515625" style="0" customWidth="1"/>
    <col min="4" max="4" width="4.28125" style="0" customWidth="1"/>
    <col min="5" max="5" width="23.28125" style="0" customWidth="1"/>
    <col min="6" max="6" width="4.00390625" style="41" customWidth="1"/>
    <col min="7" max="7" width="12.7109375" style="0" customWidth="1"/>
  </cols>
  <sheetData>
    <row r="1" spans="1:6" s="30" customFormat="1" ht="12.75">
      <c r="A1" s="30" t="s">
        <v>294</v>
      </c>
      <c r="F1" s="179"/>
    </row>
    <row r="2" spans="1:6" s="30" customFormat="1" ht="12.75">
      <c r="A2" s="30" t="s">
        <v>293</v>
      </c>
      <c r="F2" s="179"/>
    </row>
    <row r="3" s="30" customFormat="1" ht="12.75">
      <c r="F3" s="179"/>
    </row>
    <row r="4" ht="17.25">
      <c r="A4" s="18" t="s">
        <v>27</v>
      </c>
    </row>
    <row r="5" ht="15">
      <c r="A5" s="163">
        <v>2017</v>
      </c>
    </row>
    <row r="6" spans="3:7" ht="12.75">
      <c r="C6" s="19" t="s">
        <v>37</v>
      </c>
      <c r="D6" s="157"/>
      <c r="E6" s="158" t="s">
        <v>282</v>
      </c>
      <c r="F6" s="159"/>
      <c r="G6" s="158" t="s">
        <v>283</v>
      </c>
    </row>
    <row r="8" spans="1:8" ht="12.75">
      <c r="A8" s="68" t="s">
        <v>4</v>
      </c>
      <c r="C8" s="1">
        <f>'COST OF CAPITAL'!F11</f>
        <v>0.13451613562067563</v>
      </c>
      <c r="D8" s="1"/>
      <c r="E8" s="107" t="s">
        <v>284</v>
      </c>
      <c r="G8" s="107" t="s">
        <v>168</v>
      </c>
      <c r="H8" s="68"/>
    </row>
    <row r="10" spans="1:8" ht="12.75">
      <c r="A10" t="s">
        <v>22</v>
      </c>
      <c r="C10" s="1">
        <f>ROUND(MAINTENANCE!B21,4)</f>
        <v>0.0188</v>
      </c>
      <c r="D10" s="1"/>
      <c r="E10" s="108" t="s">
        <v>287</v>
      </c>
      <c r="G10" s="108" t="s">
        <v>220</v>
      </c>
      <c r="H10" s="68"/>
    </row>
    <row r="12" spans="1:8" ht="12.75">
      <c r="A12" t="s">
        <v>23</v>
      </c>
      <c r="C12" s="1">
        <f>'A&amp;G'!B29</f>
        <v>0.012024680481255354</v>
      </c>
      <c r="D12" s="1"/>
      <c r="E12" s="108" t="s">
        <v>285</v>
      </c>
      <c r="G12" s="108" t="s">
        <v>220</v>
      </c>
      <c r="H12" s="68"/>
    </row>
    <row r="13" spans="3:7" ht="12.75">
      <c r="C13" s="1"/>
      <c r="D13" s="1"/>
      <c r="E13" s="1"/>
      <c r="G13" s="1"/>
    </row>
    <row r="14" spans="1:8" ht="12.75">
      <c r="A14" t="s">
        <v>33</v>
      </c>
      <c r="C14" s="1">
        <f>ROUND('CUSTOMER SERVICE'!C22,4)</f>
        <v>0.0052</v>
      </c>
      <c r="D14" s="1"/>
      <c r="E14" s="108" t="s">
        <v>286</v>
      </c>
      <c r="G14" s="108" t="s">
        <v>220</v>
      </c>
      <c r="H14" s="68"/>
    </row>
    <row r="16" spans="1:8" ht="12.75">
      <c r="A16" t="s">
        <v>5</v>
      </c>
      <c r="C16" s="51">
        <f>ROUND(DEPRECIATION!H34,4)</f>
        <v>0.0334</v>
      </c>
      <c r="D16" s="51"/>
      <c r="E16" s="109" t="s">
        <v>29</v>
      </c>
      <c r="G16" s="107" t="s">
        <v>168</v>
      </c>
      <c r="H16" s="68"/>
    </row>
    <row r="17" spans="3:7" ht="12.75">
      <c r="C17" s="20"/>
      <c r="D17" s="20"/>
      <c r="E17" s="50"/>
      <c r="G17" s="50"/>
    </row>
    <row r="18" spans="1:8" ht="12.75">
      <c r="A18" t="s">
        <v>6</v>
      </c>
      <c r="C18" s="25">
        <f>'PROPERTY TAX &amp; INS.'!C5</f>
        <v>0.01873</v>
      </c>
      <c r="D18" s="56"/>
      <c r="E18" s="107" t="s">
        <v>288</v>
      </c>
      <c r="G18" s="107" t="s">
        <v>168</v>
      </c>
      <c r="H18" s="68"/>
    </row>
    <row r="19" ht="12.75">
      <c r="G19" s="15"/>
    </row>
    <row r="20" spans="1:7" ht="13.5" thickBot="1">
      <c r="A20" t="s">
        <v>3</v>
      </c>
      <c r="C20" s="26">
        <f>SUM(C8:C18)</f>
        <v>0.22267081610193099</v>
      </c>
      <c r="D20" s="56"/>
      <c r="E20" s="56"/>
      <c r="G20" s="56"/>
    </row>
    <row r="21" ht="13.5" thickTop="1">
      <c r="G21" s="15"/>
    </row>
    <row r="22" spans="1:7" ht="17.25">
      <c r="A22" s="30" t="s">
        <v>51</v>
      </c>
      <c r="C22" s="36">
        <f>ROUND(C20,2)</f>
        <v>0.22</v>
      </c>
      <c r="D22" s="36"/>
      <c r="E22" s="36"/>
      <c r="G22" s="64"/>
    </row>
    <row r="23" ht="12.75">
      <c r="G23" s="15"/>
    </row>
    <row r="24" spans="1:7" ht="17.25">
      <c r="A24" s="30"/>
      <c r="C24" s="35"/>
      <c r="D24" s="35"/>
      <c r="E24" s="35"/>
      <c r="G24" s="15"/>
    </row>
    <row r="25" ht="12.75">
      <c r="G25" s="15"/>
    </row>
    <row r="26" spans="1:7" ht="12.75">
      <c r="A26" s="65" t="s">
        <v>281</v>
      </c>
      <c r="G26" s="15"/>
    </row>
  </sheetData>
  <sheetProtection/>
  <printOptions/>
  <pageMargins left="1.25" right="0.75" top="1" bottom="1" header="0.5" footer="0.5"/>
  <pageSetup horizontalDpi="1200" verticalDpi="1200" orientation="landscape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24.57421875" style="0" bestFit="1" customWidth="1"/>
    <col min="2" max="2" width="11.28125" style="0" customWidth="1"/>
    <col min="3" max="3" width="9.57421875" style="0" customWidth="1"/>
    <col min="4" max="4" width="14.00390625" style="0" customWidth="1"/>
    <col min="5" max="5" width="22.421875" style="0" customWidth="1"/>
    <col min="6" max="6" width="14.00390625" style="0" bestFit="1" customWidth="1"/>
  </cols>
  <sheetData>
    <row r="1" ht="12.75">
      <c r="A1" s="30" t="s">
        <v>295</v>
      </c>
    </row>
    <row r="2" ht="12.75">
      <c r="A2" s="30" t="s">
        <v>293</v>
      </c>
    </row>
    <row r="4" spans="1:5" ht="12.75">
      <c r="A4" s="95" t="s">
        <v>52</v>
      </c>
      <c r="B4" s="17"/>
      <c r="C4" s="17"/>
      <c r="D4" s="17"/>
      <c r="E4" s="96">
        <v>42736</v>
      </c>
    </row>
    <row r="5" ht="12.75">
      <c r="C5" s="34"/>
    </row>
    <row r="6" spans="2:6" ht="12.75">
      <c r="B6" s="41"/>
      <c r="C6" s="41"/>
      <c r="D6" s="59" t="s">
        <v>1</v>
      </c>
      <c r="E6" s="59" t="s">
        <v>50</v>
      </c>
      <c r="F6" s="59" t="s">
        <v>290</v>
      </c>
    </row>
    <row r="7" spans="1:6" ht="12.75">
      <c r="A7" s="30" t="s">
        <v>45</v>
      </c>
      <c r="B7" s="60" t="s">
        <v>46</v>
      </c>
      <c r="C7" s="60" t="s">
        <v>0</v>
      </c>
      <c r="D7" s="60" t="s">
        <v>2</v>
      </c>
      <c r="E7" s="60" t="s">
        <v>2</v>
      </c>
      <c r="F7" s="41"/>
    </row>
    <row r="8" spans="1:6" ht="12.75">
      <c r="A8" t="s">
        <v>47</v>
      </c>
      <c r="B8" s="164">
        <v>0.4038</v>
      </c>
      <c r="C8" s="160">
        <v>0.0567</v>
      </c>
      <c r="D8" s="51">
        <f>C8*B8</f>
        <v>0.02289546</v>
      </c>
      <c r="E8" s="61">
        <f>D8*(1-$C$14)</f>
        <v>0.014063536304999999</v>
      </c>
      <c r="F8" s="61">
        <f>D8</f>
        <v>0.02289546</v>
      </c>
    </row>
    <row r="9" spans="1:6" ht="12.75">
      <c r="A9" t="s">
        <v>48</v>
      </c>
      <c r="B9" s="164">
        <v>0</v>
      </c>
      <c r="C9" s="162"/>
      <c r="D9" s="51">
        <f>C9*B9</f>
        <v>0</v>
      </c>
      <c r="E9" s="61">
        <f>C9*(1-$C$14)</f>
        <v>0</v>
      </c>
      <c r="F9" s="165">
        <f>D9</f>
        <v>0</v>
      </c>
    </row>
    <row r="10" spans="1:6" ht="13.5" thickBot="1">
      <c r="A10" t="s">
        <v>49</v>
      </c>
      <c r="B10" s="164">
        <v>0.5962</v>
      </c>
      <c r="C10" s="161">
        <v>0.115</v>
      </c>
      <c r="D10" s="51">
        <f>C10*B10</f>
        <v>0.068563</v>
      </c>
      <c r="E10" s="61">
        <f>D10</f>
        <v>0.068563</v>
      </c>
      <c r="F10" s="51">
        <f>D10/(1-$C$14)</f>
        <v>0.11162067562067562</v>
      </c>
    </row>
    <row r="11" spans="1:6" ht="13.5" thickBot="1">
      <c r="A11" t="s">
        <v>3</v>
      </c>
      <c r="B11" s="62">
        <v>1</v>
      </c>
      <c r="C11" s="51"/>
      <c r="D11" s="63">
        <f>SUM(D8:D10)</f>
        <v>0.09145845999999999</v>
      </c>
      <c r="E11" s="63">
        <f>SUM(E8:E10)</f>
        <v>0.082626536305</v>
      </c>
      <c r="F11" s="63">
        <f>SUM(F8:F10)</f>
        <v>0.13451613562067563</v>
      </c>
    </row>
    <row r="12" spans="2:6" ht="13.5" thickTop="1">
      <c r="B12" s="41"/>
      <c r="C12" s="41"/>
      <c r="D12" s="41"/>
      <c r="E12" s="41"/>
      <c r="F12" s="41"/>
    </row>
    <row r="14" spans="1:6" ht="12.75">
      <c r="A14" s="93" t="s">
        <v>152</v>
      </c>
      <c r="B14" s="94"/>
      <c r="C14" s="100">
        <f>((1-C16)*C17)+C16</f>
        <v>0.38575</v>
      </c>
      <c r="D14" s="21"/>
      <c r="E14" s="30" t="s">
        <v>291</v>
      </c>
      <c r="F14" s="166">
        <f>E11</f>
        <v>0.082626536305</v>
      </c>
    </row>
    <row r="15" spans="1:6" ht="12.75">
      <c r="A15" s="93"/>
      <c r="B15" s="94"/>
      <c r="C15" s="97"/>
      <c r="D15" s="21"/>
      <c r="F15" s="20"/>
    </row>
    <row r="16" spans="1:4" ht="12.75">
      <c r="A16" s="93" t="s">
        <v>153</v>
      </c>
      <c r="B16" s="94"/>
      <c r="C16" s="98">
        <v>0.055</v>
      </c>
      <c r="D16" s="40"/>
    </row>
    <row r="17" spans="1:3" ht="12.75">
      <c r="A17" s="93" t="s">
        <v>154</v>
      </c>
      <c r="B17" s="94"/>
      <c r="C17" s="99">
        <v>0.35</v>
      </c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52"/>
      <c r="F26" s="52"/>
    </row>
    <row r="27" spans="2:6" ht="12.75">
      <c r="B27" s="11"/>
      <c r="C27" s="53"/>
      <c r="D27" s="53"/>
      <c r="E27" s="53"/>
      <c r="F27" s="53"/>
    </row>
    <row r="28" spans="2:6" ht="12.75">
      <c r="B28" s="15"/>
      <c r="C28" s="54"/>
      <c r="D28" s="55"/>
      <c r="E28" s="15"/>
      <c r="F28" s="56"/>
    </row>
    <row r="29" spans="2:6" ht="12.75">
      <c r="B29" s="15"/>
      <c r="C29" s="54"/>
      <c r="D29" s="55"/>
      <c r="E29" s="57"/>
      <c r="F29" s="56"/>
    </row>
    <row r="30" spans="2:6" ht="12.75">
      <c r="B30" s="15"/>
      <c r="C30" s="54"/>
      <c r="D30" s="55"/>
      <c r="E30" s="57"/>
      <c r="F30" s="56"/>
    </row>
    <row r="31" spans="2:6" ht="12.75">
      <c r="B31" s="15"/>
      <c r="C31" s="54"/>
      <c r="D31" s="55"/>
      <c r="E31" s="15"/>
      <c r="F31" s="58"/>
    </row>
  </sheetData>
  <sheetProtection/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79.57421875" style="0" customWidth="1"/>
    <col min="3" max="3" width="18.57421875" style="0" customWidth="1"/>
    <col min="5" max="5" width="15.57421875" style="0" customWidth="1"/>
  </cols>
  <sheetData>
    <row r="1" ht="12.75">
      <c r="A1" s="30" t="s">
        <v>296</v>
      </c>
    </row>
    <row r="2" ht="12.75">
      <c r="A2" s="30" t="s">
        <v>293</v>
      </c>
    </row>
    <row r="4" spans="1:3" ht="12.75">
      <c r="A4" s="68" t="s">
        <v>277</v>
      </c>
      <c r="C4" s="144">
        <f>'Facility Rental Revenue'!O9</f>
        <v>1567752.5500000003</v>
      </c>
    </row>
    <row r="5" ht="12.75">
      <c r="C5" s="145"/>
    </row>
    <row r="6" spans="1:5" ht="12.75">
      <c r="A6" s="68" t="s">
        <v>278</v>
      </c>
      <c r="C6" s="146">
        <f>'Facility Rental Revenue'!O12</f>
        <v>5451645439.67</v>
      </c>
      <c r="E6" s="22"/>
    </row>
    <row r="8" spans="1:3" ht="12.75">
      <c r="A8" t="s">
        <v>40</v>
      </c>
      <c r="C8" s="101">
        <f>C4/C6</f>
        <v>0.00028757419523139417</v>
      </c>
    </row>
    <row r="11" spans="1:3" ht="12.75">
      <c r="A11" s="105" t="s">
        <v>276</v>
      </c>
      <c r="B11" s="30"/>
      <c r="C11" s="106">
        <f>ROUND(C8,5)</f>
        <v>0.00029</v>
      </c>
    </row>
    <row r="15" ht="12.75">
      <c r="A15" s="69"/>
    </row>
    <row r="16" ht="12.75">
      <c r="A16" s="3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44.140625" style="0" customWidth="1"/>
    <col min="2" max="2" width="2.8515625" style="0" customWidth="1"/>
    <col min="3" max="3" width="14.7109375" style="0" customWidth="1"/>
  </cols>
  <sheetData>
    <row r="1" ht="12.75">
      <c r="A1" s="30" t="s">
        <v>297</v>
      </c>
    </row>
    <row r="2" ht="12.75">
      <c r="A2" s="30" t="s">
        <v>293</v>
      </c>
    </row>
    <row r="5" spans="1:3" ht="12.75">
      <c r="A5" s="68" t="s">
        <v>157</v>
      </c>
      <c r="C5" s="147">
        <f>'Facility Rental Revenue'!O9</f>
        <v>1567752.5500000003</v>
      </c>
    </row>
    <row r="7" spans="1:3" ht="12.75">
      <c r="A7" t="s">
        <v>35</v>
      </c>
      <c r="C7" s="143">
        <v>0.23</v>
      </c>
    </row>
    <row r="9" spans="1:4" ht="13.5" thickBot="1">
      <c r="A9" t="s">
        <v>36</v>
      </c>
      <c r="C9" s="148">
        <f>C5/C7</f>
        <v>6816315.434782609</v>
      </c>
      <c r="D9" s="32"/>
    </row>
    <row r="10" ht="13.5" thickTop="1"/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46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12.00390625" style="0" bestFit="1" customWidth="1"/>
    <col min="2" max="2" width="12.140625" style="0" bestFit="1" customWidth="1"/>
    <col min="3" max="12" width="15.00390625" style="0" bestFit="1" customWidth="1"/>
    <col min="13" max="14" width="18.28125" style="0" customWidth="1"/>
    <col min="15" max="15" width="27.7109375" style="74" customWidth="1"/>
    <col min="16" max="23" width="11.28125" style="74" bestFit="1" customWidth="1"/>
    <col min="24" max="24" width="20.8515625" style="74" customWidth="1"/>
    <col min="25" max="25" width="11.28125" style="74" bestFit="1" customWidth="1"/>
    <col min="26" max="26" width="19.8515625" style="74" customWidth="1"/>
    <col min="27" max="27" width="11.28125" style="74" bestFit="1" customWidth="1"/>
    <col min="28" max="28" width="23.8515625" style="0" customWidth="1"/>
  </cols>
  <sheetData>
    <row r="1" ht="12.75">
      <c r="A1" s="30" t="s">
        <v>298</v>
      </c>
    </row>
    <row r="2" ht="12.75">
      <c r="A2" s="30" t="s">
        <v>293</v>
      </c>
    </row>
    <row r="4" spans="1:27" s="48" customFormat="1" ht="14.25">
      <c r="A4" s="66" t="s">
        <v>60</v>
      </c>
      <c r="B4" s="66" t="s">
        <v>61</v>
      </c>
      <c r="C4" s="102" t="s">
        <v>92</v>
      </c>
      <c r="D4" s="102" t="s">
        <v>158</v>
      </c>
      <c r="E4" s="102" t="s">
        <v>93</v>
      </c>
      <c r="F4" s="102" t="s">
        <v>94</v>
      </c>
      <c r="G4" s="102" t="s">
        <v>95</v>
      </c>
      <c r="H4" s="102" t="s">
        <v>96</v>
      </c>
      <c r="I4" s="102" t="s">
        <v>159</v>
      </c>
      <c r="J4" s="102" t="s">
        <v>160</v>
      </c>
      <c r="K4" s="102" t="s">
        <v>161</v>
      </c>
      <c r="L4" s="102" t="s">
        <v>97</v>
      </c>
      <c r="M4" s="102" t="s">
        <v>162</v>
      </c>
      <c r="N4" s="102" t="s">
        <v>215</v>
      </c>
      <c r="O4" s="103" t="s">
        <v>167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12.75">
      <c r="A5">
        <v>8</v>
      </c>
      <c r="B5">
        <v>99</v>
      </c>
      <c r="C5" s="67">
        <v>245929.97</v>
      </c>
      <c r="D5" s="67">
        <v>241263.11</v>
      </c>
      <c r="E5" s="67">
        <v>247223.53</v>
      </c>
      <c r="F5" s="67">
        <v>247247.86</v>
      </c>
      <c r="G5" s="67">
        <v>247288.07</v>
      </c>
      <c r="H5" s="67">
        <v>247027.25</v>
      </c>
      <c r="I5" s="67">
        <v>246388.43</v>
      </c>
      <c r="J5" s="67">
        <v>249026.68</v>
      </c>
      <c r="K5" s="67">
        <v>248357.81</v>
      </c>
      <c r="L5" s="67">
        <v>248315.6</v>
      </c>
      <c r="M5" s="67">
        <v>247594.29</v>
      </c>
      <c r="N5" s="67">
        <v>247905.35</v>
      </c>
      <c r="O5" s="149">
        <f>SUM(C5:N5)</f>
        <v>2963567.95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ht="12.75">
      <c r="A6" s="68" t="s">
        <v>149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49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3:26" ht="12.75">
      <c r="M7" s="49" t="s">
        <v>275</v>
      </c>
      <c r="N7" s="49"/>
      <c r="O7" s="150">
        <f>-'[2]LTDS Rental Revenue'!$H$2</f>
        <v>-1395815.4</v>
      </c>
      <c r="Y7" s="75"/>
      <c r="Z7" s="76"/>
    </row>
    <row r="8" spans="12:26" ht="12.75">
      <c r="L8" s="49"/>
      <c r="M8" s="24"/>
      <c r="N8" s="24"/>
      <c r="O8" s="151"/>
      <c r="Y8" s="75"/>
      <c r="Z8" s="76"/>
    </row>
    <row r="9" spans="12:26" ht="13.5" thickBot="1">
      <c r="L9" s="49"/>
      <c r="M9" s="49" t="s">
        <v>218</v>
      </c>
      <c r="N9" s="49"/>
      <c r="O9" s="152">
        <f>SUM(O5:O7)</f>
        <v>1567752.5500000003</v>
      </c>
      <c r="Y9" s="75"/>
      <c r="Z9" s="76"/>
    </row>
    <row r="10" spans="12:26" ht="13.5" thickTop="1">
      <c r="L10" s="49"/>
      <c r="M10" s="49"/>
      <c r="N10" s="49"/>
      <c r="O10" s="147"/>
      <c r="Y10" s="75"/>
      <c r="Z10" s="76"/>
    </row>
    <row r="11" ht="12.75">
      <c r="O11" s="151"/>
    </row>
    <row r="12" spans="13:26" ht="13.5" thickBot="1">
      <c r="M12" s="104" t="s">
        <v>219</v>
      </c>
      <c r="N12" s="104"/>
      <c r="O12" s="152">
        <f>F19</f>
        <v>5451645439.67</v>
      </c>
      <c r="Y12" s="75"/>
      <c r="Z12" s="77"/>
    </row>
    <row r="13" ht="13.5" thickTop="1">
      <c r="O13"/>
    </row>
    <row r="14" ht="12.75">
      <c r="O14"/>
    </row>
    <row r="15" spans="1:7" ht="12.75">
      <c r="A15" s="68"/>
      <c r="B15" s="68"/>
      <c r="C15" s="68"/>
      <c r="D15" s="68"/>
      <c r="E15" s="68"/>
      <c r="F15" s="167" t="s">
        <v>62</v>
      </c>
      <c r="G15" s="168"/>
    </row>
    <row r="16" spans="1:24" ht="12.75">
      <c r="A16" s="68"/>
      <c r="B16" s="68"/>
      <c r="C16" s="68"/>
      <c r="D16" s="68"/>
      <c r="E16" s="68"/>
      <c r="F16" s="169" t="s">
        <v>63</v>
      </c>
      <c r="G16" s="170"/>
      <c r="X16" s="78"/>
    </row>
    <row r="17" spans="1:24" ht="12.75">
      <c r="A17" s="68" t="s">
        <v>155</v>
      </c>
      <c r="B17" s="68"/>
      <c r="C17" s="68"/>
      <c r="D17" s="68"/>
      <c r="E17" s="68"/>
      <c r="F17" s="171">
        <f>SUM(C27:N27)</f>
        <v>5449546429.08</v>
      </c>
      <c r="G17" s="171"/>
      <c r="X17" s="78"/>
    </row>
    <row r="18" spans="1:24" ht="12.75">
      <c r="A18" s="68" t="s">
        <v>66</v>
      </c>
      <c r="B18" s="68"/>
      <c r="C18" s="68"/>
      <c r="D18" s="68"/>
      <c r="E18" s="68"/>
      <c r="F18" s="172">
        <f>N45</f>
        <v>2099010.5900000003</v>
      </c>
      <c r="G18" s="172"/>
      <c r="X18" s="77"/>
    </row>
    <row r="19" spans="1:24" ht="13.5" thickBot="1">
      <c r="A19" s="68" t="s">
        <v>156</v>
      </c>
      <c r="B19" s="68"/>
      <c r="C19" s="68"/>
      <c r="D19" s="68"/>
      <c r="E19" s="68"/>
      <c r="F19" s="173">
        <f>SUM(F17:F18)</f>
        <v>5451645439.67</v>
      </c>
      <c r="G19" s="173"/>
      <c r="X19" s="77"/>
    </row>
    <row r="22" ht="12.75">
      <c r="A22" s="68"/>
    </row>
    <row r="25" ht="12.75">
      <c r="A25" s="30" t="s">
        <v>150</v>
      </c>
    </row>
    <row r="26" spans="1:15" ht="14.25">
      <c r="A26" s="66" t="s">
        <v>60</v>
      </c>
      <c r="B26" s="66" t="s">
        <v>61</v>
      </c>
      <c r="C26" s="71" t="s">
        <v>92</v>
      </c>
      <c r="D26" s="71" t="s">
        <v>158</v>
      </c>
      <c r="E26" s="71" t="s">
        <v>93</v>
      </c>
      <c r="F26" s="71" t="s">
        <v>94</v>
      </c>
      <c r="G26" s="71" t="s">
        <v>95</v>
      </c>
      <c r="H26" s="71" t="s">
        <v>96</v>
      </c>
      <c r="I26" s="71" t="s">
        <v>159</v>
      </c>
      <c r="J26" s="71" t="s">
        <v>160</v>
      </c>
      <c r="K26" s="71" t="s">
        <v>161</v>
      </c>
      <c r="L26" s="71" t="s">
        <v>97</v>
      </c>
      <c r="M26" s="71" t="s">
        <v>162</v>
      </c>
      <c r="N26" s="71" t="s">
        <v>215</v>
      </c>
      <c r="O26" s="103" t="s">
        <v>165</v>
      </c>
    </row>
    <row r="27" spans="1:15" ht="12.75">
      <c r="A27">
        <v>8</v>
      </c>
      <c r="B27">
        <v>99</v>
      </c>
      <c r="C27" s="67">
        <v>391679521.05</v>
      </c>
      <c r="D27" s="67">
        <v>357851634.49</v>
      </c>
      <c r="E27" s="67">
        <v>388001645.72</v>
      </c>
      <c r="F27" s="67">
        <v>426681306.03000003</v>
      </c>
      <c r="G27" s="67">
        <v>461602517.6</v>
      </c>
      <c r="H27" s="67">
        <v>492316910.01</v>
      </c>
      <c r="I27" s="67">
        <v>530738139.21000016</v>
      </c>
      <c r="J27" s="67">
        <v>523318333.3699999</v>
      </c>
      <c r="K27" s="67">
        <v>515682976.47</v>
      </c>
      <c r="L27" s="67">
        <v>465645667.45</v>
      </c>
      <c r="M27" s="67">
        <v>448013888.83999985</v>
      </c>
      <c r="N27" s="67">
        <v>448013888.83999985</v>
      </c>
      <c r="O27" s="92">
        <f>SUM(C27:N27)</f>
        <v>5449546429.08</v>
      </c>
    </row>
    <row r="28" ht="12.75">
      <c r="A28" s="68" t="s">
        <v>149</v>
      </c>
    </row>
    <row r="29" ht="12.75">
      <c r="A29" s="68"/>
    </row>
    <row r="31" ht="12.75">
      <c r="A31" s="68" t="s">
        <v>151</v>
      </c>
    </row>
    <row r="32" spans="1:14" ht="12.75">
      <c r="A32" s="90" t="s">
        <v>98</v>
      </c>
      <c r="B32" s="90" t="s">
        <v>99</v>
      </c>
      <c r="C32" s="90" t="s">
        <v>100</v>
      </c>
      <c r="D32" s="90" t="s">
        <v>101</v>
      </c>
      <c r="E32" s="90" t="s">
        <v>102</v>
      </c>
      <c r="F32" s="90" t="s">
        <v>64</v>
      </c>
      <c r="G32" s="90" t="s">
        <v>103</v>
      </c>
      <c r="H32" s="90" t="s">
        <v>104</v>
      </c>
      <c r="I32" s="90" t="s">
        <v>105</v>
      </c>
      <c r="J32" s="90" t="s">
        <v>106</v>
      </c>
      <c r="K32" s="90" t="s">
        <v>107</v>
      </c>
      <c r="L32" s="90" t="s">
        <v>108</v>
      </c>
      <c r="M32" s="90" t="s">
        <v>109</v>
      </c>
      <c r="N32" s="90" t="s">
        <v>110</v>
      </c>
    </row>
    <row r="33" spans="1:16" ht="12.75">
      <c r="A33" s="91" t="s">
        <v>118</v>
      </c>
      <c r="B33" s="91" t="s">
        <v>119</v>
      </c>
      <c r="C33" s="91" t="s">
        <v>111</v>
      </c>
      <c r="D33" s="91" t="s">
        <v>112</v>
      </c>
      <c r="E33" s="91" t="s">
        <v>120</v>
      </c>
      <c r="F33" s="91" t="s">
        <v>114</v>
      </c>
      <c r="G33" s="91" t="s">
        <v>121</v>
      </c>
      <c r="H33" s="91" t="s">
        <v>114</v>
      </c>
      <c r="I33" s="91" t="s">
        <v>112</v>
      </c>
      <c r="J33" s="91" t="s">
        <v>115</v>
      </c>
      <c r="K33" s="91" t="s">
        <v>116</v>
      </c>
      <c r="L33" s="91" t="s">
        <v>112</v>
      </c>
      <c r="M33" s="142">
        <v>42035</v>
      </c>
      <c r="N33" s="153">
        <v>729056.81</v>
      </c>
      <c r="P33" s="92"/>
    </row>
    <row r="34" spans="1:16" ht="12.75">
      <c r="A34" s="91" t="s">
        <v>122</v>
      </c>
      <c r="B34" s="91" t="s">
        <v>123</v>
      </c>
      <c r="C34" s="91" t="s">
        <v>111</v>
      </c>
      <c r="D34" s="91" t="s">
        <v>112</v>
      </c>
      <c r="E34" s="91" t="s">
        <v>124</v>
      </c>
      <c r="F34" s="91" t="s">
        <v>114</v>
      </c>
      <c r="G34" s="91" t="s">
        <v>121</v>
      </c>
      <c r="H34" s="91" t="s">
        <v>114</v>
      </c>
      <c r="I34" s="91" t="s">
        <v>112</v>
      </c>
      <c r="J34" s="91" t="s">
        <v>115</v>
      </c>
      <c r="K34" s="91" t="s">
        <v>116</v>
      </c>
      <c r="L34" s="91" t="s">
        <v>112</v>
      </c>
      <c r="M34" s="142">
        <v>42063</v>
      </c>
      <c r="N34" s="153">
        <v>126411.79</v>
      </c>
      <c r="P34" s="92"/>
    </row>
    <row r="35" spans="1:16" ht="12.75">
      <c r="A35" s="91" t="s">
        <v>125</v>
      </c>
      <c r="B35" s="91" t="s">
        <v>126</v>
      </c>
      <c r="C35" s="91" t="s">
        <v>111</v>
      </c>
      <c r="D35" s="91" t="s">
        <v>112</v>
      </c>
      <c r="E35" s="91" t="s">
        <v>127</v>
      </c>
      <c r="F35" s="91" t="s">
        <v>114</v>
      </c>
      <c r="G35" s="91" t="s">
        <v>121</v>
      </c>
      <c r="H35" s="91" t="s">
        <v>114</v>
      </c>
      <c r="I35" s="91" t="s">
        <v>112</v>
      </c>
      <c r="J35" s="91" t="s">
        <v>115</v>
      </c>
      <c r="K35" s="91" t="s">
        <v>116</v>
      </c>
      <c r="L35" s="91" t="s">
        <v>112</v>
      </c>
      <c r="M35" s="142">
        <v>42094</v>
      </c>
      <c r="N35" s="153">
        <v>126423.88</v>
      </c>
      <c r="P35" s="92"/>
    </row>
    <row r="36" spans="1:16" ht="12.75">
      <c r="A36" s="91" t="s">
        <v>128</v>
      </c>
      <c r="B36" s="91" t="s">
        <v>129</v>
      </c>
      <c r="C36" s="91" t="s">
        <v>111</v>
      </c>
      <c r="D36" s="91" t="s">
        <v>112</v>
      </c>
      <c r="E36" s="91" t="s">
        <v>130</v>
      </c>
      <c r="F36" s="91" t="s">
        <v>114</v>
      </c>
      <c r="G36" s="91" t="s">
        <v>121</v>
      </c>
      <c r="H36" s="91" t="s">
        <v>114</v>
      </c>
      <c r="I36" s="91" t="s">
        <v>112</v>
      </c>
      <c r="J36" s="91" t="s">
        <v>115</v>
      </c>
      <c r="K36" s="91" t="s">
        <v>116</v>
      </c>
      <c r="L36" s="91" t="s">
        <v>112</v>
      </c>
      <c r="M36" s="142">
        <v>42124</v>
      </c>
      <c r="N36" s="153">
        <v>126411.79</v>
      </c>
      <c r="P36" s="92"/>
    </row>
    <row r="37" spans="1:16" ht="12.75">
      <c r="A37" s="91" t="s">
        <v>131</v>
      </c>
      <c r="B37" s="91" t="s">
        <v>132</v>
      </c>
      <c r="C37" s="91" t="s">
        <v>111</v>
      </c>
      <c r="D37" s="91" t="s">
        <v>112</v>
      </c>
      <c r="E37" s="91" t="s">
        <v>133</v>
      </c>
      <c r="F37" s="91" t="s">
        <v>114</v>
      </c>
      <c r="G37" s="91" t="s">
        <v>121</v>
      </c>
      <c r="H37" s="91" t="s">
        <v>114</v>
      </c>
      <c r="I37" s="91" t="s">
        <v>112</v>
      </c>
      <c r="J37" s="91" t="s">
        <v>115</v>
      </c>
      <c r="K37" s="91" t="s">
        <v>116</v>
      </c>
      <c r="L37" s="91" t="s">
        <v>112</v>
      </c>
      <c r="M37" s="142">
        <v>42155</v>
      </c>
      <c r="N37" s="153">
        <v>126411.79</v>
      </c>
      <c r="P37" s="92"/>
    </row>
    <row r="38" spans="1:16" ht="12.75">
      <c r="A38" s="91" t="s">
        <v>134</v>
      </c>
      <c r="B38" s="91" t="s">
        <v>135</v>
      </c>
      <c r="C38" s="91" t="s">
        <v>111</v>
      </c>
      <c r="D38" s="91" t="s">
        <v>112</v>
      </c>
      <c r="E38" s="91" t="s">
        <v>136</v>
      </c>
      <c r="F38" s="91" t="s">
        <v>114</v>
      </c>
      <c r="G38" s="91" t="s">
        <v>121</v>
      </c>
      <c r="H38" s="91" t="s">
        <v>114</v>
      </c>
      <c r="I38" s="91" t="s">
        <v>112</v>
      </c>
      <c r="J38" s="91" t="s">
        <v>115</v>
      </c>
      <c r="K38" s="91" t="s">
        <v>116</v>
      </c>
      <c r="L38" s="91" t="s">
        <v>112</v>
      </c>
      <c r="M38" s="142">
        <v>42185</v>
      </c>
      <c r="N38" s="153">
        <v>123855.79</v>
      </c>
      <c r="P38" s="92"/>
    </row>
    <row r="39" spans="1:16" ht="12.75">
      <c r="A39" s="91" t="s">
        <v>137</v>
      </c>
      <c r="B39" s="91" t="s">
        <v>138</v>
      </c>
      <c r="C39" s="91" t="s">
        <v>111</v>
      </c>
      <c r="D39" s="91" t="s">
        <v>112</v>
      </c>
      <c r="E39" s="91" t="s">
        <v>139</v>
      </c>
      <c r="F39" s="91" t="s">
        <v>114</v>
      </c>
      <c r="G39" s="91" t="s">
        <v>121</v>
      </c>
      <c r="H39" s="91" t="s">
        <v>114</v>
      </c>
      <c r="I39" s="91" t="s">
        <v>112</v>
      </c>
      <c r="J39" s="91" t="s">
        <v>115</v>
      </c>
      <c r="K39" s="91" t="s">
        <v>116</v>
      </c>
      <c r="L39" s="91" t="s">
        <v>112</v>
      </c>
      <c r="M39" s="142">
        <v>42216</v>
      </c>
      <c r="N39" s="153">
        <v>123855.79</v>
      </c>
      <c r="P39" s="92"/>
    </row>
    <row r="40" spans="1:16" ht="12.75">
      <c r="A40" s="91" t="s">
        <v>140</v>
      </c>
      <c r="B40" s="91" t="s">
        <v>141</v>
      </c>
      <c r="C40" s="91" t="s">
        <v>111</v>
      </c>
      <c r="D40" s="91" t="s">
        <v>112</v>
      </c>
      <c r="E40" s="91" t="s">
        <v>142</v>
      </c>
      <c r="F40" s="91" t="s">
        <v>114</v>
      </c>
      <c r="G40" s="91" t="s">
        <v>121</v>
      </c>
      <c r="H40" s="91" t="s">
        <v>114</v>
      </c>
      <c r="I40" s="91" t="s">
        <v>112</v>
      </c>
      <c r="J40" s="91" t="s">
        <v>115</v>
      </c>
      <c r="K40" s="91" t="s">
        <v>116</v>
      </c>
      <c r="L40" s="91" t="s">
        <v>112</v>
      </c>
      <c r="M40" s="142">
        <v>42247</v>
      </c>
      <c r="N40" s="153">
        <v>123855.79</v>
      </c>
      <c r="P40" s="92"/>
    </row>
    <row r="41" spans="1:16" ht="12.75">
      <c r="A41" s="91" t="s">
        <v>143</v>
      </c>
      <c r="B41" s="91" t="s">
        <v>144</v>
      </c>
      <c r="C41" s="91" t="s">
        <v>111</v>
      </c>
      <c r="D41" s="91" t="s">
        <v>112</v>
      </c>
      <c r="E41" s="91" t="s">
        <v>145</v>
      </c>
      <c r="F41" s="91" t="s">
        <v>114</v>
      </c>
      <c r="G41" s="91" t="s">
        <v>121</v>
      </c>
      <c r="H41" s="91" t="s">
        <v>114</v>
      </c>
      <c r="I41" s="91" t="s">
        <v>112</v>
      </c>
      <c r="J41" s="91" t="s">
        <v>115</v>
      </c>
      <c r="K41" s="91" t="s">
        <v>116</v>
      </c>
      <c r="L41" s="91" t="s">
        <v>112</v>
      </c>
      <c r="M41" s="142">
        <v>42277</v>
      </c>
      <c r="N41" s="153">
        <v>123136.79</v>
      </c>
      <c r="P41" s="92"/>
    </row>
    <row r="42" spans="1:16" ht="12.75">
      <c r="A42" s="91" t="s">
        <v>146</v>
      </c>
      <c r="B42" s="91" t="s">
        <v>147</v>
      </c>
      <c r="C42" s="91" t="s">
        <v>111</v>
      </c>
      <c r="D42" s="91" t="s">
        <v>112</v>
      </c>
      <c r="E42" s="91" t="s">
        <v>148</v>
      </c>
      <c r="F42" s="91" t="s">
        <v>114</v>
      </c>
      <c r="G42" s="91" t="s">
        <v>121</v>
      </c>
      <c r="H42" s="91" t="s">
        <v>114</v>
      </c>
      <c r="I42" s="91" t="s">
        <v>112</v>
      </c>
      <c r="J42" s="91" t="s">
        <v>115</v>
      </c>
      <c r="K42" s="91" t="s">
        <v>116</v>
      </c>
      <c r="L42" s="91" t="s">
        <v>112</v>
      </c>
      <c r="M42" s="142">
        <v>42308</v>
      </c>
      <c r="N42" s="153">
        <v>123564.79</v>
      </c>
      <c r="P42" s="92"/>
    </row>
    <row r="43" spans="1:16" ht="12.75">
      <c r="A43" s="91" t="s">
        <v>163</v>
      </c>
      <c r="B43" s="91" t="s">
        <v>164</v>
      </c>
      <c r="C43" s="91" t="s">
        <v>111</v>
      </c>
      <c r="D43" s="91" t="s">
        <v>112</v>
      </c>
      <c r="E43" s="91" t="s">
        <v>113</v>
      </c>
      <c r="F43" s="91" t="s">
        <v>114</v>
      </c>
      <c r="G43" s="91" t="s">
        <v>121</v>
      </c>
      <c r="H43" s="91" t="s">
        <v>114</v>
      </c>
      <c r="I43" s="91" t="s">
        <v>112</v>
      </c>
      <c r="J43" s="91" t="s">
        <v>115</v>
      </c>
      <c r="K43" s="91" t="s">
        <v>116</v>
      </c>
      <c r="L43" s="91" t="s">
        <v>112</v>
      </c>
      <c r="M43" s="142">
        <v>42338</v>
      </c>
      <c r="N43" s="153">
        <v>118790.18</v>
      </c>
      <c r="P43" s="92"/>
    </row>
    <row r="44" spans="1:16" ht="12.75">
      <c r="A44" s="91" t="s">
        <v>216</v>
      </c>
      <c r="B44" s="91" t="s">
        <v>217</v>
      </c>
      <c r="C44" s="91" t="s">
        <v>111</v>
      </c>
      <c r="D44" s="91" t="s">
        <v>112</v>
      </c>
      <c r="E44" s="91" t="s">
        <v>117</v>
      </c>
      <c r="F44" s="91" t="s">
        <v>114</v>
      </c>
      <c r="G44" s="91" t="s">
        <v>121</v>
      </c>
      <c r="H44" s="91" t="s">
        <v>114</v>
      </c>
      <c r="I44" s="91" t="s">
        <v>112</v>
      </c>
      <c r="J44" s="91" t="s">
        <v>115</v>
      </c>
      <c r="K44" s="91" t="s">
        <v>116</v>
      </c>
      <c r="L44" s="91" t="s">
        <v>112</v>
      </c>
      <c r="M44" s="142">
        <v>42369</v>
      </c>
      <c r="N44" s="153">
        <v>127235.4</v>
      </c>
      <c r="P44" s="92"/>
    </row>
    <row r="45" ht="12.75">
      <c r="N45" s="154">
        <f>SUM(N33:N44)</f>
        <v>2099010.5900000003</v>
      </c>
    </row>
    <row r="46" ht="12.75">
      <c r="A46" s="68" t="s">
        <v>166</v>
      </c>
    </row>
  </sheetData>
  <sheetProtection/>
  <mergeCells count="5">
    <mergeCell ref="F15:G15"/>
    <mergeCell ref="F16:G16"/>
    <mergeCell ref="F17:G17"/>
    <mergeCell ref="F18:G18"/>
    <mergeCell ref="F19:G19"/>
  </mergeCells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zoomScalePageLayoutView="0" workbookViewId="0" topLeftCell="A1">
      <selection activeCell="A2" sqref="A1:A2"/>
    </sheetView>
  </sheetViews>
  <sheetFormatPr defaultColWidth="12.421875" defaultRowHeight="12.75"/>
  <cols>
    <col min="1" max="1" width="42.421875" style="0" customWidth="1"/>
    <col min="2" max="2" width="18.421875" style="0" customWidth="1"/>
    <col min="3" max="3" width="12.421875" style="2" customWidth="1"/>
    <col min="4" max="6" width="12.421875" style="86" customWidth="1"/>
    <col min="7" max="16384" width="12.421875" style="2" customWidth="1"/>
  </cols>
  <sheetData>
    <row r="1" ht="12.75">
      <c r="A1" s="30" t="s">
        <v>299</v>
      </c>
    </row>
    <row r="2" ht="12.75">
      <c r="A2" s="30" t="s">
        <v>293</v>
      </c>
    </row>
    <row r="4" spans="1:2" ht="12.75">
      <c r="A4" s="15"/>
      <c r="B4" s="15"/>
    </row>
    <row r="5" spans="1:2" ht="15">
      <c r="A5" s="175" t="s">
        <v>53</v>
      </c>
      <c r="B5" s="176"/>
    </row>
    <row r="6" spans="1:2" ht="12.75">
      <c r="A6" s="5"/>
      <c r="B6" s="6"/>
    </row>
    <row r="7" spans="1:4" ht="12.75">
      <c r="A7" s="174" t="s">
        <v>17</v>
      </c>
      <c r="B7" s="174"/>
      <c r="D7" s="87"/>
    </row>
    <row r="8" spans="1:4" ht="12.75">
      <c r="A8" s="6"/>
      <c r="B8" s="7">
        <v>2017</v>
      </c>
      <c r="D8" s="88"/>
    </row>
    <row r="9" spans="1:4" ht="12.75">
      <c r="A9" s="8" t="s">
        <v>20</v>
      </c>
      <c r="B9" s="83">
        <f>-'COS-NOI'!B29+'COS-NOI'!M29+'COS-NOI'!P29+'COS-NOI'!Q29</f>
        <v>277500236.95386654</v>
      </c>
      <c r="D9" s="47"/>
    </row>
    <row r="10" spans="1:2" ht="12.75">
      <c r="A10" s="8"/>
      <c r="B10" s="82"/>
    </row>
    <row r="11" spans="1:2" ht="13.5" thickBot="1">
      <c r="A11" s="11" t="s">
        <v>21</v>
      </c>
      <c r="B11" s="12">
        <f>SUM(B9:B10)</f>
        <v>277500236.95386654</v>
      </c>
    </row>
    <row r="12" spans="1:2" ht="13.5" thickTop="1">
      <c r="A12" s="8"/>
      <c r="B12" s="8"/>
    </row>
    <row r="13" spans="1:2" ht="12.75">
      <c r="A13" s="5"/>
      <c r="B13" s="8"/>
    </row>
    <row r="14" spans="1:2" ht="12.75">
      <c r="A14" s="174" t="s">
        <v>18</v>
      </c>
      <c r="B14" s="174"/>
    </row>
    <row r="15" spans="1:4" ht="12.75">
      <c r="A15" s="6"/>
      <c r="B15" s="6">
        <v>2013</v>
      </c>
      <c r="D15" s="88"/>
    </row>
    <row r="16" spans="1:4" ht="12.75">
      <c r="A16" s="3" t="s">
        <v>10</v>
      </c>
      <c r="B16" s="83">
        <f>'COS-Rate Base'!B22-'COS-Rate Base'!M22-'COS-Rate Base'!P22-'COS-Rate Base'!Q22</f>
        <v>14766342481.498573</v>
      </c>
      <c r="D16" s="47"/>
    </row>
    <row r="17" spans="1:2" ht="12.75">
      <c r="A17" s="8"/>
      <c r="B17" s="9"/>
    </row>
    <row r="18" spans="1:2" ht="13.5" thickBot="1">
      <c r="A18" s="5" t="s">
        <v>57</v>
      </c>
      <c r="B18" s="13">
        <f>B16</f>
        <v>14766342481.498573</v>
      </c>
    </row>
    <row r="19" spans="1:2" ht="13.5" thickTop="1">
      <c r="A19" s="5"/>
      <c r="B19" s="16"/>
    </row>
    <row r="20" spans="1:2" ht="12.75">
      <c r="A20" s="8"/>
      <c r="B20" s="14"/>
    </row>
    <row r="21" spans="1:2" ht="13.5" thickBot="1">
      <c r="A21" s="6" t="s">
        <v>19</v>
      </c>
      <c r="B21" s="4">
        <f>B11/B18</f>
        <v>0.018792753676244424</v>
      </c>
    </row>
    <row r="22" spans="1:2" ht="13.5" thickTop="1">
      <c r="A22" s="8"/>
      <c r="B22" s="8"/>
    </row>
  </sheetData>
  <sheetProtection/>
  <mergeCells count="3">
    <mergeCell ref="A7:B7"/>
    <mergeCell ref="A14:B14"/>
    <mergeCell ref="A5:B5"/>
  </mergeCells>
  <printOptions/>
  <pageMargins left="0.75" right="0.75" top="1" bottom="1" header="0.5" footer="0.5"/>
  <pageSetup fitToHeight="1" fitToWidth="1" horizontalDpi="1200" verticalDpi="1200" orientation="landscape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42.57421875" style="0" customWidth="1"/>
    <col min="2" max="2" width="14.7109375" style="0" bestFit="1" customWidth="1"/>
    <col min="4" max="4" width="15.421875" style="74" customWidth="1"/>
    <col min="5" max="5" width="9.140625" style="74" customWidth="1"/>
  </cols>
  <sheetData>
    <row r="1" ht="12.75">
      <c r="A1" s="30" t="s">
        <v>300</v>
      </c>
    </row>
    <row r="2" ht="12.75">
      <c r="A2" s="30" t="s">
        <v>293</v>
      </c>
    </row>
    <row r="4" spans="1:2" ht="12.75">
      <c r="A4" s="15"/>
      <c r="B4" s="15"/>
    </row>
    <row r="5" spans="1:2" ht="15">
      <c r="A5" s="175" t="s">
        <v>54</v>
      </c>
      <c r="B5" s="176"/>
    </row>
    <row r="6" spans="1:2" ht="12.75">
      <c r="A6" s="5"/>
      <c r="B6" s="6"/>
    </row>
    <row r="7" spans="1:4" ht="12.75">
      <c r="A7" s="174" t="s">
        <v>17</v>
      </c>
      <c r="B7" s="174"/>
      <c r="D7" s="87"/>
    </row>
    <row r="8" spans="1:4" ht="12.75">
      <c r="A8" s="6"/>
      <c r="B8" s="70">
        <v>2017</v>
      </c>
      <c r="D8" s="89"/>
    </row>
    <row r="9" spans="1:4" ht="12.75">
      <c r="A9" s="8" t="s">
        <v>24</v>
      </c>
      <c r="B9" s="83">
        <f>-'COS-NOI'!B48+'COS-NOI'!M48+'COS-NOI'!P48+'COS-NOI'!Q48</f>
        <v>296631119.3486319</v>
      </c>
      <c r="C9" s="68"/>
      <c r="D9" s="47"/>
    </row>
    <row r="10" spans="1:4" ht="12.75">
      <c r="A10" s="122" t="s">
        <v>221</v>
      </c>
      <c r="B10" s="83">
        <f>'COS-NOI'!B38+'COS-NOI'!M38+'COS-NOI'!P38+'COS-NOI'!Q38</f>
        <v>-13996584.30480422</v>
      </c>
      <c r="C10" s="68"/>
      <c r="D10" s="47"/>
    </row>
    <row r="11" spans="1:4" ht="12.75">
      <c r="A11" s="8"/>
      <c r="B11" s="10"/>
      <c r="C11" s="68"/>
      <c r="D11" s="47"/>
    </row>
    <row r="12" spans="1:4" ht="13.5" thickBot="1">
      <c r="A12" s="11" t="s">
        <v>25</v>
      </c>
      <c r="B12" s="12">
        <f>SUM(B9:B11)</f>
        <v>282634535.0438277</v>
      </c>
      <c r="C12" s="68"/>
      <c r="D12" s="47"/>
    </row>
    <row r="13" spans="1:4" ht="13.5" thickTop="1">
      <c r="A13" s="8"/>
      <c r="B13" s="8"/>
      <c r="C13" s="68"/>
      <c r="D13" s="47"/>
    </row>
    <row r="14" spans="1:4" ht="12.75">
      <c r="A14" s="5"/>
      <c r="B14" s="8"/>
      <c r="C14" s="68"/>
      <c r="D14" s="47"/>
    </row>
    <row r="15" spans="1:4" ht="12.75">
      <c r="A15" s="11" t="s">
        <v>25</v>
      </c>
      <c r="B15" s="33">
        <f>B12</f>
        <v>282634535.0438277</v>
      </c>
      <c r="C15" s="68"/>
      <c r="D15" s="47"/>
    </row>
    <row r="16" spans="1:4" ht="12.75">
      <c r="A16" s="5"/>
      <c r="B16" s="8"/>
      <c r="D16" s="47"/>
    </row>
    <row r="17" spans="1:2" ht="12.75">
      <c r="A17" t="s">
        <v>40</v>
      </c>
      <c r="B17" s="27">
        <f>'FACILITY RENTAL % ALLOCATION'!C11</f>
        <v>0.00029</v>
      </c>
    </row>
    <row r="18" spans="1:2" ht="12.75">
      <c r="A18" s="5"/>
      <c r="B18" s="8"/>
    </row>
    <row r="19" spans="1:2" ht="12.75">
      <c r="A19" s="5" t="s">
        <v>42</v>
      </c>
      <c r="B19" s="28">
        <f>B15*B17</f>
        <v>81964.01516271004</v>
      </c>
    </row>
    <row r="20" spans="1:2" ht="12.75">
      <c r="A20" s="5"/>
      <c r="B20" s="8"/>
    </row>
    <row r="21" spans="1:2" ht="12.75">
      <c r="A21" s="5"/>
      <c r="B21" s="8"/>
    </row>
    <row r="22" spans="1:2" ht="12.75">
      <c r="A22" s="174" t="s">
        <v>36</v>
      </c>
      <c r="B22" s="174"/>
    </row>
    <row r="23" spans="1:2" ht="12.75">
      <c r="A23" s="6"/>
      <c r="B23" s="6"/>
    </row>
    <row r="24" spans="1:2" ht="12.75">
      <c r="A24" s="3" t="s">
        <v>41</v>
      </c>
      <c r="B24" s="9">
        <f>'FACILITY RENTAL In Place Value'!C9</f>
        <v>6816315.434782609</v>
      </c>
    </row>
    <row r="25" spans="1:2" ht="12.75">
      <c r="A25" s="8"/>
      <c r="B25" s="9"/>
    </row>
    <row r="26" spans="1:2" ht="13.5" thickBot="1">
      <c r="A26" s="5" t="s">
        <v>65</v>
      </c>
      <c r="B26" s="13">
        <f>SUM(B24:B25)</f>
        <v>6816315.434782609</v>
      </c>
    </row>
    <row r="27" spans="1:2" ht="13.5" thickTop="1">
      <c r="A27" s="5"/>
      <c r="B27" s="16"/>
    </row>
    <row r="28" spans="1:2" ht="12.75">
      <c r="A28" s="8"/>
      <c r="B28" s="14"/>
    </row>
    <row r="29" spans="1:2" ht="13.5" thickBot="1">
      <c r="A29" s="6" t="s">
        <v>26</v>
      </c>
      <c r="B29" s="4">
        <f>B19/B26</f>
        <v>0.012024680481255354</v>
      </c>
    </row>
    <row r="30" spans="1:2" ht="13.5" thickTop="1">
      <c r="A30" s="8"/>
      <c r="B30" s="8"/>
    </row>
  </sheetData>
  <sheetProtection/>
  <mergeCells count="3">
    <mergeCell ref="A5:B5"/>
    <mergeCell ref="A7:B7"/>
    <mergeCell ref="A22:B22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47.57421875" style="0" customWidth="1"/>
    <col min="3" max="3" width="15.28125" style="0" customWidth="1"/>
  </cols>
  <sheetData>
    <row r="1" ht="12.75">
      <c r="A1" s="30" t="s">
        <v>301</v>
      </c>
    </row>
    <row r="2" ht="12.75">
      <c r="A2" s="30" t="s">
        <v>293</v>
      </c>
    </row>
    <row r="4" spans="1:3" ht="15">
      <c r="A4" s="177" t="s">
        <v>55</v>
      </c>
      <c r="B4" s="176"/>
      <c r="C4" s="176"/>
    </row>
    <row r="5" spans="1:3" ht="15">
      <c r="A5" s="84"/>
      <c r="B5" s="17"/>
      <c r="C5" s="17"/>
    </row>
    <row r="6" ht="12.75">
      <c r="C6" s="70">
        <v>2017</v>
      </c>
    </row>
    <row r="7" spans="1:3" ht="14.25">
      <c r="A7" s="41" t="s">
        <v>38</v>
      </c>
      <c r="B7" s="41"/>
      <c r="C7" s="85">
        <f>-'COS-NOI'!B59+'COS-NOI'!M59+'COS-NOI'!P59+'COS-NOI'!Q59</f>
        <v>108120774.38899809</v>
      </c>
    </row>
    <row r="8" spans="1:3" ht="12.75">
      <c r="A8" s="41"/>
      <c r="B8" s="41"/>
      <c r="C8" s="41"/>
    </row>
    <row r="9" spans="1:3" ht="14.25">
      <c r="A9" s="41" t="s">
        <v>39</v>
      </c>
      <c r="B9" s="41"/>
      <c r="C9" s="85">
        <f>-'COS-NOI'!B69+'COS-NOI'!M69+'COS-NOI'!P66+'COS-NOI'!Q69</f>
        <v>13904529.1139082</v>
      </c>
    </row>
    <row r="11" spans="1:3" ht="12.75">
      <c r="A11" t="s">
        <v>34</v>
      </c>
      <c r="C11" s="23">
        <f>SUM(C7:C9)</f>
        <v>122025303.5029063</v>
      </c>
    </row>
    <row r="12" ht="12.75">
      <c r="C12" s="23"/>
    </row>
    <row r="13" spans="1:3" ht="12.75">
      <c r="A13" t="s">
        <v>40</v>
      </c>
      <c r="C13" s="21">
        <f>'FACILITY RENTAL % ALLOCATION'!C11</f>
        <v>0.00029</v>
      </c>
    </row>
    <row r="14" ht="12.75">
      <c r="C14" s="23"/>
    </row>
    <row r="15" spans="1:3" ht="12.75">
      <c r="A15" t="s">
        <v>43</v>
      </c>
      <c r="C15" s="23">
        <f>C11*C13</f>
        <v>35387.338015842826</v>
      </c>
    </row>
    <row r="16" ht="12.75">
      <c r="C16" s="23"/>
    </row>
    <row r="18" spans="5:9" ht="12.75">
      <c r="E18" s="41"/>
      <c r="F18" s="41"/>
      <c r="G18" s="41"/>
      <c r="H18" s="41"/>
      <c r="I18" s="41"/>
    </row>
    <row r="19" spans="1:9" ht="12.75">
      <c r="A19" t="s">
        <v>36</v>
      </c>
      <c r="C19" s="24">
        <f>'FACILITY RENTAL In Place Value'!C9</f>
        <v>6816315.434782609</v>
      </c>
      <c r="D19" s="32"/>
      <c r="E19" s="41"/>
      <c r="F19" s="41"/>
      <c r="G19" s="41"/>
      <c r="H19" s="41"/>
      <c r="I19" s="41"/>
    </row>
    <row r="20" spans="5:9" ht="14.25">
      <c r="E20" s="41"/>
      <c r="F20" s="45"/>
      <c r="G20" s="46"/>
      <c r="H20" s="45"/>
      <c r="I20" s="41"/>
    </row>
    <row r="21" spans="5:9" ht="14.25">
      <c r="E21" s="41"/>
      <c r="F21" s="46"/>
      <c r="G21" s="46"/>
      <c r="H21" s="46"/>
      <c r="I21" s="41"/>
    </row>
    <row r="22" spans="1:9" ht="15" thickBot="1">
      <c r="A22" s="30" t="s">
        <v>44</v>
      </c>
      <c r="C22" s="29">
        <f>C15/C19</f>
        <v>0.005191564028164936</v>
      </c>
      <c r="E22" s="41"/>
      <c r="F22" s="45"/>
      <c r="G22" s="46"/>
      <c r="H22" s="45"/>
      <c r="I22" s="41"/>
    </row>
    <row r="23" spans="6:8" ht="15" thickTop="1">
      <c r="F23" s="44"/>
      <c r="G23" s="44"/>
      <c r="H23" s="44"/>
    </row>
    <row r="28" spans="2:3" ht="12.75">
      <c r="B28" s="41"/>
      <c r="C28" s="42"/>
    </row>
    <row r="29" spans="2:3" ht="12.75">
      <c r="B29" s="41"/>
      <c r="C29" s="41"/>
    </row>
    <row r="30" spans="2:3" ht="12.75">
      <c r="B30" s="41"/>
      <c r="C30" s="42"/>
    </row>
    <row r="31" spans="2:3" ht="12.75">
      <c r="B31" s="41"/>
      <c r="C31" s="41"/>
    </row>
    <row r="32" spans="1:3" ht="12.75">
      <c r="A32" s="43"/>
      <c r="B32" s="41"/>
      <c r="C32" s="41"/>
    </row>
  </sheetData>
  <sheetProtection/>
  <mergeCells count="1">
    <mergeCell ref="A4:C4"/>
  </mergeCells>
  <printOptions/>
  <pageMargins left="0.75" right="0.75" top="1" bottom="1" header="0.5" footer="0.5"/>
  <pageSetup fitToHeight="1" fitToWidth="1" horizontalDpi="1200" verticalDpi="1200" orientation="landscape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Intellect,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Thomas McCart</dc:creator>
  <cp:keywords/>
  <dc:description/>
  <cp:lastModifiedBy>FPL_User</cp:lastModifiedBy>
  <cp:lastPrinted>2015-11-18T14:40:50Z</cp:lastPrinted>
  <dcterms:created xsi:type="dcterms:W3CDTF">2004-06-22T13:43:26Z</dcterms:created>
  <dcterms:modified xsi:type="dcterms:W3CDTF">2016-04-18T12:59:02Z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