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3336" windowWidth="15372" windowHeight="5016" activeTab="1"/>
  </bookViews>
  <sheets>
    <sheet name="Surplus Amort Rev Req" sheetId="1" r:id="rId1"/>
    <sheet name="Monthly amort &amp; RB calc" sheetId="2" r:id="rId2"/>
  </sheets>
  <externalReferences>
    <externalReference r:id="rId5"/>
    <externalReference r:id="rId6"/>
    <externalReference r:id="rId7"/>
  </externalReferences>
  <definedNames>
    <definedName name="ADJ">'[1]ADJ1 INPUT'!$B$1</definedName>
    <definedName name="CASH_FLOW_FROM_OPERATIONS">#REF!</definedName>
    <definedName name="ffoadj1">'[2]ffoatd'!#REF!</definedName>
    <definedName name="ffoadj10">'[2]ffoatd'!#REF!</definedName>
    <definedName name="ffoadj11">'[2]ffoatd'!$H$62</definedName>
    <definedName name="ffoadj12">'[2]ffoatd'!$I$62</definedName>
    <definedName name="ffoadj2">'[2]ffoatd'!$E$62</definedName>
    <definedName name="ffoadj3">'[2]ffoatd'!#REF!</definedName>
    <definedName name="ffoadj4">'[2]ffoatd'!#REF!</definedName>
    <definedName name="ffoadj5">'[2]ffoatd'!$F$62</definedName>
    <definedName name="ffoadj6">'[2]ffoatd'!#REF!</definedName>
    <definedName name="ffoadj7">'[2]ffoatd'!#REF!</definedName>
    <definedName name="ffoadj8">'[2]ffoatd'!$G$62</definedName>
    <definedName name="ffoadj9">'[2]ffoatd'!#REF!</definedName>
    <definedName name="ffoatd1">'[2]ffoatd'!#REF!</definedName>
    <definedName name="ffoatd10">'[2]ffoatd'!#REF!</definedName>
    <definedName name="ffoatd3">'[2]ffoatd'!#REF!</definedName>
    <definedName name="ffoatd4">'[2]ffoatd'!#REF!</definedName>
    <definedName name="ffoatd6">'[2]ffoatd'!#REF!</definedName>
    <definedName name="ffoatd7">'[2]ffoatd'!#REF!</definedName>
    <definedName name="ffoatd9">'[2]ffoatd'!#REF!</definedName>
    <definedName name="ffoic1">'[2]ffoic'!#REF!</definedName>
    <definedName name="ffoic10">'[2]ffoic'!#REF!</definedName>
    <definedName name="ffoic3">'[2]ffoic'!#REF!</definedName>
    <definedName name="ffoic4">'[2]ffoic'!#REF!</definedName>
    <definedName name="ffoic6">'[2]ffoic'!#REF!</definedName>
    <definedName name="ffoic7">'[2]ffoic'!#REF!</definedName>
    <definedName name="ffoic9">'[2]ffoic'!#REF!</definedName>
    <definedName name="ffoicadj1">'[2]ffoic'!#REF!</definedName>
    <definedName name="ffoicadj10">'[2]ffoic'!#REF!</definedName>
    <definedName name="ffoicadj3">'[2]ffoic'!#REF!</definedName>
    <definedName name="ffoicadj4">'[2]ffoic'!#REF!</definedName>
    <definedName name="ffoicadj6">'[2]ffoic'!#REF!</definedName>
    <definedName name="ffoicadj7">'[2]ffoic'!#REF!</definedName>
    <definedName name="ffoicadj9">'[2]ffoic'!#REF!</definedName>
    <definedName name="INCLUDE_ADJUSTMENTS__0_NO__1_YES">"ADJ2"</definedName>
    <definedName name="pic1">'[2]pic'!#REF!</definedName>
    <definedName name="pic10">'[2]pic'!#REF!</definedName>
    <definedName name="pic3">'[2]pic'!#REF!</definedName>
    <definedName name="pic4">'[2]pic'!#REF!</definedName>
    <definedName name="pic6">'[2]pic'!#REF!</definedName>
    <definedName name="pic7">'[2]pic'!#REF!</definedName>
    <definedName name="pic9">'[2]pic'!#REF!</definedName>
    <definedName name="picadj1">'[2]pic'!#REF!</definedName>
    <definedName name="picadj10">'[2]pic'!#REF!</definedName>
    <definedName name="picadj3">'[2]pic'!#REF!</definedName>
    <definedName name="picadj4">'[2]pic'!#REF!</definedName>
    <definedName name="picadj6">'[2]pic'!#REF!</definedName>
    <definedName name="picadj7">'[2]pic'!#REF!</definedName>
    <definedName name="picadj9">'[2]pic'!#REF!</definedName>
    <definedName name="_xlnm.Print_Area" localSheetId="0">'Surplus Amort Rev Req'!$A$1:$P$50</definedName>
    <definedName name="_xlnm.Print_Titles" localSheetId="1">'Monthly amort &amp; RB calc'!$1:$5</definedName>
    <definedName name="SAPBEXhrIndnt" hidden="1">1</definedName>
    <definedName name="SAPBEXrevision" hidden="1">1</definedName>
    <definedName name="SAPBEXsysID" hidden="1">"GP1"</definedName>
    <definedName name="SAPBEXwbID" hidden="1">"9BIOPSQJ419EZCWKASEE07L0I"</definedName>
    <definedName name="targettotdebt">'[2]totdebt%'!$B$59</definedName>
    <definedName name="totadj1">'[2]totdebt%'!#REF!</definedName>
    <definedName name="totadj10">'[2]totdebt%'!#REF!</definedName>
    <definedName name="totadj11">'[2]totdebt%'!$G$39</definedName>
    <definedName name="totadj12">'[2]totdebt%'!$H$39</definedName>
    <definedName name="totadj2">'[2]totdebt%'!$D$39</definedName>
    <definedName name="totadj3">'[2]totdebt%'!#REF!</definedName>
    <definedName name="totadj4">'[2]totdebt%'!#REF!</definedName>
    <definedName name="totadj5">'[2]totdebt%'!$E$39</definedName>
    <definedName name="totadj6">'[2]totdebt%'!#REF!</definedName>
    <definedName name="totadj7">'[2]totdebt%'!#REF!</definedName>
    <definedName name="totadj8">'[2]totdebt%'!$F$39</definedName>
    <definedName name="totadj9">'[2]totdebt%'!#REF!</definedName>
    <definedName name="totdebt1">'[2]totdebt%'!#REF!</definedName>
    <definedName name="totdebt10">'[2]totdebt%'!#REF!</definedName>
    <definedName name="totdebt3">'[2]totdebt%'!#REF!</definedName>
    <definedName name="totdebt4">'[2]totdebt%'!#REF!</definedName>
    <definedName name="totdebt6">'[2]totdebt%'!#REF!</definedName>
    <definedName name="totdebt7">'[2]totdebt%'!#REF!</definedName>
    <definedName name="totdebt9">'[2]totdebt%'!#REF!</definedName>
    <definedName name="wrn.Rpt._.to._.BOD." hidden="1">{#N/A,#N/A,FALSE,"1";#N/A,#N/A,FALSE,"2";#N/A,#N/A,FALSE,"3"}</definedName>
  </definedNames>
  <calcPr fullCalcOnLoad="1"/>
</workbook>
</file>

<file path=xl/sharedStrings.xml><?xml version="1.0" encoding="utf-8"?>
<sst xmlns="http://schemas.openxmlformats.org/spreadsheetml/2006/main" count="82" uniqueCount="42">
  <si>
    <t>Monthly</t>
  </si>
  <si>
    <t>Cumulative</t>
  </si>
  <si>
    <t>Annual</t>
  </si>
  <si>
    <t>Actual</t>
  </si>
  <si>
    <t>Scenario:</t>
  </si>
  <si>
    <t>Rate Base</t>
  </si>
  <si>
    <t>Pre-tax return rate</t>
  </si>
  <si>
    <t xml:space="preserve"> @ 11.5% ROE</t>
  </si>
  <si>
    <t>(in millions)</t>
  </si>
  <si>
    <t>Increase in Revenue Requirements due to lower credit in 2013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</si>
  <si>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</si>
  <si>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</si>
  <si>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</si>
  <si>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</si>
  <si>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</si>
  <si>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</si>
  <si>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</si>
  <si>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</si>
  <si>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</si>
  <si>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</si>
  <si>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</si>
  <si>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</si>
  <si>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</si>
  <si>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Monthly Amort</t>
  </si>
  <si>
    <t>13-mo Avg Rate base</t>
  </si>
  <si>
    <t>Increase in Rate Base due to Reserve Surplus Amortization</t>
  </si>
  <si>
    <t>III. Total Base Revenue Requirement due to Change in Rate Base</t>
  </si>
  <si>
    <t xml:space="preserve">     1) Pre-tax return and depreciation required on rate base</t>
  </si>
  <si>
    <t>Impact of Amortization of Surplus Depreciation on 2017 Revenue Requirements</t>
  </si>
  <si>
    <t>2017 Rate Case</t>
  </si>
  <si>
    <t>I. Rate Base Impact of Reserve Surplus in 2017</t>
  </si>
  <si>
    <t>Grand Total 2013 - 2016</t>
  </si>
  <si>
    <t>2017 Rate Base impact of Reserve Surplus in Test Year</t>
  </si>
  <si>
    <t>II. Amortization of Reserve Surplus in 2017 versus 2013</t>
  </si>
  <si>
    <t>Need for rate increase in 2017 impacted in two ways:</t>
  </si>
  <si>
    <t>Amortization used per 2012 Rate Settlement Agreement</t>
  </si>
  <si>
    <t>Rate Case v3</t>
  </si>
  <si>
    <t xml:space="preserve">     2) Drop in depreciation credit from 2013 actual to 2017 forecast</t>
  </si>
  <si>
    <t>Total Revenue Requirement Impact of Amortization of Surplus Depreciation</t>
  </si>
  <si>
    <t>2017 Forecast</t>
  </si>
  <si>
    <t>OPC 002187                                                FPL RC-16</t>
  </si>
  <si>
    <t>OPC 002188     FPL RC-16</t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</si>
</sst>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.0%"/>
    <numFmt numFmtId="169" formatCode="#,##0_);[Red]\(#,##0\);&quot; &quot;"/>
    <numFmt numFmtId="170" formatCode="_(* #,##0.0_);_(* \(#,##0.0\);_(* &quot;-&quot;?_);_(@_)"/>
    <numFmt numFmtId="171" formatCode="0_);[Red]\(0\)"/>
    <numFmt numFmtId="172" formatCode="#,##0.00_);[Red]\(#,##0.00\);&quot; &quot;"/>
    <numFmt numFmtId="173" formatCode="_(* #,##0_);_(* \(#,##0\);_(* &quot;-&quot;\ _);_(@_)"/>
    <numFmt numFmtId="174" formatCode="#,##0_);\(#,##0\);&quot; &quot;"/>
    <numFmt numFmtId="175" formatCode="#,##0.0000_);[Red]\(#,##0.0000\);&quot; &quot;"/>
    <numFmt numFmtId="176" formatCode="0.000%"/>
    <numFmt numFmtId="177" formatCode="#,##0.0_);\(#,##0.0\)"/>
    <numFmt numFmtId="178" formatCode="0_);\(0\)"/>
    <numFmt numFmtId="179" formatCode="&quot;$&quot;#,##0.0_);\(&quot;$&quot;#,##0.0\)"/>
    <numFmt numFmtId="180" formatCode="#,##0.000_);\(#,##0.000\)"/>
    <numFmt numFmtId="181" formatCode="0.0\x"/>
    <numFmt numFmtId="182" formatCode=";;;"/>
    <numFmt numFmtId="183" formatCode="&quot;$&quot;#,##0.000_);\(&quot;$&quot;#,##0.000\)"/>
    <numFmt numFmtId="184" formatCode="0.0_);\(0.0\)"/>
    <numFmt numFmtId="185" formatCode="&quot;$&quot;#,##0.0000_);\(&quot;$&quot;#,##0.0000\)"/>
    <numFmt numFmtId="186" formatCode="&quot;$&quot;#,##0.00000_);\(&quot;$&quot;#,##0.00000\)"/>
    <numFmt numFmtId="187" formatCode="#,##0.0000_);\(#,##0.0000\)"/>
    <numFmt numFmtId="188" formatCode="#,##0.00000_);\(#,##0.00000\)"/>
    <numFmt numFmtId="189" formatCode="_(* #,##0.000_);_(* \(#,##0.000\);_(* &quot;-&quot;??_);_(@_)"/>
    <numFmt numFmtId="190" formatCode="#,##0.0_);[Red]\(#,##0.0\);&quot; &quot;"/>
    <numFmt numFmtId="191" formatCode="&quot;$&quot;#,##0"/>
    <numFmt numFmtId="192" formatCode="0.0000%"/>
    <numFmt numFmtId="193" formatCode="0.0000"/>
    <numFmt numFmtId="194" formatCode="0.00000"/>
    <numFmt numFmtId="195" formatCode="0.000000"/>
    <numFmt numFmtId="196" formatCode="&quot;$&quot;#,##0.00"/>
    <numFmt numFmtId="197" formatCode="&quot;$&quot;#,##0.0"/>
    <numFmt numFmtId="198" formatCode="&quot;$&quot;#,##0.00000"/>
    <numFmt numFmtId="199" formatCode="&quot;$&quot;#,##0.000"/>
    <numFmt numFmtId="200" formatCode="[$-409]dddd\,\ mmmm\ dd\,\ yyyy"/>
    <numFmt numFmtId="201" formatCode="[$-409]mmm\-yy;@"/>
    <numFmt numFmtId="202" formatCode="0.0"/>
    <numFmt numFmtId="203" formatCode="#,##0.00%_);[Red]\(#,##0.00%\);&quot; &quot;"/>
    <numFmt numFmtId="204" formatCode="&quot;$&quot;#,##0.00_);[Red]\(&quot;$&quot;#,##0.00\);&quot; &quot;"/>
    <numFmt numFmtId="205" formatCode="&quot;$&quot;#,##0_);[Red]\(&quot;$&quot;#,##0\);&quot; &quot;"/>
    <numFmt numFmtId="206" formatCode="#,##0.00000000000_);\(#,##0.00000000000\)"/>
    <numFmt numFmtId="207" formatCode="_(* #,##0.000_);_(* \(#,##0.000\);_(* &quot;-&quot;???_);_(@_)"/>
    <numFmt numFmtId="208" formatCode="dddd"/>
    <numFmt numFmtId="209" formatCode="_(* #,##0.0000_);_(* \(#,##0.0000\);_(* &quot;-&quot;??_);_(@_)"/>
    <numFmt numFmtId="210" formatCode="mm/dd/yy;@"/>
    <numFmt numFmtId="211" formatCode="mmm\-yyyy"/>
    <numFmt numFmtId="212" formatCode="[$-409]mmmm\-yy;@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_(* #,##0.00000_);_(* \(#,##0.00000\);_(* &quot;-&quot;?????_);_(@_)"/>
    <numFmt numFmtId="218" formatCode="0.00000%"/>
    <numFmt numFmtId="219" formatCode="_(* #,##0.0000_);_(* \(#,##0.0000\);_(* &quot;-&quot;????_);_(@_)"/>
    <numFmt numFmtId="220" formatCode="_(&quot;$&quot;* #,##0.0_);_(&quot;$&quot;* \(#,##0.0\);_(&quot;$&quot;* &quot;-&quot;?_);_(@_)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5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5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vertAlign val="superscript"/>
      <sz val="10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u val="single"/>
      <sz val="1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45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5"/>
      </bottom>
    </border>
    <border>
      <left>
        <color indexed="63"/>
      </left>
      <right>
        <color indexed="63"/>
      </right>
      <top style="medium">
        <color indexed="4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45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0" fontId="17" fillId="0" borderId="9" applyNumberFormat="0" applyAlignment="0" applyProtection="0"/>
    <xf numFmtId="0" fontId="18" fillId="4" borderId="0" applyNumberFormat="0" applyFont="0" applyBorder="0" applyAlignment="0" applyProtection="0"/>
    <xf numFmtId="0" fontId="19" fillId="24" borderId="10" applyNumberFormat="0" applyFont="0" applyBorder="0" applyAlignment="0" applyProtection="0"/>
    <xf numFmtId="0" fontId="19" fillId="8" borderId="10" applyNumberFormat="0" applyFont="0" applyBorder="0" applyAlignment="0" applyProtection="0"/>
    <xf numFmtId="0" fontId="18" fillId="0" borderId="11" applyNumberFormat="0" applyAlignment="0" applyProtection="0"/>
    <xf numFmtId="0" fontId="18" fillId="0" borderId="12" applyNumberFormat="0" applyAlignment="0" applyProtection="0"/>
    <xf numFmtId="0" fontId="17" fillId="0" borderId="13" applyNumberFormat="0" applyAlignment="0" applyProtection="0"/>
    <xf numFmtId="9" fontId="0" fillId="0" borderId="0" applyFont="0" applyFill="0" applyBorder="0" applyAlignment="0" applyProtection="0"/>
    <xf numFmtId="4" fontId="20" fillId="22" borderId="8" applyNumberFormat="0" applyProtection="0">
      <alignment vertical="center"/>
    </xf>
    <xf numFmtId="4" fontId="21" fillId="22" borderId="8" applyNumberFormat="0" applyProtection="0">
      <alignment vertical="center"/>
    </xf>
    <xf numFmtId="4" fontId="20" fillId="22" borderId="8" applyNumberFormat="0" applyProtection="0">
      <alignment horizontal="left" vertical="center" indent="1"/>
    </xf>
    <xf numFmtId="4" fontId="20" fillId="22" borderId="8" applyNumberFormat="0" applyProtection="0">
      <alignment horizontal="left" vertical="center" indent="1"/>
    </xf>
    <xf numFmtId="0" fontId="0" fillId="2" borderId="8" applyNumberFormat="0" applyProtection="0">
      <alignment horizontal="left" vertical="center" indent="1"/>
    </xf>
    <xf numFmtId="4" fontId="20" fillId="3" borderId="8" applyNumberFormat="0" applyProtection="0">
      <alignment horizontal="right" vertical="center"/>
    </xf>
    <xf numFmtId="4" fontId="20" fillId="9" borderId="8" applyNumberFormat="0" applyProtection="0">
      <alignment horizontal="right" vertical="center"/>
    </xf>
    <xf numFmtId="4" fontId="20" fillId="17" borderId="8" applyNumberFormat="0" applyProtection="0">
      <alignment horizontal="right" vertical="center"/>
    </xf>
    <xf numFmtId="4" fontId="20" fillId="11" borderId="8" applyNumberFormat="0" applyProtection="0">
      <alignment horizontal="right" vertical="center"/>
    </xf>
    <xf numFmtId="4" fontId="20" fillId="15" borderId="8" applyNumberFormat="0" applyProtection="0">
      <alignment horizontal="right" vertical="center"/>
    </xf>
    <xf numFmtId="4" fontId="20" fillId="19" borderId="8" applyNumberFormat="0" applyProtection="0">
      <alignment horizontal="right" vertical="center"/>
    </xf>
    <xf numFmtId="4" fontId="20" fillId="18" borderId="8" applyNumberFormat="0" applyProtection="0">
      <alignment horizontal="right" vertical="center"/>
    </xf>
    <xf numFmtId="4" fontId="20" fillId="25" borderId="8" applyNumberFormat="0" applyProtection="0">
      <alignment horizontal="right" vertical="center"/>
    </xf>
    <xf numFmtId="4" fontId="20" fillId="10" borderId="8" applyNumberFormat="0" applyProtection="0">
      <alignment horizontal="right" vertical="center"/>
    </xf>
    <xf numFmtId="4" fontId="22" fillId="26" borderId="8" applyNumberFormat="0" applyProtection="0">
      <alignment horizontal="left" vertical="center" indent="1"/>
    </xf>
    <xf numFmtId="4" fontId="20" fillId="27" borderId="14" applyNumberFormat="0" applyProtection="0">
      <alignment horizontal="left" vertical="center" indent="1"/>
    </xf>
    <xf numFmtId="4" fontId="23" fillId="28" borderId="0" applyNumberFormat="0" applyProtection="0">
      <alignment horizontal="left" vertical="center" indent="1"/>
    </xf>
    <xf numFmtId="0" fontId="0" fillId="2" borderId="8" applyNumberFormat="0" applyProtection="0">
      <alignment horizontal="left" vertical="center" indent="1"/>
    </xf>
    <xf numFmtId="4" fontId="20" fillId="27" borderId="8" applyNumberFormat="0" applyProtection="0">
      <alignment horizontal="left" vertical="center" indent="1"/>
    </xf>
    <xf numFmtId="4" fontId="20" fillId="29" borderId="8" applyNumberFormat="0" applyProtection="0">
      <alignment horizontal="left" vertical="center" indent="1"/>
    </xf>
    <xf numFmtId="0" fontId="0" fillId="29" borderId="8" applyNumberFormat="0" applyProtection="0">
      <alignment horizontal="left" vertical="center" indent="1"/>
    </xf>
    <xf numFmtId="0" fontId="0" fillId="29" borderId="8" applyNumberFormat="0" applyProtection="0">
      <alignment horizontal="left" vertical="center" indent="1"/>
    </xf>
    <xf numFmtId="0" fontId="0" fillId="21" borderId="8" applyNumberFormat="0" applyProtection="0">
      <alignment horizontal="left" vertical="center" indent="1"/>
    </xf>
    <xf numFmtId="0" fontId="0" fillId="21" borderId="8" applyNumberFormat="0" applyProtection="0">
      <alignment horizontal="left" vertical="center" indent="1"/>
    </xf>
    <xf numFmtId="0" fontId="0" fillId="20" borderId="8" applyNumberFormat="0" applyProtection="0">
      <alignment horizontal="left" vertical="center" indent="1"/>
    </xf>
    <xf numFmtId="0" fontId="0" fillId="20" borderId="8" applyNumberFormat="0" applyProtection="0">
      <alignment horizontal="left" vertical="center" indent="1"/>
    </xf>
    <xf numFmtId="0" fontId="0" fillId="2" borderId="8" applyNumberFormat="0" applyProtection="0">
      <alignment horizontal="left" vertical="center" indent="1"/>
    </xf>
    <xf numFmtId="0" fontId="0" fillId="2" borderId="8" applyNumberFormat="0" applyProtection="0">
      <alignment horizontal="left" vertical="center" indent="1"/>
    </xf>
    <xf numFmtId="4" fontId="20" fillId="23" borderId="8" applyNumberFormat="0" applyProtection="0">
      <alignment vertical="center"/>
    </xf>
    <xf numFmtId="4" fontId="21" fillId="23" borderId="8" applyNumberFormat="0" applyProtection="0">
      <alignment vertical="center"/>
    </xf>
    <xf numFmtId="4" fontId="20" fillId="23" borderId="8" applyNumberFormat="0" applyProtection="0">
      <alignment horizontal="left" vertical="center" indent="1"/>
    </xf>
    <xf numFmtId="4" fontId="20" fillId="23" borderId="8" applyNumberFormat="0" applyProtection="0">
      <alignment horizontal="left" vertical="center" indent="1"/>
    </xf>
    <xf numFmtId="4" fontId="20" fillId="27" borderId="8" applyNumberFormat="0" applyProtection="0">
      <alignment horizontal="right" vertical="center"/>
    </xf>
    <xf numFmtId="4" fontId="21" fillId="27" borderId="8" applyNumberFormat="0" applyProtection="0">
      <alignment horizontal="right" vertical="center"/>
    </xf>
    <xf numFmtId="0" fontId="0" fillId="2" borderId="8" applyNumberFormat="0" applyProtection="0">
      <alignment horizontal="left" vertical="center" indent="1"/>
    </xf>
    <xf numFmtId="0" fontId="0" fillId="2" borderId="8" applyNumberFormat="0" applyProtection="0">
      <alignment horizontal="left" vertical="center" indent="1"/>
    </xf>
    <xf numFmtId="0" fontId="24" fillId="0" borderId="0">
      <alignment/>
      <protection/>
    </xf>
    <xf numFmtId="4" fontId="25" fillId="27" borderId="8" applyNumberFormat="0" applyProtection="0">
      <alignment horizontal="right" vertical="center"/>
    </xf>
    <xf numFmtId="195" fontId="0" fillId="0" borderId="0">
      <alignment horizontal="left" wrapText="1"/>
      <protection/>
    </xf>
    <xf numFmtId="0" fontId="26" fillId="0" borderId="0" applyNumberFormat="0" applyFill="0" applyBorder="0" applyAlignment="0" applyProtection="0"/>
    <xf numFmtId="0" fontId="27" fillId="0" borderId="15" applyNumberFormat="0" applyFill="0" applyAlignment="0" applyProtection="0"/>
    <xf numFmtId="0" fontId="28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30" borderId="0" xfId="0" applyFill="1" applyAlignment="1">
      <alignment/>
    </xf>
    <xf numFmtId="165" fontId="0" fillId="30" borderId="0" xfId="43" applyNumberFormat="1" applyFill="1" applyAlignment="1">
      <alignment/>
    </xf>
    <xf numFmtId="0" fontId="29" fillId="30" borderId="0" xfId="0" applyFont="1" applyFill="1" applyAlignment="1" quotePrefix="1">
      <alignment/>
    </xf>
    <xf numFmtId="5" fontId="0" fillId="30" borderId="0" xfId="43" applyNumberFormat="1" applyFill="1" applyAlignment="1">
      <alignment/>
    </xf>
    <xf numFmtId="5" fontId="0" fillId="30" borderId="0" xfId="0" applyNumberFormat="1" applyFill="1" applyAlignment="1">
      <alignment/>
    </xf>
    <xf numFmtId="0" fontId="31" fillId="30" borderId="0" xfId="0" applyFont="1" applyFill="1" applyAlignment="1">
      <alignment/>
    </xf>
    <xf numFmtId="165" fontId="31" fillId="30" borderId="0" xfId="43" applyNumberFormat="1" applyFont="1" applyFill="1" applyAlignment="1">
      <alignment/>
    </xf>
    <xf numFmtId="17" fontId="0" fillId="0" borderId="0" xfId="0" applyNumberFormat="1" applyAlignment="1">
      <alignment/>
    </xf>
    <xf numFmtId="169" fontId="32" fillId="0" borderId="0" xfId="0" applyNumberFormat="1" applyFont="1" applyAlignment="1">
      <alignment horizontal="right"/>
    </xf>
    <xf numFmtId="169" fontId="0" fillId="0" borderId="0" xfId="0" applyNumberFormat="1" applyAlignment="1">
      <alignment/>
    </xf>
    <xf numFmtId="169" fontId="31" fillId="0" borderId="0" xfId="0" applyNumberFormat="1" applyFont="1" applyAlignment="1">
      <alignment/>
    </xf>
    <xf numFmtId="0" fontId="30" fillId="0" borderId="0" xfId="0" applyFont="1" applyAlignment="1">
      <alignment horizontal="center"/>
    </xf>
    <xf numFmtId="169" fontId="0" fillId="0" borderId="0" xfId="0" applyNumberFormat="1" applyFont="1" applyAlignment="1">
      <alignment/>
    </xf>
    <xf numFmtId="0" fontId="31" fillId="0" borderId="0" xfId="0" applyFont="1" applyAlignment="1">
      <alignment horizontal="right"/>
    </xf>
    <xf numFmtId="169" fontId="0" fillId="0" borderId="16" xfId="0" applyNumberFormat="1" applyBorder="1" applyAlignment="1">
      <alignment/>
    </xf>
    <xf numFmtId="0" fontId="33" fillId="30" borderId="0" xfId="0" applyFont="1" applyFill="1" applyAlignment="1">
      <alignment horizontal="left"/>
    </xf>
    <xf numFmtId="179" fontId="31" fillId="30" borderId="0" xfId="0" applyNumberFormat="1" applyFont="1" applyFill="1" applyBorder="1" applyAlignment="1">
      <alignment/>
    </xf>
    <xf numFmtId="0" fontId="0" fillId="30" borderId="0" xfId="0" applyFont="1" applyFill="1" applyAlignment="1">
      <alignment horizontal="right"/>
    </xf>
    <xf numFmtId="0" fontId="0" fillId="30" borderId="0" xfId="0" applyFont="1" applyFill="1" applyAlignment="1">
      <alignment/>
    </xf>
    <xf numFmtId="165" fontId="0" fillId="30" borderId="0" xfId="43" applyNumberFormat="1" applyFont="1" applyFill="1" applyAlignment="1">
      <alignment/>
    </xf>
    <xf numFmtId="168" fontId="0" fillId="30" borderId="16" xfId="67" applyNumberFormat="1" applyFont="1" applyFill="1" applyBorder="1" applyAlignment="1">
      <alignment/>
    </xf>
    <xf numFmtId="0" fontId="31" fillId="30" borderId="0" xfId="0" applyFont="1" applyFill="1" applyAlignment="1">
      <alignment horizontal="left"/>
    </xf>
    <xf numFmtId="0" fontId="33" fillId="30" borderId="0" xfId="0" applyFont="1" applyFill="1" applyAlignment="1">
      <alignment horizontal="center"/>
    </xf>
    <xf numFmtId="179" fontId="31" fillId="30" borderId="0" xfId="43" applyNumberFormat="1" applyFont="1" applyFill="1" applyBorder="1" applyAlignment="1">
      <alignment/>
    </xf>
    <xf numFmtId="168" fontId="0" fillId="30" borderId="0" xfId="67" applyNumberFormat="1" applyFont="1" applyFill="1" applyBorder="1" applyAlignment="1">
      <alignment/>
    </xf>
    <xf numFmtId="0" fontId="0" fillId="30" borderId="17" xfId="0" applyFont="1" applyFill="1" applyBorder="1" applyAlignment="1">
      <alignment horizontal="center" wrapText="1"/>
    </xf>
    <xf numFmtId="167" fontId="0" fillId="30" borderId="18" xfId="45" applyNumberFormat="1" applyFont="1" applyFill="1" applyBorder="1" applyAlignment="1">
      <alignment/>
    </xf>
    <xf numFmtId="0" fontId="31" fillId="30" borderId="16" xfId="0" applyFont="1" applyFill="1" applyBorder="1" applyAlignment="1">
      <alignment horizontal="centerContinuous"/>
    </xf>
    <xf numFmtId="167" fontId="0" fillId="30" borderId="0" xfId="43" applyNumberFormat="1" applyFill="1" applyAlignment="1">
      <alignment/>
    </xf>
    <xf numFmtId="167" fontId="31" fillId="30" borderId="18" xfId="43" applyNumberFormat="1" applyFont="1" applyFill="1" applyBorder="1" applyAlignment="1">
      <alignment/>
    </xf>
    <xf numFmtId="0" fontId="0" fillId="30" borderId="0" xfId="0" applyFont="1" applyFill="1" applyAlignment="1">
      <alignment horizontal="left" indent="1"/>
    </xf>
    <xf numFmtId="0" fontId="0" fillId="30" borderId="0" xfId="0" applyFill="1" applyAlignment="1">
      <alignment horizontal="left" indent="1"/>
    </xf>
    <xf numFmtId="0" fontId="31" fillId="30" borderId="19" xfId="0" applyFont="1" applyFill="1" applyBorder="1" applyAlignment="1">
      <alignment horizontal="centerContinuous"/>
    </xf>
    <xf numFmtId="0" fontId="31" fillId="30" borderId="20" xfId="0" applyFont="1" applyFill="1" applyBorder="1" applyAlignment="1">
      <alignment horizontal="centerContinuous"/>
    </xf>
    <xf numFmtId="0" fontId="31" fillId="30" borderId="21" xfId="0" applyFont="1" applyFill="1" applyBorder="1" applyAlignment="1">
      <alignment horizontal="centerContinuous"/>
    </xf>
    <xf numFmtId="0" fontId="0" fillId="30" borderId="19" xfId="0" applyFont="1" applyFill="1" applyBorder="1" applyAlignment="1">
      <alignment horizontal="center" wrapText="1"/>
    </xf>
    <xf numFmtId="0" fontId="0" fillId="30" borderId="22" xfId="0" applyFont="1" applyFill="1" applyBorder="1" applyAlignment="1">
      <alignment horizontal="center" wrapText="1"/>
    </xf>
    <xf numFmtId="167" fontId="0" fillId="30" borderId="23" xfId="45" applyNumberFormat="1" applyFont="1" applyFill="1" applyBorder="1" applyAlignment="1">
      <alignment/>
    </xf>
    <xf numFmtId="167" fontId="0" fillId="30" borderId="24" xfId="45" applyNumberFormat="1" applyFont="1" applyFill="1" applyBorder="1" applyAlignment="1">
      <alignment/>
    </xf>
    <xf numFmtId="167" fontId="0" fillId="30" borderId="25" xfId="45" applyNumberFormat="1" applyFont="1" applyFill="1" applyBorder="1" applyAlignment="1">
      <alignment/>
    </xf>
    <xf numFmtId="167" fontId="0" fillId="30" borderId="26" xfId="45" applyNumberFormat="1" applyFont="1" applyFill="1" applyBorder="1" applyAlignment="1">
      <alignment/>
    </xf>
    <xf numFmtId="167" fontId="0" fillId="30" borderId="20" xfId="45" applyNumberFormat="1" applyFont="1" applyFill="1" applyBorder="1" applyAlignment="1">
      <alignment/>
    </xf>
    <xf numFmtId="167" fontId="31" fillId="30" borderId="21" xfId="45" applyNumberFormat="1" applyFont="1" applyFill="1" applyBorder="1" applyAlignment="1">
      <alignment/>
    </xf>
    <xf numFmtId="0" fontId="31" fillId="30" borderId="17" xfId="0" applyFont="1" applyFill="1" applyBorder="1" applyAlignment="1">
      <alignment horizontal="centerContinuous"/>
    </xf>
    <xf numFmtId="0" fontId="29" fillId="30" borderId="17" xfId="0" applyFont="1" applyFill="1" applyBorder="1" applyAlignment="1" quotePrefix="1">
      <alignment horizontal="centerContinuous"/>
    </xf>
    <xf numFmtId="0" fontId="0" fillId="30" borderId="17" xfId="0" applyFill="1" applyBorder="1" applyAlignment="1">
      <alignment horizontal="centerContinuous"/>
    </xf>
    <xf numFmtId="0" fontId="0" fillId="30" borderId="22" xfId="0" applyFill="1" applyBorder="1" applyAlignment="1">
      <alignment horizontal="centerContinuous"/>
    </xf>
    <xf numFmtId="0" fontId="33" fillId="30" borderId="0" xfId="0" applyFont="1" applyFill="1" applyBorder="1" applyAlignment="1">
      <alignment horizontal="center"/>
    </xf>
    <xf numFmtId="0" fontId="31" fillId="30" borderId="0" xfId="0" applyFont="1" applyFill="1" applyBorder="1" applyAlignment="1">
      <alignment/>
    </xf>
    <xf numFmtId="0" fontId="0" fillId="30" borderId="0" xfId="0" applyFill="1" applyBorder="1" applyAlignment="1">
      <alignment/>
    </xf>
    <xf numFmtId="167" fontId="0" fillId="30" borderId="0" xfId="45" applyNumberFormat="1" applyFont="1" applyFill="1" applyBorder="1" applyAlignment="1">
      <alignment/>
    </xf>
    <xf numFmtId="167" fontId="33" fillId="30" borderId="0" xfId="45" applyNumberFormat="1" applyFont="1" applyFill="1" applyBorder="1" applyAlignment="1">
      <alignment horizontal="center"/>
    </xf>
    <xf numFmtId="167" fontId="0" fillId="30" borderId="16" xfId="45" applyNumberFormat="1" applyFont="1" applyFill="1" applyBorder="1" applyAlignment="1">
      <alignment/>
    </xf>
    <xf numFmtId="167" fontId="33" fillId="30" borderId="16" xfId="45" applyNumberFormat="1" applyFont="1" applyFill="1" applyBorder="1" applyAlignment="1">
      <alignment horizontal="center"/>
    </xf>
    <xf numFmtId="0" fontId="30" fillId="30" borderId="0" xfId="0" applyFont="1" applyFill="1" applyAlignment="1">
      <alignment horizontal="center"/>
    </xf>
    <xf numFmtId="5" fontId="0" fillId="30" borderId="16" xfId="43" applyNumberFormat="1" applyFill="1" applyBorder="1" applyAlignment="1">
      <alignment/>
    </xf>
    <xf numFmtId="5" fontId="0" fillId="30" borderId="0" xfId="43" applyNumberFormat="1" applyFont="1" applyFill="1" applyAlignment="1">
      <alignment/>
    </xf>
    <xf numFmtId="5" fontId="31" fillId="30" borderId="27" xfId="0" applyNumberFormat="1" applyFont="1" applyFill="1" applyBorder="1" applyAlignment="1">
      <alignment/>
    </xf>
    <xf numFmtId="5" fontId="31" fillId="30" borderId="0" xfId="0" applyNumberFormat="1" applyFont="1" applyFill="1" applyBorder="1" applyAlignment="1">
      <alignment/>
    </xf>
    <xf numFmtId="0" fontId="31" fillId="0" borderId="0" xfId="0" applyFont="1" applyAlignment="1">
      <alignment/>
    </xf>
    <xf numFmtId="5" fontId="0" fillId="30" borderId="0" xfId="43" applyNumberFormat="1" applyFill="1" applyBorder="1" applyAlignment="1">
      <alignment/>
    </xf>
    <xf numFmtId="5" fontId="31" fillId="30" borderId="0" xfId="43" applyNumberFormat="1" applyFont="1" applyFill="1" applyBorder="1" applyAlignment="1">
      <alignment/>
    </xf>
    <xf numFmtId="0" fontId="0" fillId="30" borderId="19" xfId="0" applyFill="1" applyBorder="1" applyAlignment="1">
      <alignment horizontal="centerContinuous"/>
    </xf>
    <xf numFmtId="0" fontId="31" fillId="30" borderId="0" xfId="0" applyFont="1" applyFill="1" applyAlignment="1">
      <alignment wrapText="1"/>
    </xf>
    <xf numFmtId="0" fontId="31" fillId="0" borderId="0" xfId="0" applyFont="1" applyAlignment="1">
      <alignment horizontal="left" vertical="top" wrapText="1"/>
    </xf>
  </cellXfs>
  <cellStyles count="96">
    <cellStyle name="Normal" xfId="0"/>
    <cellStyle name="_x0010_“+ˆÉ•?pý¤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B Table Heading" xfId="60"/>
    <cellStyle name="PB Table Highlight1" xfId="61"/>
    <cellStyle name="PB Table Highlight2" xfId="62"/>
    <cellStyle name="PB Table Highlight3" xfId="63"/>
    <cellStyle name="PB Table Standard Row" xfId="64"/>
    <cellStyle name="PB Table Subtotal Row" xfId="65"/>
    <cellStyle name="PB Table Total Row" xfId="66"/>
    <cellStyle name="Percent" xfId="67"/>
    <cellStyle name="SAPBEXaggData" xfId="68"/>
    <cellStyle name="SAPBEXaggDataEmph" xfId="69"/>
    <cellStyle name="SAPBEXaggItem" xfId="70"/>
    <cellStyle name="SAPBEXaggItemX" xfId="71"/>
    <cellStyle name="SAPBEXchaText" xfId="72"/>
    <cellStyle name="SAPBEXexcBad7" xfId="73"/>
    <cellStyle name="SAPBEXexcBad8" xfId="74"/>
    <cellStyle name="SAPBEXexcBad9" xfId="75"/>
    <cellStyle name="SAPBEXexcCritical4" xfId="76"/>
    <cellStyle name="SAPBEXexcCritical5" xfId="77"/>
    <cellStyle name="SAPBEXexcCritical6" xfId="78"/>
    <cellStyle name="SAPBEXexcGood1" xfId="79"/>
    <cellStyle name="SAPBEXexcGood2" xfId="80"/>
    <cellStyle name="SAPBEXexcGood3" xfId="81"/>
    <cellStyle name="SAPBEXfilterDrill" xfId="82"/>
    <cellStyle name="SAPBEXfilterItem" xfId="83"/>
    <cellStyle name="SAPBEXfilterText" xfId="84"/>
    <cellStyle name="SAPBEXformats" xfId="85"/>
    <cellStyle name="SAPBEXheaderItem" xfId="86"/>
    <cellStyle name="SAPBEXheaderText" xfId="87"/>
    <cellStyle name="SAPBEXHLevel0" xfId="88"/>
    <cellStyle name="SAPBEXHLevel0X" xfId="89"/>
    <cellStyle name="SAPBEXHLevel1" xfId="90"/>
    <cellStyle name="SAPBEXHLevel1X" xfId="91"/>
    <cellStyle name="SAPBEXHLevel2" xfId="92"/>
    <cellStyle name="SAPBEXHLevel2X" xfId="93"/>
    <cellStyle name="SAPBEXHLevel3" xfId="94"/>
    <cellStyle name="SAPBEXHLevel3X" xfId="95"/>
    <cellStyle name="SAPBEXresData" xfId="96"/>
    <cellStyle name="SAPBEXresDataEmph" xfId="97"/>
    <cellStyle name="SAPBEXresItem" xfId="98"/>
    <cellStyle name="SAPBEXresItemX" xfId="99"/>
    <cellStyle name="SAPBEXstdData" xfId="100"/>
    <cellStyle name="SAPBEXstdDataEmph" xfId="101"/>
    <cellStyle name="SAPBEXstdItem" xfId="102"/>
    <cellStyle name="SAPBEXstdItemX" xfId="103"/>
    <cellStyle name="SAPBEXtitle" xfId="104"/>
    <cellStyle name="SAPBEXundefined" xfId="105"/>
    <cellStyle name="Style 1" xfId="106"/>
    <cellStyle name="Title" xfId="107"/>
    <cellStyle name="Total" xfId="108"/>
    <cellStyle name="Warning Text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afe.nexteraenergy.com/Documents%20and%20Settings\reb0wcf\Local%20Settings\Temporary%20Internet%20Files\Content.Outlook\9V0SYXMM\March%20LRF%20scenario%20v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afe.nexteraenergy.com/Forecasting\FORECAST\2002\02%20Update\rating%20agency\Ratios%20Scenario%20#8b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%20(x86)\Interwoven\WorkSite\Macros\iManO2K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ule1"/>
      <sheetName val="PRES"/>
      <sheetName val="FPL ADJ SUMMARY"/>
      <sheetName val="ADJ1 INPUT"/>
      <sheetName val="ADJ FIN STMT"/>
      <sheetName val="Credit (2)"/>
      <sheetName val="TOC"/>
      <sheetName val="Credit"/>
      <sheetName val="Debt"/>
      <sheetName val="FFO"/>
      <sheetName val="FIN-CAPITAL"/>
      <sheetName val="FIN-FPL"/>
      <sheetName val="C&amp;O SUMMARY"/>
      <sheetName val="Assumptions"/>
      <sheetName val="SUMCONSOL"/>
      <sheetName val="Free CF"/>
      <sheetName val="FPL Group Consolidated"/>
      <sheetName val="FPL Group Eliminations"/>
      <sheetName val="FP&amp;L"/>
      <sheetName val="FPL Group Holdco"/>
      <sheetName val="FPL Capital Consolidated"/>
      <sheetName val="FPL Capital Eliminations"/>
      <sheetName val="FPL Capital Holdco"/>
      <sheetName val="NextEra"/>
      <sheetName val="FiberNet"/>
      <sheetName val="Other Subsidiaries"/>
      <sheetName val="CHECK"/>
      <sheetName val="CONSOLIDATING"/>
    </sheetNames>
    <sheetDataSet>
      <sheetData sheetId="3">
        <row r="1">
          <cell r="B1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PLG Summary"/>
      <sheetName val="FPL Summary"/>
      <sheetName val="FPLGC Summary"/>
      <sheetName val="FPLE Summary"/>
      <sheetName val="FPLG"/>
      <sheetName val="S &amp; P Targets"/>
      <sheetName val="Debt Adjustments"/>
      <sheetName val="Assumptions"/>
      <sheetName val="Consolidated Balance Sheet"/>
      <sheetName val="Consolidated Income Statement"/>
      <sheetName val="Consolidated Cash Flow Statemen"/>
      <sheetName val="ffoatd"/>
      <sheetName val="totdebt%"/>
      <sheetName val="pic"/>
      <sheetName val="ffoic"/>
      <sheetName val="Ratios"/>
      <sheetName val="Lease"/>
    </sheetNames>
    <sheetDataSet>
      <sheetData sheetId="11">
        <row r="62">
          <cell r="E62">
            <v>-840.6675667464201</v>
          </cell>
          <cell r="F62">
            <v>-428.89574278842747</v>
          </cell>
          <cell r="G62">
            <v>32.916175978656696</v>
          </cell>
          <cell r="H62">
            <v>635.2205817208579</v>
          </cell>
          <cell r="I62">
            <v>788.030162728238</v>
          </cell>
        </row>
      </sheetData>
      <sheetData sheetId="12">
        <row r="39">
          <cell r="D39">
            <v>-2395.0224148100315</v>
          </cell>
          <cell r="E39">
            <v>164.1899298002823</v>
          </cell>
          <cell r="F39">
            <v>468.0635458679092</v>
          </cell>
          <cell r="G39">
            <v>1869.3857333299388</v>
          </cell>
          <cell r="H39">
            <v>2930.8563269081938</v>
          </cell>
        </row>
        <row r="59">
          <cell r="B59">
            <v>0.46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8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37.57421875" style="1" customWidth="1"/>
    <col min="2" max="2" width="16.8515625" style="1" customWidth="1"/>
    <col min="3" max="3" width="8.7109375" style="1" customWidth="1"/>
    <col min="4" max="4" width="8.7109375" style="1" bestFit="1" customWidth="1"/>
    <col min="5" max="5" width="3.140625" style="1" customWidth="1"/>
    <col min="6" max="6" width="8.421875" style="1" customWidth="1"/>
    <col min="7" max="7" width="9.421875" style="1" customWidth="1"/>
    <col min="8" max="8" width="2.140625" style="1" customWidth="1"/>
    <col min="9" max="9" width="9.421875" style="1" customWidth="1"/>
    <col min="10" max="10" width="9.28125" style="1" bestFit="1" customWidth="1"/>
    <col min="11" max="11" width="2.140625" style="1" customWidth="1"/>
    <col min="12" max="12" width="7.57421875" style="1" customWidth="1"/>
    <col min="13" max="13" width="9.28125" style="1" bestFit="1" customWidth="1"/>
    <col min="14" max="14" width="7.7109375" style="1" customWidth="1"/>
    <col min="15" max="16384" width="9.140625" style="1" customWidth="1"/>
  </cols>
  <sheetData>
    <row r="1" s="6" customFormat="1" ht="28.5" customHeight="1">
      <c r="A1" s="64" t="s">
        <v>40</v>
      </c>
    </row>
    <row r="2" s="6" customFormat="1" ht="12.75"/>
    <row r="3" s="6" customFormat="1" ht="12.75"/>
    <row r="4" spans="1:8" ht="12.75">
      <c r="A4" s="16" t="s">
        <v>28</v>
      </c>
      <c r="B4" s="16"/>
      <c r="C4" s="16"/>
      <c r="D4" s="16"/>
      <c r="E4" s="16"/>
      <c r="F4" s="16"/>
      <c r="G4" s="16"/>
      <c r="H4" s="16"/>
    </row>
    <row r="5" ht="12.75">
      <c r="A5" s="1" t="s">
        <v>8</v>
      </c>
    </row>
    <row r="6" ht="12.75">
      <c r="H6" s="6"/>
    </row>
    <row r="7" spans="3:9" ht="12.75">
      <c r="C7" s="23"/>
      <c r="D7" s="23"/>
      <c r="E7" s="23"/>
      <c r="F7" s="23"/>
      <c r="G7" s="23"/>
      <c r="H7" s="6"/>
      <c r="I7" s="23"/>
    </row>
    <row r="8" spans="1:9" ht="12.75">
      <c r="A8" s="6" t="s">
        <v>30</v>
      </c>
      <c r="E8" s="23"/>
      <c r="H8" s="6"/>
      <c r="I8" s="23"/>
    </row>
    <row r="9" spans="1:9" ht="12.75">
      <c r="A9" s="6"/>
      <c r="E9" s="23"/>
      <c r="H9" s="6"/>
      <c r="I9" s="23"/>
    </row>
    <row r="10" spans="1:9" ht="12.75">
      <c r="A10" s="6"/>
      <c r="E10" s="23"/>
      <c r="H10" s="6"/>
      <c r="I10" s="23"/>
    </row>
    <row r="11" spans="3:16" ht="15">
      <c r="C11" s="33" t="s">
        <v>29</v>
      </c>
      <c r="D11" s="44"/>
      <c r="E11" s="45"/>
      <c r="F11" s="46"/>
      <c r="G11" s="46"/>
      <c r="H11" s="46"/>
      <c r="I11" s="46"/>
      <c r="J11" s="46"/>
      <c r="K11" s="46"/>
      <c r="L11" s="46"/>
      <c r="M11" s="47"/>
      <c r="O11" s="63"/>
      <c r="P11" s="47"/>
    </row>
    <row r="12" spans="3:16" ht="12.75">
      <c r="C12" s="34">
        <v>2013</v>
      </c>
      <c r="D12" s="28"/>
      <c r="E12" s="48"/>
      <c r="F12" s="28">
        <v>2014</v>
      </c>
      <c r="G12" s="28"/>
      <c r="H12" s="49"/>
      <c r="I12" s="28">
        <v>2015</v>
      </c>
      <c r="J12" s="28"/>
      <c r="K12" s="49"/>
      <c r="L12" s="28">
        <v>2016</v>
      </c>
      <c r="M12" s="35"/>
      <c r="O12" s="34" t="s">
        <v>39</v>
      </c>
      <c r="P12" s="35"/>
    </row>
    <row r="13" spans="3:16" ht="26.25">
      <c r="C13" s="36" t="s">
        <v>23</v>
      </c>
      <c r="D13" s="26" t="s">
        <v>5</v>
      </c>
      <c r="E13" s="48"/>
      <c r="F13" s="26" t="s">
        <v>23</v>
      </c>
      <c r="G13" s="26" t="s">
        <v>5</v>
      </c>
      <c r="H13" s="50"/>
      <c r="I13" s="26" t="s">
        <v>23</v>
      </c>
      <c r="J13" s="26" t="s">
        <v>5</v>
      </c>
      <c r="K13" s="50"/>
      <c r="L13" s="26" t="s">
        <v>23</v>
      </c>
      <c r="M13" s="37" t="s">
        <v>5</v>
      </c>
      <c r="O13" s="36" t="s">
        <v>23</v>
      </c>
      <c r="P13" s="37" t="s">
        <v>5</v>
      </c>
    </row>
    <row r="14" spans="2:16" ht="12.75">
      <c r="B14" s="18" t="s">
        <v>10</v>
      </c>
      <c r="C14" s="38">
        <f>+'Monthly amort &amp; RB calc'!D7/1000</f>
        <v>-69.634204</v>
      </c>
      <c r="D14" s="51">
        <f>-C14</f>
        <v>69.634204</v>
      </c>
      <c r="E14" s="52"/>
      <c r="F14" s="51">
        <f>+'Monthly amort &amp; RB calc'!D19/1000</f>
        <v>-97.212118</v>
      </c>
      <c r="G14" s="51">
        <f>+D25-F14</f>
        <v>251.886782</v>
      </c>
      <c r="H14" s="51"/>
      <c r="I14" s="51">
        <f>+'Monthly amort &amp; RB calc'!D31/1000</f>
        <v>-96.78678500000001</v>
      </c>
      <c r="J14" s="51">
        <f>+G25-I14</f>
        <v>218.67335300000002</v>
      </c>
      <c r="K14" s="51"/>
      <c r="L14" s="51">
        <f>+'Monthly amort &amp; RB calc'!D43/1000</f>
        <v>-111.375386985262</v>
      </c>
      <c r="M14" s="39">
        <f>+J25-L14</f>
        <v>279.3840268935623</v>
      </c>
      <c r="O14" s="38">
        <v>0</v>
      </c>
      <c r="P14" s="39">
        <f>+M25-O14</f>
        <v>370.00044999999835</v>
      </c>
    </row>
    <row r="15" spans="2:16" ht="12.75">
      <c r="B15" s="18" t="s">
        <v>11</v>
      </c>
      <c r="C15" s="38">
        <f>+'Monthly amort &amp; RB calc'!D8/1000</f>
        <v>-21.188544999999998</v>
      </c>
      <c r="D15" s="51">
        <f>+D14-C15</f>
        <v>90.82274899999999</v>
      </c>
      <c r="E15" s="52"/>
      <c r="F15" s="51">
        <f>+'Monthly amort &amp; RB calc'!D20/1000</f>
        <v>-2.36625</v>
      </c>
      <c r="G15" s="51">
        <f>+G14-F15</f>
        <v>254.25303200000002</v>
      </c>
      <c r="H15" s="51"/>
      <c r="I15" s="51">
        <f>+'Monthly amort &amp; RB calc'!D32/1000</f>
        <v>-16.449278999999997</v>
      </c>
      <c r="J15" s="51">
        <f>+J14-I15</f>
        <v>235.122632</v>
      </c>
      <c r="K15" s="51"/>
      <c r="L15" s="51">
        <f>+'Monthly amort &amp; RB calc'!D44/1000</f>
        <v>-29.851794682321</v>
      </c>
      <c r="M15" s="39">
        <f>+M14-L15</f>
        <v>309.2358215758833</v>
      </c>
      <c r="O15" s="38">
        <v>0</v>
      </c>
      <c r="P15" s="39">
        <f>+P14-O15</f>
        <v>370.00044999999835</v>
      </c>
    </row>
    <row r="16" spans="2:16" ht="12.75">
      <c r="B16" s="18" t="s">
        <v>12</v>
      </c>
      <c r="C16" s="38">
        <f>+'Monthly amort &amp; RB calc'!D9/1000</f>
        <v>-46.092067</v>
      </c>
      <c r="D16" s="51">
        <f aca="true" t="shared" si="0" ref="D16:D25">+D15-C16</f>
        <v>136.91481599999997</v>
      </c>
      <c r="E16" s="52"/>
      <c r="F16" s="51">
        <f>+'Monthly amort &amp; RB calc'!D21/1000</f>
        <v>-25.5016</v>
      </c>
      <c r="G16" s="51">
        <f aca="true" t="shared" si="1" ref="G16:G25">+G15-F16</f>
        <v>279.754632</v>
      </c>
      <c r="H16" s="51"/>
      <c r="I16" s="51">
        <f>+'Monthly amort &amp; RB calc'!D33/1000</f>
        <v>14.073306</v>
      </c>
      <c r="J16" s="51">
        <f aca="true" t="shared" si="2" ref="J16:J25">+J15-I16</f>
        <v>221.049326</v>
      </c>
      <c r="K16" s="51"/>
      <c r="L16" s="51">
        <f>+'Monthly amort &amp; RB calc'!D45/1000</f>
        <v>-43.5239560736235</v>
      </c>
      <c r="M16" s="39">
        <f aca="true" t="shared" si="3" ref="M16:M25">+M15-L16</f>
        <v>352.75977764950676</v>
      </c>
      <c r="O16" s="38">
        <v>0</v>
      </c>
      <c r="P16" s="39">
        <f aca="true" t="shared" si="4" ref="P16:P25">+P15-O16</f>
        <v>370.00044999999835</v>
      </c>
    </row>
    <row r="17" spans="2:16" ht="12.75">
      <c r="B17" s="18" t="s">
        <v>13</v>
      </c>
      <c r="C17" s="38">
        <f>+'Monthly amort &amp; RB calc'!D10/1000</f>
        <v>7.184302</v>
      </c>
      <c r="D17" s="51">
        <f t="shared" si="0"/>
        <v>129.73051399999997</v>
      </c>
      <c r="E17" s="52"/>
      <c r="F17" s="51">
        <f>+'Monthly amort &amp; RB calc'!D22/1000</f>
        <v>52.763279000000004</v>
      </c>
      <c r="G17" s="51">
        <f t="shared" si="1"/>
        <v>226.991353</v>
      </c>
      <c r="H17" s="51"/>
      <c r="I17" s="51">
        <f>+'Monthly amort &amp; RB calc'!D34/1000</f>
        <v>74.37130499999999</v>
      </c>
      <c r="J17" s="51">
        <f t="shared" si="2"/>
        <v>146.678021</v>
      </c>
      <c r="K17" s="51"/>
      <c r="L17" s="51">
        <f>+'Monthly amort &amp; RB calc'!D46/1000</f>
        <v>12.5919343707069</v>
      </c>
      <c r="M17" s="39">
        <f t="shared" si="3"/>
        <v>340.16784327879986</v>
      </c>
      <c r="O17" s="38">
        <v>0</v>
      </c>
      <c r="P17" s="39">
        <f t="shared" si="4"/>
        <v>370.00044999999835</v>
      </c>
    </row>
    <row r="18" spans="2:16" ht="12.75">
      <c r="B18" s="18" t="s">
        <v>14</v>
      </c>
      <c r="C18" s="38">
        <f>+'Monthly amort &amp; RB calc'!D11/1000</f>
        <v>-71.13095</v>
      </c>
      <c r="D18" s="51">
        <f t="shared" si="0"/>
        <v>200.86146399999996</v>
      </c>
      <c r="E18" s="52"/>
      <c r="F18" s="51">
        <f>+'Monthly amort &amp; RB calc'!D23/1000</f>
        <v>-23.744872</v>
      </c>
      <c r="G18" s="51">
        <f t="shared" si="1"/>
        <v>250.736225</v>
      </c>
      <c r="H18" s="51"/>
      <c r="I18" s="51">
        <f>+'Monthly amort &amp; RB calc'!D35/1000</f>
        <v>-16.545102999999997</v>
      </c>
      <c r="J18" s="51">
        <f t="shared" si="2"/>
        <v>163.22312399999998</v>
      </c>
      <c r="K18" s="51"/>
      <c r="L18" s="51">
        <f>+'Monthly amort &amp; RB calc'!D47/1000</f>
        <v>-29.8326067211989</v>
      </c>
      <c r="M18" s="39">
        <f t="shared" si="3"/>
        <v>370.00044999999875</v>
      </c>
      <c r="O18" s="38">
        <v>0</v>
      </c>
      <c r="P18" s="39">
        <f t="shared" si="4"/>
        <v>370.00044999999835</v>
      </c>
    </row>
    <row r="19" spans="2:16" ht="12.75">
      <c r="B19" s="18" t="s">
        <v>15</v>
      </c>
      <c r="C19" s="38">
        <f>+'Monthly amort &amp; RB calc'!D12/1000</f>
        <v>-17.894131</v>
      </c>
      <c r="D19" s="51">
        <f t="shared" si="0"/>
        <v>218.75559499999997</v>
      </c>
      <c r="E19" s="52"/>
      <c r="F19" s="51">
        <f>+'Monthly amort &amp; RB calc'!D24/1000</f>
        <v>-34.601664</v>
      </c>
      <c r="G19" s="51">
        <f t="shared" si="1"/>
        <v>285.337889</v>
      </c>
      <c r="H19" s="51"/>
      <c r="I19" s="51">
        <f>+'Monthly amort &amp; RB calc'!D36/1000</f>
        <v>7.886132</v>
      </c>
      <c r="J19" s="51">
        <f t="shared" si="2"/>
        <v>155.33699199999998</v>
      </c>
      <c r="K19" s="51"/>
      <c r="L19" s="51">
        <f>+'Monthly amort &amp; RB calc'!D48/1000</f>
        <v>5.96046447753906E-14</v>
      </c>
      <c r="M19" s="39">
        <f t="shared" si="3"/>
        <v>370.0004499999987</v>
      </c>
      <c r="O19" s="38">
        <v>0</v>
      </c>
      <c r="P19" s="39">
        <f t="shared" si="4"/>
        <v>370.00044999999835</v>
      </c>
    </row>
    <row r="20" spans="2:16" ht="12.75">
      <c r="B20" s="18" t="s">
        <v>16</v>
      </c>
      <c r="C20" s="38">
        <f>+'Monthly amort &amp; RB calc'!D13/1000</f>
        <v>-61.078084000000004</v>
      </c>
      <c r="D20" s="51">
        <f t="shared" si="0"/>
        <v>279.83367899999996</v>
      </c>
      <c r="E20" s="52"/>
      <c r="F20" s="51">
        <f>+'Monthly amort &amp; RB calc'!D25/1000</f>
        <v>-14.461992</v>
      </c>
      <c r="G20" s="51">
        <f t="shared" si="1"/>
        <v>299.799881</v>
      </c>
      <c r="H20" s="51"/>
      <c r="I20" s="51">
        <f>+'Monthly amort &amp; RB calc'!D37/1000</f>
        <v>6.294365</v>
      </c>
      <c r="J20" s="51">
        <f t="shared" si="2"/>
        <v>149.04262699999998</v>
      </c>
      <c r="K20" s="51"/>
      <c r="L20" s="51">
        <f>+'Monthly amort &amp; RB calc'!D49/1000</f>
        <v>5.96046447753906E-14</v>
      </c>
      <c r="M20" s="39">
        <f t="shared" si="3"/>
        <v>370.00044999999864</v>
      </c>
      <c r="O20" s="38">
        <v>0</v>
      </c>
      <c r="P20" s="39">
        <f t="shared" si="4"/>
        <v>370.00044999999835</v>
      </c>
    </row>
    <row r="21" spans="2:16" ht="12.75">
      <c r="B21" s="18" t="s">
        <v>17</v>
      </c>
      <c r="C21" s="38">
        <f>+'Monthly amort &amp; RB calc'!D14/1000</f>
        <v>-1.09041</v>
      </c>
      <c r="D21" s="51">
        <f t="shared" si="0"/>
        <v>280.924089</v>
      </c>
      <c r="E21" s="52"/>
      <c r="F21" s="51">
        <f>+'Monthly amort &amp; RB calc'!D26/1000</f>
        <v>43.685531000000005</v>
      </c>
      <c r="G21" s="51">
        <f t="shared" si="1"/>
        <v>256.11435</v>
      </c>
      <c r="H21" s="51"/>
      <c r="I21" s="51">
        <f>+'Monthly amort &amp; RB calc'!D38/1000</f>
        <v>1.3977519999999999</v>
      </c>
      <c r="J21" s="51">
        <f t="shared" si="2"/>
        <v>147.64487499999998</v>
      </c>
      <c r="K21" s="51"/>
      <c r="L21" s="51">
        <f>+'Monthly amort &amp; RB calc'!D50/1000</f>
        <v>5.96046447753906E-14</v>
      </c>
      <c r="M21" s="39">
        <f t="shared" si="3"/>
        <v>370.0004499999986</v>
      </c>
      <c r="O21" s="38">
        <v>0</v>
      </c>
      <c r="P21" s="39">
        <f t="shared" si="4"/>
        <v>370.00044999999835</v>
      </c>
    </row>
    <row r="22" spans="2:16" ht="12.75">
      <c r="B22" s="18" t="s">
        <v>18</v>
      </c>
      <c r="C22" s="38">
        <f>+'Monthly amort &amp; RB calc'!D15/1000</f>
        <v>72.64511999999999</v>
      </c>
      <c r="D22" s="51">
        <f t="shared" si="0"/>
        <v>208.278969</v>
      </c>
      <c r="E22" s="52"/>
      <c r="F22" s="51">
        <f>+'Monthly amort &amp; RB calc'!D27/1000</f>
        <v>101.726362</v>
      </c>
      <c r="G22" s="51">
        <f t="shared" si="1"/>
        <v>154.387988</v>
      </c>
      <c r="H22" s="51"/>
      <c r="I22" s="51">
        <f>+'Monthly amort &amp; RB calc'!D39/1000</f>
        <v>106.852606</v>
      </c>
      <c r="J22" s="51">
        <f t="shared" si="2"/>
        <v>40.79226899999999</v>
      </c>
      <c r="K22" s="51"/>
      <c r="L22" s="51">
        <f>+'Monthly amort &amp; RB calc'!D51/1000</f>
        <v>5.96046447753906E-14</v>
      </c>
      <c r="M22" s="39">
        <f t="shared" si="3"/>
        <v>370.0004499999985</v>
      </c>
      <c r="O22" s="38">
        <v>0</v>
      </c>
      <c r="P22" s="39">
        <f t="shared" si="4"/>
        <v>370.00044999999835</v>
      </c>
    </row>
    <row r="23" spans="2:16" ht="12.75">
      <c r="B23" s="18" t="s">
        <v>19</v>
      </c>
      <c r="C23" s="38">
        <f>+'Monthly amort &amp; RB calc'!D16/1000</f>
        <v>60.173148999999995</v>
      </c>
      <c r="D23" s="51">
        <f t="shared" si="0"/>
        <v>148.10582</v>
      </c>
      <c r="E23" s="52"/>
      <c r="F23" s="51">
        <f>+'Monthly amort &amp; RB calc'!D28/1000</f>
        <v>70.597996</v>
      </c>
      <c r="G23" s="51">
        <f t="shared" si="1"/>
        <v>83.78999200000001</v>
      </c>
      <c r="H23" s="51"/>
      <c r="I23" s="51">
        <f>+'Monthly amort &amp; RB calc'!D40/1000</f>
        <v>18.916511684375298</v>
      </c>
      <c r="J23" s="51">
        <f t="shared" si="2"/>
        <v>21.875757315624693</v>
      </c>
      <c r="K23" s="51"/>
      <c r="L23" s="51">
        <f>+'Monthly amort &amp; RB calc'!D52/1000</f>
        <v>23.3674274035012</v>
      </c>
      <c r="M23" s="39">
        <f t="shared" si="3"/>
        <v>346.6330225964973</v>
      </c>
      <c r="O23" s="38">
        <v>0</v>
      </c>
      <c r="P23" s="39">
        <f t="shared" si="4"/>
        <v>370.00044999999835</v>
      </c>
    </row>
    <row r="24" spans="2:16" ht="12.75">
      <c r="B24" s="18" t="s">
        <v>20</v>
      </c>
      <c r="C24" s="38">
        <f>+'Monthly amort &amp; RB calc'!D17/1000</f>
        <v>-14.284668</v>
      </c>
      <c r="D24" s="51">
        <f t="shared" si="0"/>
        <v>162.390488</v>
      </c>
      <c r="E24" s="52"/>
      <c r="F24" s="51">
        <f>+'Monthly amort &amp; RB calc'!D29/1000</f>
        <v>-28.298576</v>
      </c>
      <c r="G24" s="51">
        <f t="shared" si="1"/>
        <v>112.08856800000001</v>
      </c>
      <c r="H24" s="51"/>
      <c r="I24" s="51">
        <f>+'Monthly amort &amp; RB calc'!D41/1000</f>
        <v>-47.0890737792609</v>
      </c>
      <c r="J24" s="51">
        <f t="shared" si="2"/>
        <v>68.9648310948856</v>
      </c>
      <c r="K24" s="51"/>
      <c r="L24" s="51">
        <f>+'Monthly amort &amp; RB calc'!D53/1000</f>
        <v>-23.3674274035011</v>
      </c>
      <c r="M24" s="39">
        <f t="shared" si="3"/>
        <v>370.0004499999984</v>
      </c>
      <c r="O24" s="38">
        <v>0</v>
      </c>
      <c r="P24" s="39">
        <f t="shared" si="4"/>
        <v>370.00044999999835</v>
      </c>
    </row>
    <row r="25" spans="2:16" ht="12.75">
      <c r="B25" s="18" t="s">
        <v>21</v>
      </c>
      <c r="C25" s="38">
        <f>+'Monthly amort &amp; RB calc'!D18/1000</f>
        <v>7.715824</v>
      </c>
      <c r="D25" s="51">
        <f t="shared" si="0"/>
        <v>154.674664</v>
      </c>
      <c r="E25" s="52"/>
      <c r="F25" s="51">
        <f>+'Monthly amort &amp; RB calc'!D30/1000</f>
        <v>-9.798</v>
      </c>
      <c r="G25" s="51">
        <f t="shared" si="1"/>
        <v>121.88656800000001</v>
      </c>
      <c r="H25" s="51"/>
      <c r="I25" s="51">
        <f>+'Monthly amort &amp; RB calc'!D42/1000</f>
        <v>-99.0438088134147</v>
      </c>
      <c r="J25" s="51">
        <f t="shared" si="2"/>
        <v>168.0086399083003</v>
      </c>
      <c r="K25" s="51"/>
      <c r="L25" s="51">
        <f>+'Monthly amort &amp; RB calc'!D54/1000</f>
        <v>5.96046447753906E-14</v>
      </c>
      <c r="M25" s="39">
        <f t="shared" si="3"/>
        <v>370.00044999999835</v>
      </c>
      <c r="O25" s="38">
        <v>0</v>
      </c>
      <c r="P25" s="39">
        <f t="shared" si="4"/>
        <v>370.00044999999835</v>
      </c>
    </row>
    <row r="26" spans="2:16" ht="12.75">
      <c r="B26" s="18" t="s">
        <v>22</v>
      </c>
      <c r="C26" s="40">
        <f>SUM(C14:C25)</f>
        <v>-154.674664</v>
      </c>
      <c r="D26" s="27"/>
      <c r="E26" s="52"/>
      <c r="F26" s="27">
        <f>SUM(F14:F25)</f>
        <v>32.78809599999997</v>
      </c>
      <c r="G26" s="27"/>
      <c r="H26" s="51"/>
      <c r="I26" s="27">
        <f>SUM(I14:I25)</f>
        <v>-46.12207190830031</v>
      </c>
      <c r="J26" s="27"/>
      <c r="K26" s="51"/>
      <c r="L26" s="27">
        <f>SUM(L14:L25)</f>
        <v>-201.99181009169814</v>
      </c>
      <c r="M26" s="41"/>
      <c r="O26" s="40">
        <f>SUM(O14:O25)</f>
        <v>0</v>
      </c>
      <c r="P26" s="41"/>
    </row>
    <row r="27" spans="2:16" ht="12.75">
      <c r="B27" s="18" t="s">
        <v>24</v>
      </c>
      <c r="C27" s="42"/>
      <c r="D27" s="53">
        <f>SUM(D14:D25)/13</f>
        <v>160.0713116153846</v>
      </c>
      <c r="E27" s="54"/>
      <c r="F27" s="53"/>
      <c r="G27" s="53">
        <f>(SUM(G14:G25)+D25)/13</f>
        <v>210.13091723076923</v>
      </c>
      <c r="H27" s="53"/>
      <c r="I27" s="53"/>
      <c r="J27" s="53">
        <f>(SUM(J14:J25)+G25)/13</f>
        <v>142.94607810144694</v>
      </c>
      <c r="K27" s="53"/>
      <c r="L27" s="53"/>
      <c r="M27" s="43">
        <f>(SUM(M14:M25)+J25)/13</f>
        <v>337.39940630019544</v>
      </c>
      <c r="O27" s="42"/>
      <c r="P27" s="43">
        <f>(SUM(P14:P25)+M25)/13</f>
        <v>370.0004499999983</v>
      </c>
    </row>
    <row r="28" ht="12.75">
      <c r="E28" s="23"/>
    </row>
    <row r="29" spans="3:7" ht="12.75">
      <c r="C29" s="4"/>
      <c r="D29" s="4"/>
      <c r="E29" s="4"/>
      <c r="F29" s="4"/>
      <c r="G29" s="4"/>
    </row>
    <row r="30" spans="1:7" ht="12.75">
      <c r="A30" s="19"/>
      <c r="C30" s="4"/>
      <c r="D30" s="29"/>
      <c r="E30" s="4"/>
      <c r="F30" s="4"/>
      <c r="G30" s="4"/>
    </row>
    <row r="31" spans="1:7" ht="12.75">
      <c r="A31" s="19" t="s">
        <v>32</v>
      </c>
      <c r="C31" s="4"/>
      <c r="D31" s="29">
        <f>+P27-D27</f>
        <v>209.9291383846137</v>
      </c>
      <c r="E31" s="4"/>
      <c r="F31" s="4"/>
      <c r="G31" s="4"/>
    </row>
    <row r="32" spans="1:7" ht="12.75">
      <c r="A32" s="31" t="s">
        <v>25</v>
      </c>
      <c r="C32" s="4"/>
      <c r="D32" s="30">
        <f>+D31-D30</f>
        <v>209.9291383846137</v>
      </c>
      <c r="E32" s="4"/>
      <c r="F32" s="4"/>
      <c r="G32" s="4"/>
    </row>
    <row r="33" spans="1:7" ht="12.75">
      <c r="A33" s="32" t="s">
        <v>6</v>
      </c>
      <c r="C33" s="4"/>
      <c r="D33" s="21">
        <v>0.0983</v>
      </c>
      <c r="E33" s="25"/>
      <c r="F33" s="20" t="s">
        <v>7</v>
      </c>
      <c r="G33" s="4"/>
    </row>
    <row r="34" spans="3:7" ht="12.75">
      <c r="C34" s="2"/>
      <c r="D34" s="59">
        <v>20</v>
      </c>
      <c r="E34" s="17"/>
      <c r="F34" s="20"/>
      <c r="G34" s="2"/>
    </row>
    <row r="35" spans="3:7" ht="12.75">
      <c r="C35" s="2"/>
      <c r="D35" s="17"/>
      <c r="E35" s="17"/>
      <c r="F35" s="20"/>
      <c r="G35" s="2"/>
    </row>
    <row r="36" spans="1:9" ht="12.75">
      <c r="A36" s="6" t="s">
        <v>33</v>
      </c>
      <c r="C36" s="23"/>
      <c r="D36" s="23"/>
      <c r="E36" s="23"/>
      <c r="F36" s="23"/>
      <c r="G36" s="23"/>
      <c r="H36" s="6"/>
      <c r="I36" s="23"/>
    </row>
    <row r="37" spans="6:12" ht="12.75">
      <c r="F37" s="23">
        <v>2013</v>
      </c>
      <c r="G37" s="48"/>
      <c r="H37" s="23"/>
      <c r="I37" s="23"/>
      <c r="J37" s="23"/>
      <c r="L37" s="23"/>
    </row>
    <row r="38" spans="1:12" ht="12.75">
      <c r="A38" s="19" t="s">
        <v>35</v>
      </c>
      <c r="F38" s="56">
        <v>-155</v>
      </c>
      <c r="G38" s="61"/>
      <c r="H38" s="55"/>
      <c r="I38" s="61"/>
      <c r="J38" s="61"/>
      <c r="L38" s="5"/>
    </row>
    <row r="39" spans="1:13" ht="12.75">
      <c r="A39" s="6" t="s">
        <v>9</v>
      </c>
      <c r="F39" s="23"/>
      <c r="G39" s="48"/>
      <c r="H39" s="23"/>
      <c r="I39" s="50"/>
      <c r="J39" s="62"/>
      <c r="M39" s="23"/>
    </row>
    <row r="40" spans="1:9" ht="12.75">
      <c r="A40" s="6"/>
      <c r="C40" s="23"/>
      <c r="D40" s="23"/>
      <c r="E40" s="23"/>
      <c r="F40" s="23"/>
      <c r="G40" s="24"/>
      <c r="H40" s="6"/>
      <c r="I40" s="23"/>
    </row>
    <row r="41" spans="2:7" ht="12.75">
      <c r="B41" s="19"/>
      <c r="C41" s="20"/>
      <c r="G41" s="19"/>
    </row>
    <row r="42" spans="1:7" ht="12.75">
      <c r="A42" s="6" t="s">
        <v>26</v>
      </c>
      <c r="B42" s="19"/>
      <c r="C42" s="20"/>
      <c r="G42" s="19"/>
    </row>
    <row r="43" spans="1:6" ht="6" customHeight="1">
      <c r="A43" s="6"/>
      <c r="B43" s="6"/>
      <c r="C43" s="7"/>
      <c r="D43" s="7"/>
      <c r="E43" s="7"/>
      <c r="F43" s="2"/>
    </row>
    <row r="44" spans="1:6" ht="12.75">
      <c r="A44" s="6"/>
      <c r="B44" s="6"/>
      <c r="C44" s="7"/>
      <c r="D44" s="7"/>
      <c r="E44" s="7"/>
      <c r="F44" s="2"/>
    </row>
    <row r="45" spans="1:7" ht="12.75">
      <c r="A45" s="19" t="s">
        <v>34</v>
      </c>
      <c r="C45" s="4"/>
      <c r="D45" s="4"/>
      <c r="E45" s="4"/>
      <c r="F45" s="4"/>
      <c r="G45" s="4"/>
    </row>
    <row r="46" spans="1:7" ht="12.75">
      <c r="A46" s="1" t="s">
        <v>27</v>
      </c>
      <c r="C46" s="4"/>
      <c r="D46" s="4"/>
      <c r="E46" s="4"/>
      <c r="F46" s="4"/>
      <c r="G46" s="5">
        <f>D34</f>
        <v>20</v>
      </c>
    </row>
    <row r="47" spans="1:10" ht="15">
      <c r="A47" s="19" t="s">
        <v>37</v>
      </c>
      <c r="C47" s="4"/>
      <c r="D47" s="4"/>
      <c r="E47" s="4"/>
      <c r="F47" s="4"/>
      <c r="G47" s="57">
        <v>155</v>
      </c>
      <c r="H47" s="3"/>
      <c r="I47" s="6"/>
      <c r="J47" s="6"/>
    </row>
    <row r="48" spans="1:7" ht="13.5" thickBot="1">
      <c r="A48" s="22" t="s">
        <v>38</v>
      </c>
      <c r="C48" s="5"/>
      <c r="D48" s="5"/>
      <c r="E48" s="5"/>
      <c r="F48" s="5"/>
      <c r="G48" s="58">
        <f>SUM(G46:G47)</f>
        <v>175</v>
      </c>
    </row>
    <row r="49" ht="13.5" thickTop="1"/>
  </sheetData>
  <sheetProtection/>
  <printOptions/>
  <pageMargins left="0.75" right="0.75" top="1" bottom="1" header="0.5" footer="0.5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8"/>
  <sheetViews>
    <sheetView tabSelected="1" zoomScale="80" zoomScaleNormal="80" zoomScalePageLayoutView="0" workbookViewId="0" topLeftCell="A1">
      <selection activeCell="A2" sqref="A2"/>
    </sheetView>
  </sheetViews>
  <sheetFormatPr defaultColWidth="9.140625" defaultRowHeight="12.75"/>
  <cols>
    <col min="1" max="1" width="14.00390625" style="0" customWidth="1"/>
    <col min="5" max="5" width="9.8515625" style="0" customWidth="1"/>
  </cols>
  <sheetData>
    <row r="1" s="60" customFormat="1" ht="28.5" customHeight="1">
      <c r="A1" s="65" t="s">
        <v>41</v>
      </c>
    </row>
    <row r="2" s="60" customFormat="1" ht="12.75"/>
    <row r="3" s="60" customFormat="1" ht="12.75"/>
    <row r="4" ht="12.75">
      <c r="A4" t="s">
        <v>4</v>
      </c>
    </row>
    <row r="5" spans="1:7" ht="12.75">
      <c r="A5" t="s">
        <v>36</v>
      </c>
      <c r="D5" s="12" t="s">
        <v>0</v>
      </c>
      <c r="E5" s="12" t="s">
        <v>1</v>
      </c>
      <c r="F5" s="12" t="s">
        <v>2</v>
      </c>
      <c r="G5" s="12" t="s">
        <v>5</v>
      </c>
    </row>
    <row r="6" spans="3:7" ht="12.75">
      <c r="C6" s="8">
        <v>41244</v>
      </c>
      <c r="D6" s="10">
        <v>0</v>
      </c>
      <c r="E6" s="12">
        <v>0</v>
      </c>
      <c r="F6" s="12"/>
      <c r="G6" s="12"/>
    </row>
    <row r="7" spans="2:7" ht="12.75">
      <c r="B7" t="s">
        <v>3</v>
      </c>
      <c r="C7" s="8">
        <v>41275</v>
      </c>
      <c r="D7" s="10">
        <v>-69634.204</v>
      </c>
      <c r="E7" s="10">
        <f aca="true" t="shared" si="0" ref="E7:E17">E6+D7</f>
        <v>-69634.204</v>
      </c>
      <c r="F7" s="12"/>
      <c r="G7" s="13">
        <f>-SUM(E6:E7)/13</f>
        <v>5356.477230769231</v>
      </c>
    </row>
    <row r="8" spans="2:7" ht="12.75">
      <c r="B8" t="s">
        <v>3</v>
      </c>
      <c r="C8" s="8">
        <v>41306</v>
      </c>
      <c r="D8" s="10">
        <v>-21188.545</v>
      </c>
      <c r="E8" s="10">
        <f t="shared" si="0"/>
        <v>-90822.749</v>
      </c>
      <c r="F8" s="12"/>
      <c r="G8" s="13">
        <f>-SUM(E6:E8)/13</f>
        <v>12342.842538461537</v>
      </c>
    </row>
    <row r="9" spans="2:7" ht="12.75">
      <c r="B9" t="s">
        <v>3</v>
      </c>
      <c r="C9" s="8">
        <v>41334</v>
      </c>
      <c r="D9" s="10">
        <v>-46092.067</v>
      </c>
      <c r="E9" s="10">
        <f t="shared" si="0"/>
        <v>-136914.816</v>
      </c>
      <c r="F9" s="12"/>
      <c r="G9" s="13">
        <f>-SUM(E6:E9)/13</f>
        <v>22874.75146153846</v>
      </c>
    </row>
    <row r="10" spans="2:7" ht="12.75">
      <c r="B10" t="s">
        <v>3</v>
      </c>
      <c r="C10" s="8">
        <v>41365</v>
      </c>
      <c r="D10" s="10">
        <v>7184.302</v>
      </c>
      <c r="E10" s="10">
        <f t="shared" si="0"/>
        <v>-129730.514</v>
      </c>
      <c r="F10" s="12"/>
      <c r="G10" s="13">
        <f>-SUM(E6:E10)/13</f>
        <v>32854.02176923076</v>
      </c>
    </row>
    <row r="11" spans="2:7" ht="12.75">
      <c r="B11" t="s">
        <v>3</v>
      </c>
      <c r="C11" s="8">
        <v>41395</v>
      </c>
      <c r="D11" s="10">
        <v>-71130.95</v>
      </c>
      <c r="E11" s="10">
        <f t="shared" si="0"/>
        <v>-200861.46399999998</v>
      </c>
      <c r="F11" s="12"/>
      <c r="G11" s="13">
        <f>-SUM(E6:E11)/13</f>
        <v>48304.90361538461</v>
      </c>
    </row>
    <row r="12" spans="2:7" ht="12.75">
      <c r="B12" t="s">
        <v>3</v>
      </c>
      <c r="C12" s="8">
        <v>41426</v>
      </c>
      <c r="D12" s="10">
        <v>-17894.131</v>
      </c>
      <c r="E12" s="10">
        <f t="shared" si="0"/>
        <v>-218755.59499999997</v>
      </c>
      <c r="F12" s="12"/>
      <c r="G12" s="13">
        <f>-SUM(E6:E12)/13</f>
        <v>65132.25707692307</v>
      </c>
    </row>
    <row r="13" spans="2:16" ht="12.75">
      <c r="B13" t="s">
        <v>3</v>
      </c>
      <c r="C13" s="8">
        <v>41456</v>
      </c>
      <c r="D13" s="10">
        <v>-61078.084</v>
      </c>
      <c r="E13" s="10">
        <f t="shared" si="0"/>
        <v>-279833.679</v>
      </c>
      <c r="F13" s="12"/>
      <c r="G13" s="13">
        <f>-SUM(E6:E13)/13</f>
        <v>86657.92469230769</v>
      </c>
      <c r="H13" s="9"/>
      <c r="I13" s="9"/>
      <c r="J13" s="9"/>
      <c r="K13" s="9"/>
      <c r="L13" s="9"/>
      <c r="M13" s="9"/>
      <c r="N13" s="9"/>
      <c r="O13" s="9"/>
      <c r="P13" s="9"/>
    </row>
    <row r="14" spans="2:7" ht="12.75">
      <c r="B14" t="s">
        <v>3</v>
      </c>
      <c r="C14" s="8">
        <v>41487</v>
      </c>
      <c r="D14" s="10">
        <v>-1090.41</v>
      </c>
      <c r="E14" s="10">
        <f t="shared" si="0"/>
        <v>-280924.089</v>
      </c>
      <c r="F14" s="12"/>
      <c r="G14" s="13">
        <f>-SUM(E6:E14)/13</f>
        <v>108267.46999999999</v>
      </c>
    </row>
    <row r="15" spans="2:9" ht="12.75">
      <c r="B15" t="s">
        <v>3</v>
      </c>
      <c r="C15" s="8">
        <v>41518</v>
      </c>
      <c r="D15" s="10">
        <v>72645.12</v>
      </c>
      <c r="E15" s="10">
        <f t="shared" si="0"/>
        <v>-208278.96899999998</v>
      </c>
      <c r="F15" s="12"/>
      <c r="G15" s="13">
        <f>-SUM(E6:E15)/13</f>
        <v>124288.92915384614</v>
      </c>
      <c r="H15" s="9"/>
      <c r="I15" s="9"/>
    </row>
    <row r="16" spans="2:7" ht="12.75">
      <c r="B16" t="s">
        <v>3</v>
      </c>
      <c r="C16" s="8">
        <v>41548</v>
      </c>
      <c r="D16" s="10">
        <v>60173.149</v>
      </c>
      <c r="E16" s="10">
        <f t="shared" si="0"/>
        <v>-148105.81999999998</v>
      </c>
      <c r="F16" s="12"/>
      <c r="G16" s="13">
        <f>-SUM(E6:E16)/13</f>
        <v>135681.68453846153</v>
      </c>
    </row>
    <row r="17" spans="2:7" ht="12.75">
      <c r="B17" t="s">
        <v>3</v>
      </c>
      <c r="C17" s="8">
        <v>41579</v>
      </c>
      <c r="D17" s="10">
        <v>-14284.668</v>
      </c>
      <c r="E17" s="10">
        <f t="shared" si="0"/>
        <v>-162390.48799999998</v>
      </c>
      <c r="F17" s="12"/>
      <c r="G17" s="13">
        <f>-SUM(E6:E17)/13</f>
        <v>148173.26053846153</v>
      </c>
    </row>
    <row r="18" spans="2:19" ht="12.75">
      <c r="B18" t="s">
        <v>3</v>
      </c>
      <c r="C18" s="8">
        <v>41609</v>
      </c>
      <c r="D18" s="10">
        <v>7715.824</v>
      </c>
      <c r="E18" s="10">
        <f aca="true" t="shared" si="1" ref="E18:E41">E17+D18</f>
        <v>-154674.664</v>
      </c>
      <c r="F18" s="10">
        <f>SUM(D7:D18)</f>
        <v>-154674.664</v>
      </c>
      <c r="G18" s="11">
        <f aca="true" t="shared" si="2" ref="G18:G29">-AVERAGE(E6:E18)</f>
        <v>160071.31161538462</v>
      </c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</row>
    <row r="19" spans="2:7" ht="12.75">
      <c r="B19" t="s">
        <v>3</v>
      </c>
      <c r="C19" s="8">
        <v>41640</v>
      </c>
      <c r="D19" s="10">
        <v>-97212.118</v>
      </c>
      <c r="E19" s="10">
        <f t="shared" si="1"/>
        <v>-251886.782</v>
      </c>
      <c r="G19" s="13">
        <f t="shared" si="2"/>
        <v>179447.21792307694</v>
      </c>
    </row>
    <row r="20" spans="2:19" ht="12.75">
      <c r="B20" t="s">
        <v>3</v>
      </c>
      <c r="C20" s="8">
        <v>41671</v>
      </c>
      <c r="D20" s="10">
        <v>-2366.25</v>
      </c>
      <c r="E20" s="10">
        <f t="shared" si="1"/>
        <v>-254253.032</v>
      </c>
      <c r="G20" s="13">
        <f t="shared" si="2"/>
        <v>193648.66623076925</v>
      </c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</row>
    <row r="21" spans="2:7" ht="12.75">
      <c r="B21" t="s">
        <v>3</v>
      </c>
      <c r="C21" s="8">
        <v>41699</v>
      </c>
      <c r="D21" s="10">
        <v>-25501.6</v>
      </c>
      <c r="E21" s="10">
        <f t="shared" si="1"/>
        <v>-279754.632</v>
      </c>
      <c r="G21" s="13">
        <f t="shared" si="2"/>
        <v>208181.88799999998</v>
      </c>
    </row>
    <row r="22" spans="2:7" ht="12.75">
      <c r="B22" t="s">
        <v>3</v>
      </c>
      <c r="C22" s="8">
        <v>41730</v>
      </c>
      <c r="D22" s="10">
        <v>52763.279</v>
      </c>
      <c r="E22" s="10">
        <f t="shared" si="1"/>
        <v>-226991.35299999997</v>
      </c>
      <c r="G22" s="13">
        <f t="shared" si="2"/>
        <v>215110.8523846154</v>
      </c>
    </row>
    <row r="23" spans="2:7" ht="12.75">
      <c r="B23" t="s">
        <v>3</v>
      </c>
      <c r="C23" s="8">
        <v>41760</v>
      </c>
      <c r="D23" s="10">
        <v>-23744.872</v>
      </c>
      <c r="E23" s="10">
        <f t="shared" si="1"/>
        <v>-250736.22499999998</v>
      </c>
      <c r="G23" s="13">
        <f t="shared" si="2"/>
        <v>224418.984</v>
      </c>
    </row>
    <row r="24" spans="2:7" ht="12.75">
      <c r="B24" t="s">
        <v>3</v>
      </c>
      <c r="C24" s="8">
        <v>41791</v>
      </c>
      <c r="D24" s="10">
        <v>-34601.664</v>
      </c>
      <c r="E24" s="10">
        <f t="shared" si="1"/>
        <v>-285337.88899999997</v>
      </c>
      <c r="G24" s="13">
        <f t="shared" si="2"/>
        <v>230917.17053846156</v>
      </c>
    </row>
    <row r="25" spans="2:7" ht="12.75">
      <c r="B25" t="s">
        <v>3</v>
      </c>
      <c r="C25" s="8">
        <v>41821</v>
      </c>
      <c r="D25" s="10">
        <v>-14461.992</v>
      </c>
      <c r="E25" s="10">
        <f t="shared" si="1"/>
        <v>-299799.881</v>
      </c>
      <c r="G25" s="13">
        <f t="shared" si="2"/>
        <v>237151.34638461538</v>
      </c>
    </row>
    <row r="26" spans="2:7" ht="12.75">
      <c r="B26" t="s">
        <v>3</v>
      </c>
      <c r="C26" s="8">
        <v>41852</v>
      </c>
      <c r="D26" s="10">
        <v>43685.531</v>
      </c>
      <c r="E26" s="10">
        <f t="shared" si="1"/>
        <v>-256114.34999999998</v>
      </c>
      <c r="G26" s="13">
        <f t="shared" si="2"/>
        <v>235326.7826153846</v>
      </c>
    </row>
    <row r="27" spans="2:7" ht="12.75">
      <c r="B27" t="s">
        <v>3</v>
      </c>
      <c r="C27" s="8">
        <v>41883</v>
      </c>
      <c r="D27" s="10">
        <v>101726.362</v>
      </c>
      <c r="E27" s="10">
        <f t="shared" si="1"/>
        <v>-154387.98799999998</v>
      </c>
      <c r="G27" s="13">
        <f t="shared" si="2"/>
        <v>225593.23638461536</v>
      </c>
    </row>
    <row r="28" spans="2:7" ht="12.75">
      <c r="B28" t="s">
        <v>3</v>
      </c>
      <c r="C28" s="8">
        <v>41913</v>
      </c>
      <c r="D28" s="10">
        <v>70597.996</v>
      </c>
      <c r="E28" s="10">
        <f t="shared" si="1"/>
        <v>-83789.99199999998</v>
      </c>
      <c r="G28" s="13">
        <f t="shared" si="2"/>
        <v>216017.1612307692</v>
      </c>
    </row>
    <row r="29" spans="2:7" ht="12.75">
      <c r="B29" t="s">
        <v>3</v>
      </c>
      <c r="C29" s="8">
        <v>41944</v>
      </c>
      <c r="D29" s="10">
        <v>-28298.576</v>
      </c>
      <c r="E29" s="10">
        <f t="shared" si="1"/>
        <v>-112088.56799999998</v>
      </c>
      <c r="G29" s="13">
        <f t="shared" si="2"/>
        <v>213246.6033846154</v>
      </c>
    </row>
    <row r="30" spans="2:7" ht="12.75">
      <c r="B30" t="s">
        <v>3</v>
      </c>
      <c r="C30" s="8">
        <v>41974</v>
      </c>
      <c r="D30" s="10">
        <v>-9798</v>
      </c>
      <c r="E30" s="10">
        <f t="shared" si="1"/>
        <v>-121886.56799999998</v>
      </c>
      <c r="F30" s="10">
        <f>SUM(D19:D30)</f>
        <v>32788.09600000002</v>
      </c>
      <c r="G30" s="11">
        <f>-AVERAGE(E18:E30)</f>
        <v>210130.91723076924</v>
      </c>
    </row>
    <row r="31" spans="2:7" ht="12.75">
      <c r="B31" t="s">
        <v>3</v>
      </c>
      <c r="C31" s="8">
        <v>42005</v>
      </c>
      <c r="D31" s="10">
        <v>-96786.785</v>
      </c>
      <c r="E31" s="10">
        <f t="shared" si="1"/>
        <v>-218673.353</v>
      </c>
      <c r="G31" s="13">
        <f aca="true" t="shared" si="3" ref="G31:G54">-AVERAGE(E19:E31)</f>
        <v>215053.8933076923</v>
      </c>
    </row>
    <row r="32" spans="2:7" ht="12.75">
      <c r="B32" t="s">
        <v>3</v>
      </c>
      <c r="C32" s="8">
        <v>42036</v>
      </c>
      <c r="D32" s="10">
        <v>-16449.279</v>
      </c>
      <c r="E32" s="10">
        <f t="shared" si="1"/>
        <v>-235122.632</v>
      </c>
      <c r="G32" s="13">
        <f t="shared" si="3"/>
        <v>213764.34330769235</v>
      </c>
    </row>
    <row r="33" spans="2:7" ht="12.75">
      <c r="B33" t="s">
        <v>3</v>
      </c>
      <c r="C33" s="8">
        <v>42064</v>
      </c>
      <c r="D33" s="10">
        <v>14073.306</v>
      </c>
      <c r="E33" s="10">
        <f t="shared" si="1"/>
        <v>-221049.326</v>
      </c>
      <c r="G33" s="13">
        <f t="shared" si="3"/>
        <v>211210.21207692308</v>
      </c>
    </row>
    <row r="34" spans="2:7" ht="12.75">
      <c r="B34" t="s">
        <v>3</v>
      </c>
      <c r="C34" s="8">
        <v>42095</v>
      </c>
      <c r="D34" s="10">
        <v>74371.305</v>
      </c>
      <c r="E34" s="10">
        <f t="shared" si="1"/>
        <v>-146678.021</v>
      </c>
      <c r="G34" s="13">
        <f t="shared" si="3"/>
        <v>200973.54969230772</v>
      </c>
    </row>
    <row r="35" spans="2:7" ht="12.75">
      <c r="B35" t="s">
        <v>3</v>
      </c>
      <c r="C35" s="8">
        <v>42125</v>
      </c>
      <c r="D35" s="10">
        <v>-16545.103</v>
      </c>
      <c r="E35" s="10">
        <f t="shared" si="1"/>
        <v>-163223.124</v>
      </c>
      <c r="G35" s="13">
        <f t="shared" si="3"/>
        <v>196068.3013076923</v>
      </c>
    </row>
    <row r="36" spans="2:7" ht="12.75">
      <c r="B36" t="s">
        <v>3</v>
      </c>
      <c r="C36" s="8">
        <v>42156</v>
      </c>
      <c r="D36" s="10">
        <v>7886.132</v>
      </c>
      <c r="E36" s="10">
        <f t="shared" si="1"/>
        <v>-155336.992</v>
      </c>
      <c r="G36" s="13">
        <f t="shared" si="3"/>
        <v>188729.8987692308</v>
      </c>
    </row>
    <row r="37" spans="2:7" ht="12.75">
      <c r="B37" t="s">
        <v>3</v>
      </c>
      <c r="C37" s="8">
        <v>42186</v>
      </c>
      <c r="D37" s="10">
        <v>6294.365</v>
      </c>
      <c r="E37" s="10">
        <f t="shared" si="1"/>
        <v>-149042.627</v>
      </c>
      <c r="G37" s="13">
        <f t="shared" si="3"/>
        <v>178245.64784615382</v>
      </c>
    </row>
    <row r="38" spans="2:7" ht="12.75">
      <c r="B38" t="s">
        <v>3</v>
      </c>
      <c r="C38" s="8">
        <v>42217</v>
      </c>
      <c r="D38" s="10">
        <v>1397.752</v>
      </c>
      <c r="E38" s="10">
        <f t="shared" si="1"/>
        <v>-147644.875</v>
      </c>
      <c r="G38" s="13">
        <f t="shared" si="3"/>
        <v>166541.41661538463</v>
      </c>
    </row>
    <row r="39" spans="3:7" ht="12.75">
      <c r="C39" s="8">
        <v>42248</v>
      </c>
      <c r="D39" s="10">
        <v>106852.606</v>
      </c>
      <c r="E39" s="10">
        <f t="shared" si="1"/>
        <v>-40792.269</v>
      </c>
      <c r="G39" s="13">
        <f t="shared" si="3"/>
        <v>149978.17961538464</v>
      </c>
    </row>
    <row r="40" spans="3:7" ht="12.75">
      <c r="C40" s="8">
        <v>42278</v>
      </c>
      <c r="D40" s="10">
        <v>18916.5116843753</v>
      </c>
      <c r="E40" s="10">
        <f t="shared" si="1"/>
        <v>-21875.7573156247</v>
      </c>
      <c r="G40" s="13">
        <f t="shared" si="3"/>
        <v>139784.93110120192</v>
      </c>
    </row>
    <row r="41" spans="3:7" ht="12.75">
      <c r="C41" s="8">
        <v>42309</v>
      </c>
      <c r="D41" s="10">
        <v>-47089.0737792609</v>
      </c>
      <c r="E41" s="10">
        <f t="shared" si="1"/>
        <v>-68964.8310948856</v>
      </c>
      <c r="G41" s="13">
        <f t="shared" si="3"/>
        <v>138644.5341085008</v>
      </c>
    </row>
    <row r="42" spans="3:7" ht="12.75">
      <c r="C42" s="8">
        <v>42339</v>
      </c>
      <c r="D42" s="10">
        <v>-99043.8088134147</v>
      </c>
      <c r="E42" s="10">
        <f>E41+D42</f>
        <v>-168008.6399083003</v>
      </c>
      <c r="F42" s="10">
        <f>SUM(D31:D42)</f>
        <v>-46122.071908300306</v>
      </c>
      <c r="G42" s="11">
        <f t="shared" si="3"/>
        <v>142946.078101447</v>
      </c>
    </row>
    <row r="43" spans="3:7" ht="12.75">
      <c r="C43" s="8">
        <v>42370</v>
      </c>
      <c r="D43" s="10">
        <v>-111375.386985262</v>
      </c>
      <c r="E43" s="10">
        <f aca="true" t="shared" si="4" ref="E43:E54">E42+D43</f>
        <v>-279384.0268935623</v>
      </c>
      <c r="G43" s="13">
        <f t="shared" si="3"/>
        <v>155061.26724710563</v>
      </c>
    </row>
    <row r="44" spans="3:19" ht="12.75">
      <c r="C44" s="8">
        <v>42401</v>
      </c>
      <c r="D44" s="10">
        <v>-29851.794682321</v>
      </c>
      <c r="E44" s="10">
        <f t="shared" si="4"/>
        <v>-309235.8215758833</v>
      </c>
      <c r="G44" s="13">
        <f t="shared" si="3"/>
        <v>162027.61098371202</v>
      </c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</row>
    <row r="45" spans="3:7" ht="12.75">
      <c r="C45" s="8">
        <v>42430</v>
      </c>
      <c r="D45" s="10">
        <v>-43523.9560736235</v>
      </c>
      <c r="E45" s="10">
        <f t="shared" si="4"/>
        <v>-352759.7776495068</v>
      </c>
      <c r="G45" s="13">
        <f t="shared" si="3"/>
        <v>171076.62218752023</v>
      </c>
    </row>
    <row r="46" spans="3:7" ht="12.75">
      <c r="C46" s="8">
        <v>42461</v>
      </c>
      <c r="D46" s="10">
        <v>12591.9343707069</v>
      </c>
      <c r="E46" s="10">
        <f t="shared" si="4"/>
        <v>-340167.8432787999</v>
      </c>
      <c r="G46" s="13">
        <f t="shared" si="3"/>
        <v>180239.58505512023</v>
      </c>
    </row>
    <row r="47" spans="3:7" ht="12.75">
      <c r="C47" s="8">
        <v>42491</v>
      </c>
      <c r="D47" s="10">
        <v>-29832.6067211989</v>
      </c>
      <c r="E47" s="10">
        <f t="shared" si="4"/>
        <v>-370000.4499999988</v>
      </c>
      <c r="G47" s="13">
        <f t="shared" si="3"/>
        <v>197418.23343973554</v>
      </c>
    </row>
    <row r="48" spans="3:7" ht="12.75">
      <c r="C48" s="8">
        <v>42522</v>
      </c>
      <c r="D48" s="10">
        <v>5.96046447753906E-11</v>
      </c>
      <c r="E48" s="10">
        <f t="shared" si="4"/>
        <v>-370000.44999999873</v>
      </c>
      <c r="G48" s="13">
        <f t="shared" si="3"/>
        <v>213324.18159358157</v>
      </c>
    </row>
    <row r="49" spans="3:7" ht="12.75">
      <c r="C49" s="8">
        <v>42552</v>
      </c>
      <c r="D49" s="10">
        <v>5.96046447753906E-11</v>
      </c>
      <c r="E49" s="10">
        <f t="shared" si="4"/>
        <v>-370000.4499999987</v>
      </c>
      <c r="G49" s="13">
        <f t="shared" si="3"/>
        <v>229836.7552858892</v>
      </c>
    </row>
    <row r="50" spans="3:7" ht="12.75">
      <c r="C50" s="8">
        <v>42583</v>
      </c>
      <c r="D50" s="10">
        <v>5.96046447753906E-11</v>
      </c>
      <c r="E50" s="10">
        <f t="shared" si="4"/>
        <v>-370000.4499999986</v>
      </c>
      <c r="G50" s="13">
        <f t="shared" si="3"/>
        <v>246833.5109012737</v>
      </c>
    </row>
    <row r="51" spans="3:7" ht="12.75">
      <c r="C51" s="8">
        <v>42614</v>
      </c>
      <c r="D51" s="10">
        <v>5.96046447753906E-11</v>
      </c>
      <c r="E51" s="10">
        <f t="shared" si="4"/>
        <v>-370000.44999999856</v>
      </c>
      <c r="G51" s="13">
        <f t="shared" si="3"/>
        <v>263937.7859012736</v>
      </c>
    </row>
    <row r="52" spans="3:7" ht="12.75">
      <c r="C52" s="8">
        <v>42644</v>
      </c>
      <c r="D52" s="10">
        <v>23367.4274035012</v>
      </c>
      <c r="E52" s="10">
        <f t="shared" si="4"/>
        <v>-346633.0225964974</v>
      </c>
      <c r="G52" s="13">
        <f t="shared" si="3"/>
        <v>287463.9977163888</v>
      </c>
    </row>
    <row r="53" spans="3:7" ht="12.75">
      <c r="C53" s="8">
        <v>42675</v>
      </c>
      <c r="D53" s="10">
        <v>-23367.4274035011</v>
      </c>
      <c r="E53" s="10">
        <f t="shared" si="4"/>
        <v>-370000.4499999985</v>
      </c>
      <c r="G53" s="13">
        <f t="shared" si="3"/>
        <v>314242.8202305714</v>
      </c>
    </row>
    <row r="54" spans="3:8" ht="12.75">
      <c r="C54" s="8">
        <v>42705</v>
      </c>
      <c r="D54" s="15">
        <v>5.96046447753906E-11</v>
      </c>
      <c r="E54" s="10">
        <f t="shared" si="4"/>
        <v>-370000.44999999844</v>
      </c>
      <c r="F54" s="15">
        <f>SUM(D43:D54)</f>
        <v>-201991.81009169808</v>
      </c>
      <c r="G54" s="11">
        <f t="shared" si="3"/>
        <v>337399.40630019543</v>
      </c>
      <c r="H54" s="10">
        <f>G54-G42</f>
        <v>194453.32819874844</v>
      </c>
    </row>
    <row r="55" spans="3:6" ht="12.75">
      <c r="C55" s="14" t="s">
        <v>31</v>
      </c>
      <c r="D55" s="10">
        <f>SUM(D7:D54)</f>
        <v>-370000.44999999844</v>
      </c>
      <c r="F55" s="10">
        <f>SUM(F7:F54)</f>
        <v>-370000.4499999983</v>
      </c>
    </row>
    <row r="56" ht="12.75">
      <c r="D56" s="10"/>
    </row>
    <row r="57" ht="12.75">
      <c r="D57" s="10"/>
    </row>
    <row r="58" ht="12.75">
      <c r="D58" s="10"/>
    </row>
  </sheetData>
  <sheetProtection/>
  <printOptions/>
  <pageMargins left="0.75" right="0.75" top="0.71" bottom="0.7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2016-04-06T23:13:52Z</dcterms:created>
  <dcterms:modified xsi:type="dcterms:W3CDTF">2016-04-06T23:15:59Z</dcterms:modified>
  <cp:category/>
  <cp:version/>
  <cp:contentType/>
  <cp:contentStatus/>
</cp:coreProperties>
</file>