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28" windowWidth="6036" windowHeight="6996" tabRatio="599" activeTab="0"/>
  </bookViews>
  <sheets>
    <sheet name="A6" sheetId="1" r:id="rId1"/>
    <sheet name="A9" sheetId="2" r:id="rId2"/>
  </sheets>
  <externalReferences>
    <externalReference r:id="rId5"/>
  </externalReferences>
  <definedNames>
    <definedName name="_Fill" hidden="1">#REF!</definedName>
    <definedName name="A6_">'A6'!$A$3:$S$104</definedName>
    <definedName name="A6_OS">'A6'!$T$3:$AG$91</definedName>
    <definedName name="A6_PTD_DATA">'A6'!$AP$3:$AX$23</definedName>
    <definedName name="A6a">'A6'!$A$110:$O$199</definedName>
    <definedName name="A6a_C">'A6'!$T$110:$AE$185</definedName>
    <definedName name="A6Worksheet">'A6'!$AX$206:$BE$281</definedName>
    <definedName name="A7_">#REF!</definedName>
    <definedName name="A7Worksheet">#REF!</definedName>
    <definedName name="A8_">#REF!</definedName>
    <definedName name="A8Worksheet">#REF!</definedName>
    <definedName name="A9_">'A9'!$A$3:$O$141</definedName>
    <definedName name="A9Worksheet">'A9'!$P$3:$AB$131</definedName>
    <definedName name="ANALYSIS_OF_BREAKDOWN_OF_OS_SALE_BYACCOUNTS">#REF!</definedName>
    <definedName name="PAGE1">#REF!</definedName>
    <definedName name="PAGE2">#REF!</definedName>
    <definedName name="_xlnm.Print_Area" localSheetId="0">'A6'!$A$3:$R$142</definedName>
    <definedName name="_xlnm.Print_Area" localSheetId="1">'A9'!$A$3:$O$78</definedName>
    <definedName name="Print_Area_MI" localSheetId="1">'A9'!$A$3:$O$144</definedName>
    <definedName name="PURCHASE">#REF!</definedName>
    <definedName name="Reconciliation">#REF!</definedName>
    <definedName name="S" localSheetId="1">'A9'!$AG$2075:$AG$2090</definedName>
    <definedName name="S">'A6'!$W$3:$W$18</definedName>
    <definedName name="SALES">#REF!</definedName>
    <definedName name="SCH" localSheetId="1">'A9'!$A$3:$O$141</definedName>
  </definedNames>
  <calcPr fullCalcOnLoad="1"/>
</workbook>
</file>

<file path=xl/sharedStrings.xml><?xml version="1.0" encoding="utf-8"?>
<sst xmlns="http://schemas.openxmlformats.org/spreadsheetml/2006/main" count="685" uniqueCount="234">
  <si>
    <t xml:space="preserve">  </t>
  </si>
  <si>
    <t>TOTAL</t>
  </si>
  <si>
    <t xml:space="preserve"> </t>
  </si>
  <si>
    <t>SCHEDULE A6</t>
  </si>
  <si>
    <t>COMPANY:  FLORIDA POWER &amp; LIGHT COMPANY</t>
  </si>
  <si>
    <t>(1)</t>
  </si>
  <si>
    <t>(2)</t>
  </si>
  <si>
    <t>(3)</t>
  </si>
  <si>
    <t>(4)</t>
  </si>
  <si>
    <t>(5)</t>
  </si>
  <si>
    <t>(6)</t>
  </si>
  <si>
    <t>(7)</t>
  </si>
  <si>
    <t>(8)</t>
  </si>
  <si>
    <t>KWH</t>
  </si>
  <si>
    <t xml:space="preserve">                cents/KWH</t>
  </si>
  <si>
    <t>TYPE</t>
  </si>
  <si>
    <t>WHEELED</t>
  </si>
  <si>
    <t>TOTAL $ FOR</t>
  </si>
  <si>
    <t>SOLD TO</t>
  </si>
  <si>
    <t>&amp;</t>
  </si>
  <si>
    <t>FROM OTHER</t>
  </si>
  <si>
    <t>FROM OWN</t>
  </si>
  <si>
    <t>(a)</t>
  </si>
  <si>
    <t>(b)</t>
  </si>
  <si>
    <t>FUEL ADJ.</t>
  </si>
  <si>
    <t>TOTAL COST</t>
  </si>
  <si>
    <t>SCHEDULE</t>
  </si>
  <si>
    <t>SOLD</t>
  </si>
  <si>
    <t>SYSTEMS</t>
  </si>
  <si>
    <t>GENERATION</t>
  </si>
  <si>
    <t>FUEL</t>
  </si>
  <si>
    <t>$</t>
  </si>
  <si>
    <t>(000)</t>
  </si>
  <si>
    <t>COST</t>
  </si>
  <si>
    <t>(5) x (6)(a)</t>
  </si>
  <si>
    <t>(5) X (6)(b)</t>
  </si>
  <si>
    <t>ESTIMATED:</t>
  </si>
  <si>
    <t>OS</t>
  </si>
  <si>
    <t>ST. LUCIE RELIABILITY</t>
  </si>
  <si>
    <t>*</t>
  </si>
  <si>
    <t>ACTUAL:</t>
  </si>
  <si>
    <t>FMPA (SL 1)</t>
  </si>
  <si>
    <t>OUC (SL 1)</t>
  </si>
  <si>
    <t xml:space="preserve">FLORIDA POWER CORPORATION </t>
  </si>
  <si>
    <t>OGLETHORPE POWER CORPORATION</t>
  </si>
  <si>
    <t>ST. LUCIE PARTICIPATION SUB-TOTAL</t>
  </si>
  <si>
    <t>80% OF GAIN ON ECONOMY SALES (SEE SCHED A6a)</t>
  </si>
  <si>
    <t>CURRENT MONTH:</t>
  </si>
  <si>
    <t xml:space="preserve">  DIFFERENCE</t>
  </si>
  <si>
    <t xml:space="preserve">  DIFFERENCE (%)</t>
  </si>
  <si>
    <t>PERIOD TO DATE:</t>
  </si>
  <si>
    <t xml:space="preserve">  ACTUAL</t>
  </si>
  <si>
    <t xml:space="preserve">  ESTIMATED</t>
  </si>
  <si>
    <t>* ONLY TOTAL $ INCLUDES 80% OF GAIN ON ECONOMY SALES.</t>
  </si>
  <si>
    <t>COMPANY: FLORIDA POWER &amp; LIGHT COMPANY</t>
  </si>
  <si>
    <t>FLORIDA POWER CORPORATION</t>
  </si>
  <si>
    <t>TAMPA ELECTRIC COMPANY</t>
  </si>
  <si>
    <t>PURCHASED FROM</t>
  </si>
  <si>
    <t>PURCHASED</t>
  </si>
  <si>
    <t>SCHEDULE A9</t>
  </si>
  <si>
    <t xml:space="preserve">           COST IF GENERATED</t>
  </si>
  <si>
    <t>TRANS.</t>
  </si>
  <si>
    <t>SAVINGS</t>
  </si>
  <si>
    <t>cents/KWH</t>
  </si>
  <si>
    <t>(3) x (4)</t>
  </si>
  <si>
    <t>(6)(b) - (5)</t>
  </si>
  <si>
    <t>FLORIDA</t>
  </si>
  <si>
    <t>NON-FLORIDA</t>
  </si>
  <si>
    <t>FLORIDA:</t>
  </si>
  <si>
    <t>ORLANDO UTILITIES COMMISSION</t>
  </si>
  <si>
    <t xml:space="preserve">TAMPA ELECTRIC COMPANY </t>
  </si>
  <si>
    <t>REEDY CREEK IMPROVEMENT DISTRICT</t>
  </si>
  <si>
    <t>NON-FLORIDA:</t>
  </si>
  <si>
    <t xml:space="preserve">OGLETHORPE POWER CORPORATION </t>
  </si>
  <si>
    <t>FLORIDA ECONOMY/OS PURCHASES SUB-TOTAL</t>
  </si>
  <si>
    <t>NON-FLORIDA ECONOMY/OS PURCHASES SUB-TOTAL</t>
  </si>
  <si>
    <t>TENNESSEE VALLEY AUTHORITY</t>
  </si>
  <si>
    <t>** TOTAL C SCHEDULE TRANSMISSION SERVICE INCLUDED IN FUEL COST =</t>
  </si>
  <si>
    <t>ALABAMA ELECTRIC COOPERATIVE INC.</t>
  </si>
  <si>
    <t>MORGAN STANLEY CAPITAL GROUP, INC.</t>
  </si>
  <si>
    <t>RELIANT ENERGY SERVICES, INC.</t>
  </si>
  <si>
    <t>SOUTHERN COMPANY SERVICES, INC.</t>
  </si>
  <si>
    <t>SOUTH CAROLINA ELECTRIC &amp; GAS CO.</t>
  </si>
  <si>
    <t>WILLIAMS ENERGY MARKETING &amp; TRADING</t>
  </si>
  <si>
    <t>GAIN FROM</t>
  </si>
  <si>
    <t>OFF-SYSTEM SALES</t>
  </si>
  <si>
    <t>SEMPRA ENERGY TRADING CORP.</t>
  </si>
  <si>
    <t>TENASKA POWER SERVICES CO</t>
  </si>
  <si>
    <t>Gas Turbine Maintenance Revenue Reclassed to Base Revenue</t>
  </si>
  <si>
    <t>SUBTOTAL</t>
  </si>
  <si>
    <t>SEMINOLE ELECTRIC COOPERATIVE, INC.</t>
  </si>
  <si>
    <t>PP ADJ-Gas Turbine Rev Reclassed to Base Revenue</t>
  </si>
  <si>
    <t>CINCINNATI GAS &amp; ELECTRIC CO</t>
  </si>
  <si>
    <t>ALABAMA ELECTRIC COOPERATIVE, INC.</t>
  </si>
  <si>
    <t>CAROLINA POWER &amp; LIGHT COMPANY</t>
  </si>
  <si>
    <t>FLORIDA KEYS ELECTRIC COOPERATIVE</t>
  </si>
  <si>
    <t>CARGILL POWER MARKETS, LLC</t>
  </si>
  <si>
    <t>CONOCO PHILLIPS, INC.</t>
  </si>
  <si>
    <t>ENERGY AUTHORITY, THE</t>
  </si>
  <si>
    <t>HOMESTEAD, CITY OF</t>
  </si>
  <si>
    <t>NEW SMYRNA BEACH UTILITIES COMMISSION, CITY OF</t>
  </si>
  <si>
    <t>PROGRESS VENTURES, INC.</t>
  </si>
  <si>
    <t>TALLAHASSEE, CITY OF</t>
  </si>
  <si>
    <t>CONOCO PHILLIPS CO.</t>
  </si>
  <si>
    <t>COBB ELECTRIC MEMBERSHIP CORP.</t>
  </si>
  <si>
    <t>SOUTHERN COMPANY FLORIDA LLC</t>
  </si>
  <si>
    <t>GAINESVILLE REGIONAL UTILITIES</t>
  </si>
  <si>
    <t>MERRILL LYNCH COMMODITIES, INC.</t>
  </si>
  <si>
    <t>YTD Difference of Threshhold vs Actual</t>
  </si>
  <si>
    <t>YTD 20% FPL Share</t>
  </si>
  <si>
    <t>ECONOMY  ENERGY  PURCHASES</t>
  </si>
  <si>
    <t>INCLUDING  LONG  TERM  PURCHASES</t>
  </si>
  <si>
    <t>POWER SOLD</t>
  </si>
  <si>
    <t>TENASKA POWER SERVICES CO.</t>
  </si>
  <si>
    <t>CONSTELLATION ENERGY COMMODITIES GROUP, INC.</t>
  </si>
  <si>
    <t>SCHEDULE A6a</t>
  </si>
  <si>
    <t>GAIN ON</t>
  </si>
  <si>
    <t>ECONOMY ENERGY</t>
  </si>
  <si>
    <t>SALES</t>
  </si>
  <si>
    <t>80% OF GAIN ON ECONOMY SALES</t>
  </si>
  <si>
    <t>C</t>
  </si>
  <si>
    <t>x .80</t>
  </si>
  <si>
    <t>SUB-TOTAL</t>
  </si>
  <si>
    <t xml:space="preserve">80% OF GAIN ON ECONOMY SALES </t>
  </si>
  <si>
    <t>NOTE: TOTAL C SCHEDULE TRANSMISSION SERVICE INCLUDED IN FUEL COST =</t>
  </si>
  <si>
    <t>AF</t>
  </si>
  <si>
    <t>FORTIS ENERGY MARKETING &amp; TRADING, GP</t>
  </si>
  <si>
    <t>RAINBOW ENERGY MARKETING CORP.</t>
  </si>
  <si>
    <t>BEAR ENERGY, LP</t>
  </si>
  <si>
    <t>ARCLIGHT ENERGY MARKETING, LLC</t>
  </si>
  <si>
    <t>FLORIDA MUNICIPAL POWER AGENCY</t>
  </si>
  <si>
    <t>A/AF</t>
  </si>
  <si>
    <t>POWERSOUTH ENERGY COOPERATIVE</t>
  </si>
  <si>
    <t>GAIN ON ECONOMY ENERGY SALES</t>
  </si>
  <si>
    <t>PTD</t>
  </si>
  <si>
    <t>PRIOR MONTHS</t>
  </si>
  <si>
    <t>ADJUSTED PRIOR MONTHS</t>
  </si>
  <si>
    <t>TITLES</t>
  </si>
  <si>
    <t>FIGURES</t>
  </si>
  <si>
    <t>NEW E-SCHEDULES</t>
  </si>
  <si>
    <t>"OS" ACTUAL DATA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</si>
  <si>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</si>
  <si>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</si>
  <si>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</si>
  <si>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</si>
  <si>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</si>
  <si>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</si>
  <si>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</si>
  <si>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</si>
  <si>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</si>
  <si>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</si>
  <si>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</si>
  <si>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CURRENT</t>
  </si>
  <si>
    <t>CURRENT MO.</t>
  </si>
  <si>
    <t>PRIOR</t>
  </si>
  <si>
    <t>TRANS SVC.</t>
  </si>
  <si>
    <t>"OS" ESTIMATED DATA</t>
  </si>
  <si>
    <t>OS MWH</t>
  </si>
  <si>
    <t>MONTH</t>
  </si>
  <si>
    <t>EST.</t>
  </si>
  <si>
    <t>MONTH ADJ.</t>
  </si>
  <si>
    <t>LESS BASE RATE</t>
  </si>
  <si>
    <t>PRIOR MONTH</t>
  </si>
  <si>
    <t>CAPACITY BILLING</t>
  </si>
  <si>
    <t>OS TOTAL COST</t>
  </si>
  <si>
    <t>EST ENERGY</t>
  </si>
  <si>
    <t>MONTH ADJ</t>
  </si>
  <si>
    <t>(TOTAL PRICE)</t>
  </si>
  <si>
    <t>TRANS. SVC</t>
  </si>
  <si>
    <t>REACTIVE</t>
  </si>
  <si>
    <t>ACCT 565.120</t>
  </si>
  <si>
    <t>OS TOTAL $ FUEL</t>
  </si>
  <si>
    <t>MWH</t>
  </si>
  <si>
    <t>PRICE (Lambda)</t>
  </si>
  <si>
    <t>ENERGY PRICE</t>
  </si>
  <si>
    <t>OS Sales Dollars</t>
  </si>
  <si>
    <t>ESTIMATE</t>
  </si>
  <si>
    <t>PRIOR MO. ADJ.</t>
  </si>
  <si>
    <t>OS TOTAL $ NON-FUEL</t>
  </si>
  <si>
    <t>NOT REQUIRED</t>
  </si>
  <si>
    <t>CHARGES</t>
  </si>
  <si>
    <t>EST</t>
  </si>
  <si>
    <t>FPL $</t>
  </si>
  <si>
    <t>VERIFIED PRICE</t>
  </si>
  <si>
    <t>DUKE ENERGY TRADING &amp; MARKETING, LLC</t>
  </si>
  <si>
    <t>FOR THE 3RD MONTH</t>
  </si>
  <si>
    <t>OF FUEL ADJ. PERIOD</t>
  </si>
  <si>
    <t>REPLACE "T5" WITH "T1" IN "S"</t>
  </si>
  <si>
    <t>( I )</t>
  </si>
  <si>
    <t>REPLACE "T6" WITH "T2" IN "S"</t>
  </si>
  <si>
    <t>FUEL $</t>
  </si>
  <si>
    <t>REPLACE "T7" WITH "T3" IN "S"</t>
  </si>
  <si>
    <t>COST IF GENERATED</t>
  </si>
  <si>
    <t>REPLACE "T8" WITH "T4" IN "S"</t>
  </si>
  <si>
    <t>FUEL SAVINGS</t>
  </si>
  <si>
    <t>OS Purchase Price</t>
  </si>
  <si>
    <t>ENERGY $/LAMBDA</t>
  </si>
  <si>
    <t>LFO RequestsTHESE TWO COLUMNS ARE USED</t>
  </si>
  <si>
    <t>IN CASE THE TRANSMISSION SVC.</t>
  </si>
  <si>
    <t>COST NEEDS TO BE INCLUDED IN</t>
  </si>
  <si>
    <t>THE COLUMN COST IF GENERATED.</t>
  </si>
  <si>
    <t>(TOTAL OR A PORTION OF THE</t>
  </si>
  <si>
    <t>TRANS SVC. CHARGES)</t>
  </si>
  <si>
    <r>
      <t xml:space="preserve">ACTUAL TOTAL MWH   </t>
    </r>
    <r>
      <rPr>
        <b/>
        <sz val="12"/>
        <rFont val="Arial MT"/>
        <family val="0"/>
      </rPr>
      <t>(OS)</t>
    </r>
  </si>
  <si>
    <r>
      <t xml:space="preserve">ACTUAL TOTAL $ FOR FUEL </t>
    </r>
    <r>
      <rPr>
        <sz val="12"/>
        <color indexed="10"/>
        <rFont val="Arial MT"/>
        <family val="0"/>
      </rPr>
      <t>LESS</t>
    </r>
    <r>
      <rPr>
        <sz val="12"/>
        <rFont val="Arial MT"/>
        <family val="0"/>
      </rPr>
      <t xml:space="preserve"> 80% GAIN   </t>
    </r>
    <r>
      <rPr>
        <b/>
        <sz val="12"/>
        <rFont val="Arial MT"/>
        <family val="0"/>
      </rPr>
      <t>(OS)</t>
    </r>
  </si>
  <si>
    <r>
      <t xml:space="preserve">ACTUAL TOTAL COST  </t>
    </r>
    <r>
      <rPr>
        <b/>
        <sz val="12"/>
        <rFont val="Arial MT"/>
        <family val="0"/>
      </rPr>
      <t>(OS)</t>
    </r>
  </si>
  <si>
    <r>
      <t xml:space="preserve">ACTUAL TOTAL $ FOR FUEL ADJUSTMENT  </t>
    </r>
    <r>
      <rPr>
        <b/>
        <sz val="12"/>
        <rFont val="Arial MT"/>
        <family val="0"/>
      </rPr>
      <t>(OS)</t>
    </r>
  </si>
  <si>
    <r>
      <t xml:space="preserve">ACTUAL TOTAL $ FOR </t>
    </r>
    <r>
      <rPr>
        <b/>
        <sz val="12"/>
        <rFont val="Arial MT"/>
        <family val="0"/>
      </rPr>
      <t>NON-FUEL</t>
    </r>
    <r>
      <rPr>
        <sz val="12"/>
        <rFont val="Arial MT"/>
        <family val="0"/>
      </rPr>
      <t xml:space="preserve"> ADJUSTMENT  </t>
    </r>
    <r>
      <rPr>
        <b/>
        <sz val="12"/>
        <rFont val="Arial MT"/>
        <family val="0"/>
      </rPr>
      <t>(OS)</t>
    </r>
  </si>
  <si>
    <r>
      <t>3RD PARTY TRANS</t>
    </r>
    <r>
      <rPr>
        <sz val="12"/>
        <rFont val="Arial MT"/>
        <family val="0"/>
      </rPr>
      <t xml:space="preserve"> &amp;</t>
    </r>
  </si>
  <si>
    <r>
      <t xml:space="preserve">ESTIMATED TOTAL MWH  </t>
    </r>
    <r>
      <rPr>
        <b/>
        <sz val="12"/>
        <rFont val="Arial MT"/>
        <family val="0"/>
      </rPr>
      <t>(OS)</t>
    </r>
  </si>
  <si>
    <r>
      <t xml:space="preserve">ESTIMATED TOTAL COST  </t>
    </r>
    <r>
      <rPr>
        <b/>
        <sz val="12"/>
        <rFont val="Arial MT"/>
        <family val="0"/>
      </rPr>
      <t xml:space="preserve"> (OS)</t>
    </r>
  </si>
  <si>
    <r>
      <t xml:space="preserve">ESTIMATED TOTAL $ FOR FUEL ADJUSTMENT </t>
    </r>
    <r>
      <rPr>
        <b/>
        <sz val="12"/>
        <rFont val="Arial MT"/>
        <family val="0"/>
      </rPr>
      <t xml:space="preserve"> (OS)</t>
    </r>
  </si>
  <si>
    <r>
      <t xml:space="preserve">ESTIMATED TOTAL $ FOR </t>
    </r>
    <r>
      <rPr>
        <b/>
        <sz val="12"/>
        <rFont val="Arial MT"/>
        <family val="0"/>
      </rPr>
      <t>NON-FUEL</t>
    </r>
    <r>
      <rPr>
        <sz val="12"/>
        <rFont val="Arial MT"/>
        <family val="0"/>
      </rPr>
      <t xml:space="preserve"> ADJUSTMENT </t>
    </r>
    <r>
      <rPr>
        <b/>
        <sz val="12"/>
        <rFont val="Arial MT"/>
        <family val="0"/>
      </rPr>
      <t xml:space="preserve"> (OS)</t>
    </r>
  </si>
  <si>
    <r>
      <t xml:space="preserve">ACTUAL TOTAL $ FOR FUEL ADJUSTMENT  </t>
    </r>
    <r>
      <rPr>
        <b/>
        <sz val="12"/>
        <rFont val="Arial MT"/>
        <family val="0"/>
      </rPr>
      <t>(C)</t>
    </r>
  </si>
  <si>
    <r>
      <t xml:space="preserve">ACTUAL TOTAL 80% GAIN   </t>
    </r>
    <r>
      <rPr>
        <b/>
        <sz val="12"/>
        <rFont val="Arial MT"/>
        <family val="0"/>
      </rPr>
      <t>(C)</t>
    </r>
  </si>
  <si>
    <r>
      <t xml:space="preserve">ESTIMATED TOTAL $ FOR FUEL ADJUSTMENT  </t>
    </r>
    <r>
      <rPr>
        <b/>
        <sz val="12"/>
        <rFont val="Arial MT"/>
        <family val="0"/>
      </rPr>
      <t>(C)</t>
    </r>
  </si>
  <si>
    <r>
      <t xml:space="preserve">ESTIMATED TOTAL COST  </t>
    </r>
    <r>
      <rPr>
        <b/>
        <sz val="12"/>
        <rFont val="Arial MT"/>
        <family val="0"/>
      </rPr>
      <t xml:space="preserve"> (C)</t>
    </r>
  </si>
  <si>
    <r>
      <t xml:space="preserve">ESTIMATED TOTAL 80% GAIN   </t>
    </r>
    <r>
      <rPr>
        <b/>
        <sz val="12"/>
        <rFont val="Arial MT"/>
        <family val="0"/>
      </rPr>
      <t>(C)</t>
    </r>
  </si>
  <si>
    <t>JP MORGAN VENTURES ENERGY CORP.</t>
  </si>
  <si>
    <t>TALLAHASSEE, CITY OF (CAPACITY)</t>
  </si>
  <si>
    <t>FOR THE MONTH OF JANUARY 2010</t>
  </si>
  <si>
    <t>OS/FCBBS</t>
  </si>
  <si>
    <t>FLORIDA COST-BASED BROKER SYSTEM (FCBBS)</t>
  </si>
  <si>
    <t>FCBBS</t>
  </si>
  <si>
    <t>FLORIDA COST-BASED BROKER SYSTEM SUBTOTAL</t>
  </si>
  <si>
    <t>SALES EXCLUSIVE OF FCBBS AND ST. LUCIE PARTICIPATION SUB-TOTAL</t>
  </si>
  <si>
    <t>OS &amp; AF SALES SUBTOTAL</t>
  </si>
  <si>
    <t>2010 3-Yr Average Threshhold</t>
  </si>
  <si>
    <t>FLORIDA PURCHASES SUB-TOTAL</t>
  </si>
  <si>
    <t>NON-FLORIDA PURCHASES SUB-TOTAL</t>
  </si>
  <si>
    <t>FLORIDA COST-BASED BROKER SYSTEM SUB-TOTAL</t>
  </si>
  <si>
    <t>STAFF 000538</t>
  </si>
  <si>
    <t>FPL RC-16</t>
  </si>
  <si>
    <t>STAFF 000539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</si>
</sst>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#,##0.0_);\(#,##0.0\)"/>
    <numFmt numFmtId="167" formatCode="0.0_)"/>
    <numFmt numFmtId="168" formatCode="0_)"/>
    <numFmt numFmtId="169" formatCode="&quot;$&quot;#,##0.000_);\(&quot;$&quot;#,##0.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;[Red]#,##0.00"/>
    <numFmt numFmtId="176" formatCode="0_);\(0\)"/>
    <numFmt numFmtId="177" formatCode="0.000"/>
    <numFmt numFmtId="178" formatCode="\(?\);\(?\)"/>
    <numFmt numFmtId="179" formatCode="\(000\)"/>
    <numFmt numFmtId="180" formatCode="???,???"/>
    <numFmt numFmtId="181" formatCode="??,???,???"/>
    <numFmt numFmtId="182" formatCode="??,???"/>
    <numFmt numFmtId="183" formatCode="?,???,???"/>
    <numFmt numFmtId="184" formatCode="??"/>
    <numFmt numFmtId="185" formatCode="?,???"/>
    <numFmt numFmtId="186" formatCode="\(??,???\);\(??,???\)"/>
    <numFmt numFmtId="187" formatCode="?0.000"/>
    <numFmt numFmtId="188" formatCode="\(?,???\);\(?,???\)"/>
    <numFmt numFmtId="189" formatCode="\(0.0\);\(0.0\)"/>
    <numFmt numFmtId="190" formatCode="0.0"/>
    <numFmt numFmtId="191" formatCode="?0.0"/>
    <numFmt numFmtId="192" formatCode="???,???,???"/>
    <numFmt numFmtId="193" formatCode="?"/>
    <numFmt numFmtId="194" formatCode="???"/>
    <numFmt numFmtId="195" formatCode="\(???,???\);\(???,???\)"/>
    <numFmt numFmtId="196" formatCode="\(0.000\);\(0.000\)"/>
    <numFmt numFmtId="197" formatCode="\(?,???,???\);\(?,???,???\)"/>
    <numFmt numFmtId="198" formatCode="\(???\);\(???\)"/>
    <numFmt numFmtId="199" formatCode="\(??\);\(??\)"/>
    <numFmt numFmtId="200" formatCode="\(?0.0\);\(?0.0\)"/>
    <numFmt numFmtId="201" formatCode="\-0.0;\-0.0"/>
    <numFmt numFmtId="202" formatCode="\-?0.0;\-?0.0"/>
    <numFmt numFmtId="203" formatCode="\(?0.000\);\(?0.000\)"/>
    <numFmt numFmtId="204" formatCode="??0.0"/>
    <numFmt numFmtId="205" formatCode="??0.000"/>
    <numFmt numFmtId="206" formatCode="\(??,???,???\);\(??,???,???\)"/>
    <numFmt numFmtId="207" formatCode="?,??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sz val="12"/>
      <name val="Arial MT"/>
      <family val="0"/>
    </font>
    <font>
      <u val="single"/>
      <sz val="12"/>
      <name val="Arial MT"/>
      <family val="0"/>
    </font>
    <font>
      <b/>
      <sz val="12"/>
      <name val="Arial"/>
      <family val="2"/>
    </font>
    <font>
      <sz val="12"/>
      <color indexed="10"/>
      <name val="Arial MT"/>
      <family val="0"/>
    </font>
    <font>
      <sz val="12"/>
      <color indexed="8"/>
      <name val="Arial MT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 MT"/>
      <family val="0"/>
    </font>
    <font>
      <sz val="12"/>
      <color indexed="48"/>
      <name val="Arial MT"/>
      <family val="0"/>
    </font>
    <font>
      <i/>
      <sz val="12"/>
      <name val="Arial MT"/>
      <family val="0"/>
    </font>
    <font>
      <b/>
      <sz val="12"/>
      <color indexed="10"/>
      <name val="Arial"/>
      <family val="2"/>
    </font>
    <font>
      <b/>
      <sz val="12"/>
      <color indexed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 quotePrefix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37" fontId="4" fillId="0" borderId="0" xfId="55" applyNumberFormat="1" applyFont="1" applyFill="1" applyBorder="1" applyProtection="1">
      <alignment/>
      <protection/>
    </xf>
    <xf numFmtId="0" fontId="5" fillId="0" borderId="0" xfId="55" applyFont="1" applyFill="1" applyBorder="1">
      <alignment/>
      <protection/>
    </xf>
    <xf numFmtId="49" fontId="4" fillId="0" borderId="0" xfId="55" applyNumberFormat="1" applyFont="1" applyFill="1" applyBorder="1">
      <alignment/>
      <protection/>
    </xf>
    <xf numFmtId="37" fontId="5" fillId="0" borderId="0" xfId="55" applyNumberFormat="1" applyFont="1" applyFill="1" applyBorder="1" applyProtection="1">
      <alignment/>
      <protection/>
    </xf>
    <xf numFmtId="37" fontId="5" fillId="0" borderId="10" xfId="55" applyNumberFormat="1" applyFont="1" applyFill="1" applyBorder="1" applyProtection="1">
      <alignment/>
      <protection/>
    </xf>
    <xf numFmtId="0" fontId="4" fillId="0" borderId="0" xfId="55" applyFill="1" applyBorder="1">
      <alignment/>
      <protection/>
    </xf>
    <xf numFmtId="37" fontId="4" fillId="0" borderId="0" xfId="55" applyNumberFormat="1" applyFill="1" applyProtection="1">
      <alignment/>
      <protection/>
    </xf>
    <xf numFmtId="37" fontId="8" fillId="0" borderId="0" xfId="55" applyNumberFormat="1" applyFont="1" applyFill="1" applyBorder="1" applyAlignment="1" applyProtection="1">
      <alignment horizontal="right"/>
      <protection/>
    </xf>
    <xf numFmtId="37" fontId="8" fillId="0" borderId="0" xfId="55" applyNumberFormat="1" applyFont="1" applyFill="1" applyBorder="1" applyProtection="1">
      <alignment/>
      <protection/>
    </xf>
    <xf numFmtId="37" fontId="4" fillId="0" borderId="0" xfId="55" applyNumberFormat="1" applyFill="1" applyBorder="1" applyProtection="1">
      <alignment/>
      <protection/>
    </xf>
    <xf numFmtId="37" fontId="9" fillId="0" borderId="0" xfId="55" applyNumberFormat="1" applyFont="1" applyFill="1" applyBorder="1" applyAlignment="1" applyProtection="1">
      <alignment horizontal="right"/>
      <protection/>
    </xf>
    <xf numFmtId="37" fontId="9" fillId="0" borderId="0" xfId="55" applyNumberFormat="1" applyFont="1" applyFill="1" applyBorder="1" applyProtection="1">
      <alignment/>
      <protection/>
    </xf>
    <xf numFmtId="3" fontId="11" fillId="0" borderId="0" xfId="42" applyNumberFormat="1" applyFont="1" applyFill="1" applyBorder="1" applyAlignment="1">
      <alignment horizontal="right"/>
    </xf>
    <xf numFmtId="171" fontId="8" fillId="0" borderId="0" xfId="42" applyNumberFormat="1" applyFont="1" applyFill="1" applyBorder="1" applyAlignment="1">
      <alignment/>
    </xf>
    <xf numFmtId="171" fontId="8" fillId="0" borderId="0" xfId="42" applyNumberFormat="1" applyFont="1" applyFill="1" applyBorder="1" applyAlignment="1" applyProtection="1">
      <alignment/>
      <protection/>
    </xf>
    <xf numFmtId="3" fontId="11" fillId="0" borderId="0" xfId="42" applyNumberFormat="1" applyFont="1" applyFill="1" applyBorder="1" applyAlignment="1">
      <alignment/>
    </xf>
    <xf numFmtId="171" fontId="13" fillId="0" borderId="0" xfId="42" applyNumberFormat="1" applyFont="1" applyFill="1" applyBorder="1" applyAlignment="1">
      <alignment/>
    </xf>
    <xf numFmtId="0" fontId="4" fillId="0" borderId="0" xfId="55" applyFont="1" applyFill="1" applyBorder="1" applyAlignment="1">
      <alignment horizontal="left"/>
      <protection/>
    </xf>
    <xf numFmtId="171" fontId="12" fillId="0" borderId="0" xfId="42" applyNumberFormat="1" applyFont="1" applyFill="1" applyBorder="1" applyAlignment="1">
      <alignment/>
    </xf>
    <xf numFmtId="0" fontId="4" fillId="0" borderId="0" xfId="55" applyFill="1">
      <alignment/>
      <protection/>
    </xf>
    <xf numFmtId="37" fontId="4" fillId="0" borderId="0" xfId="55" applyNumberFormat="1" applyFill="1">
      <alignment/>
      <protection/>
    </xf>
    <xf numFmtId="0" fontId="4" fillId="0" borderId="0" xfId="55" applyFill="1" applyAlignment="1">
      <alignment horizontal="center"/>
      <protection/>
    </xf>
    <xf numFmtId="0" fontId="4" fillId="0" borderId="11" xfId="55" applyFont="1" applyFill="1" applyBorder="1" applyAlignment="1" quotePrefix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165" fontId="4" fillId="0" borderId="0" xfId="55" applyNumberFormat="1" applyFill="1" applyBorder="1" applyProtection="1">
      <alignment/>
      <protection/>
    </xf>
    <xf numFmtId="37" fontId="4" fillId="0" borderId="0" xfId="55" applyNumberFormat="1" applyFill="1" applyBorder="1" applyAlignment="1" applyProtection="1">
      <alignment horizontal="left"/>
      <protection/>
    </xf>
    <xf numFmtId="37" fontId="4" fillId="0" borderId="10" xfId="55" applyNumberFormat="1" applyFill="1" applyBorder="1" applyProtection="1">
      <alignment/>
      <protection/>
    </xf>
    <xf numFmtId="0" fontId="4" fillId="0" borderId="12" xfId="55" applyFont="1" applyFill="1" applyBorder="1">
      <alignment/>
      <protection/>
    </xf>
    <xf numFmtId="3" fontId="11" fillId="0" borderId="0" xfId="0" applyNumberFormat="1" applyFont="1" applyFill="1" applyBorder="1" applyAlignment="1">
      <alignment horizontal="right" wrapText="1"/>
    </xf>
    <xf numFmtId="171" fontId="8" fillId="0" borderId="0" xfId="42" applyNumberFormat="1" applyFont="1" applyFill="1" applyBorder="1" applyAlignment="1" applyProtection="1">
      <alignment horizontal="right"/>
      <protection/>
    </xf>
    <xf numFmtId="0" fontId="4" fillId="0" borderId="12" xfId="55" applyFont="1" applyFill="1" applyBorder="1" applyAlignment="1">
      <alignment horizontal="left"/>
      <protection/>
    </xf>
    <xf numFmtId="3" fontId="15" fillId="0" borderId="0" xfId="0" applyNumberFormat="1" applyFont="1" applyFill="1" applyBorder="1" applyAlignment="1">
      <alignment horizontal="right" wrapText="1"/>
    </xf>
    <xf numFmtId="171" fontId="16" fillId="0" borderId="0" xfId="42" applyNumberFormat="1" applyFont="1" applyFill="1" applyBorder="1" applyAlignment="1" applyProtection="1">
      <alignment horizontal="right"/>
      <protection/>
    </xf>
    <xf numFmtId="171" fontId="16" fillId="0" borderId="0" xfId="42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>
      <alignment/>
    </xf>
    <xf numFmtId="0" fontId="4" fillId="0" borderId="12" xfId="55" applyFont="1" applyFill="1" applyBorder="1" applyAlignment="1">
      <alignment horizontal="left"/>
      <protection/>
    </xf>
    <xf numFmtId="3" fontId="15" fillId="0" borderId="0" xfId="0" applyNumberFormat="1" applyFont="1" applyFill="1" applyBorder="1" applyAlignment="1">
      <alignment/>
    </xf>
    <xf numFmtId="0" fontId="6" fillId="0" borderId="12" xfId="55" applyFont="1" applyFill="1" applyBorder="1" applyAlignment="1">
      <alignment horizontal="center"/>
      <protection/>
    </xf>
    <xf numFmtId="166" fontId="4" fillId="0" borderId="0" xfId="55" applyNumberFormat="1" applyFill="1" applyProtection="1">
      <alignment/>
      <protection/>
    </xf>
    <xf numFmtId="37" fontId="4" fillId="0" borderId="10" xfId="55" applyNumberFormat="1" applyFont="1" applyFill="1" applyBorder="1" applyProtection="1">
      <alignment/>
      <protection/>
    </xf>
    <xf numFmtId="165" fontId="4" fillId="0" borderId="0" xfId="55" applyNumberFormat="1" applyFont="1" applyFill="1" applyBorder="1" applyAlignment="1" applyProtection="1">
      <alignment horizontal="right"/>
      <protection/>
    </xf>
    <xf numFmtId="0" fontId="6" fillId="0" borderId="0" xfId="55" applyFont="1" applyFill="1" applyBorder="1">
      <alignment/>
      <protection/>
    </xf>
    <xf numFmtId="171" fontId="4" fillId="0" borderId="0" xfId="42" applyNumberFormat="1" applyFont="1" applyFill="1" applyBorder="1" applyAlignment="1">
      <alignment/>
    </xf>
    <xf numFmtId="164" fontId="4" fillId="0" borderId="0" xfId="55" applyNumberFormat="1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4" fillId="0" borderId="0" xfId="55" applyFont="1" applyFill="1" applyBorder="1" applyAlignment="1">
      <alignment horizontal="right"/>
      <protection/>
    </xf>
    <xf numFmtId="37" fontId="4" fillId="0" borderId="0" xfId="55" applyNumberFormat="1" applyFont="1" applyFill="1" applyBorder="1" applyAlignment="1" applyProtection="1">
      <alignment horizontal="right"/>
      <protection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164" fontId="4" fillId="0" borderId="10" xfId="55" applyNumberFormat="1" applyFont="1" applyFill="1" applyBorder="1" applyProtection="1">
      <alignment/>
      <protection/>
    </xf>
    <xf numFmtId="0" fontId="4" fillId="0" borderId="10" xfId="55" applyFont="1" applyFill="1" applyBorder="1" applyAlignment="1">
      <alignment horizontal="left"/>
      <protection/>
    </xf>
    <xf numFmtId="171" fontId="10" fillId="0" borderId="0" xfId="0" applyNumberFormat="1" applyFont="1" applyFill="1" applyBorder="1" applyAlignment="1">
      <alignment/>
    </xf>
    <xf numFmtId="39" fontId="4" fillId="0" borderId="0" xfId="55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right"/>
      <protection/>
    </xf>
    <xf numFmtId="37" fontId="4" fillId="0" borderId="0" xfId="55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quotePrefix="1">
      <alignment horizontal="right"/>
      <protection/>
    </xf>
    <xf numFmtId="0" fontId="4" fillId="0" borderId="0" xfId="55" applyFont="1" applyFill="1" applyBorder="1" applyAlignment="1" quotePrefix="1">
      <alignment horizontal="left"/>
      <protection/>
    </xf>
    <xf numFmtId="37" fontId="4" fillId="0" borderId="0" xfId="55" applyNumberFormat="1" applyFont="1" applyFill="1" applyBorder="1" applyAlignment="1" applyProtection="1">
      <alignment horizontal="left"/>
      <protection/>
    </xf>
    <xf numFmtId="0" fontId="8" fillId="0" borderId="0" xfId="55" applyFont="1" applyFill="1" applyBorder="1" applyAlignment="1" quotePrefix="1">
      <alignment horizontal="center"/>
      <protection/>
    </xf>
    <xf numFmtId="171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37" fontId="4" fillId="0" borderId="10" xfId="55" applyNumberFormat="1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>
      <alignment horizontal="left"/>
      <protection/>
    </xf>
    <xf numFmtId="164" fontId="4" fillId="0" borderId="0" xfId="55" applyNumberFormat="1" applyFont="1" applyFill="1" applyBorder="1" applyAlignment="1" applyProtection="1">
      <alignment horizontal="left"/>
      <protection/>
    </xf>
    <xf numFmtId="165" fontId="4" fillId="0" borderId="10" xfId="55" applyNumberFormat="1" applyFont="1" applyFill="1" applyBorder="1" applyProtection="1">
      <alignment/>
      <protection/>
    </xf>
    <xf numFmtId="165" fontId="4" fillId="0" borderId="0" xfId="55" applyNumberFormat="1" applyFont="1" applyFill="1" applyBorder="1" applyProtection="1">
      <alignment/>
      <protection/>
    </xf>
    <xf numFmtId="171" fontId="4" fillId="0" borderId="0" xfId="55" applyNumberFormat="1" applyFont="1" applyFill="1" applyBorder="1">
      <alignment/>
      <protection/>
    </xf>
    <xf numFmtId="43" fontId="4" fillId="0" borderId="0" xfId="42" applyFont="1" applyFill="1" applyBorder="1" applyAlignment="1" applyProtection="1">
      <alignment/>
      <protection/>
    </xf>
    <xf numFmtId="171" fontId="8" fillId="0" borderId="0" xfId="42" applyNumberFormat="1" applyFont="1" applyFill="1" applyBorder="1" applyAlignment="1">
      <alignment/>
    </xf>
    <xf numFmtId="38" fontId="8" fillId="0" borderId="0" xfId="42" applyNumberFormat="1" applyFont="1" applyFill="1" applyBorder="1" applyAlignment="1">
      <alignment/>
    </xf>
    <xf numFmtId="38" fontId="8" fillId="0" borderId="0" xfId="55" applyNumberFormat="1" applyFont="1" applyFill="1" applyBorder="1">
      <alignment/>
      <protection/>
    </xf>
    <xf numFmtId="171" fontId="8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7" fontId="4" fillId="0" borderId="0" xfId="55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164" fontId="4" fillId="0" borderId="0" xfId="55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>
      <alignment/>
    </xf>
    <xf numFmtId="0" fontId="5" fillId="0" borderId="0" xfId="55" applyFont="1" applyFill="1" applyBorder="1" applyAlignment="1">
      <alignment horizontal="left"/>
      <protection/>
    </xf>
    <xf numFmtId="39" fontId="4" fillId="0" borderId="0" xfId="55" applyNumberFormat="1" applyFont="1" applyFill="1" applyBorder="1">
      <alignment/>
      <protection/>
    </xf>
    <xf numFmtId="43" fontId="4" fillId="0" borderId="0" xfId="55" applyNumberFormat="1" applyFont="1" applyFill="1" applyBorder="1">
      <alignment/>
      <protection/>
    </xf>
    <xf numFmtId="166" fontId="4" fillId="0" borderId="0" xfId="55" applyNumberFormat="1" applyFont="1" applyFill="1" applyBorder="1" applyProtection="1">
      <alignment/>
      <protection/>
    </xf>
    <xf numFmtId="174" fontId="5" fillId="0" borderId="0" xfId="44" applyNumberFormat="1" applyFont="1" applyFill="1" applyBorder="1" applyAlignment="1">
      <alignment/>
    </xf>
    <xf numFmtId="0" fontId="4" fillId="0" borderId="0" xfId="55" applyFont="1" applyFill="1" applyBorder="1" applyAlignment="1">
      <alignment/>
      <protection/>
    </xf>
    <xf numFmtId="0" fontId="5" fillId="0" borderId="0" xfId="55" applyFont="1" applyFill="1" applyBorder="1" applyAlignment="1" quotePrefix="1">
      <alignment horizontal="center"/>
      <protection/>
    </xf>
    <xf numFmtId="37" fontId="9" fillId="0" borderId="0" xfId="55" applyNumberFormat="1" applyFont="1" applyFill="1" applyBorder="1" applyAlignment="1" applyProtection="1">
      <alignment horizontal="left"/>
      <protection/>
    </xf>
    <xf numFmtId="39" fontId="4" fillId="0" borderId="0" xfId="55" applyNumberFormat="1" applyFont="1" applyFill="1" applyBorder="1" applyProtection="1">
      <alignment/>
      <protection/>
    </xf>
    <xf numFmtId="167" fontId="4" fillId="0" borderId="0" xfId="55" applyNumberFormat="1" applyFont="1" applyFill="1" applyBorder="1" applyProtection="1">
      <alignment/>
      <protection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1" fontId="7" fillId="0" borderId="0" xfId="42" applyNumberFormat="1" applyFont="1" applyFill="1" applyBorder="1" applyAlignment="1">
      <alignment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ill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0" fontId="4" fillId="0" borderId="0" xfId="55" applyFill="1" applyAlignment="1">
      <alignment horizontal="left"/>
      <protection/>
    </xf>
    <xf numFmtId="0" fontId="4" fillId="0" borderId="13" xfId="55" applyFill="1" applyBorder="1">
      <alignment/>
      <protection/>
    </xf>
    <xf numFmtId="0" fontId="4" fillId="0" borderId="10" xfId="55" applyFill="1" applyBorder="1">
      <alignment/>
      <protection/>
    </xf>
    <xf numFmtId="37" fontId="8" fillId="0" borderId="0" xfId="55" applyNumberFormat="1" applyFont="1" applyFill="1">
      <alignment/>
      <protection/>
    </xf>
    <xf numFmtId="0" fontId="4" fillId="0" borderId="14" xfId="55" applyFill="1" applyBorder="1" applyAlignment="1">
      <alignment horizontal="left"/>
      <protection/>
    </xf>
    <xf numFmtId="0" fontId="4" fillId="0" borderId="11" xfId="55" applyFill="1" applyBorder="1">
      <alignment/>
      <protection/>
    </xf>
    <xf numFmtId="0" fontId="4" fillId="0" borderId="11" xfId="55" applyFill="1" applyBorder="1" applyAlignment="1">
      <alignment horizontal="left"/>
      <protection/>
    </xf>
    <xf numFmtId="0" fontId="4" fillId="0" borderId="15" xfId="55" applyFont="1" applyFill="1" applyBorder="1" applyAlignment="1" quotePrefix="1">
      <alignment horizontal="center"/>
      <protection/>
    </xf>
    <xf numFmtId="0" fontId="4" fillId="0" borderId="16" xfId="55" applyFill="1" applyBorder="1">
      <alignment/>
      <protection/>
    </xf>
    <xf numFmtId="0" fontId="4" fillId="0" borderId="12" xfId="55" applyFill="1" applyBorder="1" applyAlignment="1">
      <alignment horizontal="left"/>
      <protection/>
    </xf>
    <xf numFmtId="0" fontId="4" fillId="0" borderId="0" xfId="55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0" borderId="12" xfId="55" applyFill="1" applyBorder="1" applyAlignment="1">
      <alignment horizontal="center"/>
      <protection/>
    </xf>
    <xf numFmtId="0" fontId="4" fillId="0" borderId="12" xfId="55" applyFill="1" applyBorder="1">
      <alignment/>
      <protection/>
    </xf>
    <xf numFmtId="0" fontId="4" fillId="0" borderId="18" xfId="55" applyFont="1" applyFill="1" applyBorder="1" applyAlignment="1">
      <alignment horizontal="center"/>
      <protection/>
    </xf>
    <xf numFmtId="0" fontId="4" fillId="0" borderId="19" xfId="55" applyFill="1" applyBorder="1">
      <alignment/>
      <protection/>
    </xf>
    <xf numFmtId="0" fontId="14" fillId="0" borderId="0" xfId="55" applyFont="1" applyFill="1" applyBorder="1">
      <alignment/>
      <protection/>
    </xf>
    <xf numFmtId="0" fontId="4" fillId="0" borderId="17" xfId="55" applyFill="1" applyBorder="1">
      <alignment/>
      <protection/>
    </xf>
    <xf numFmtId="0" fontId="6" fillId="0" borderId="0" xfId="55" applyFont="1" applyFill="1" applyAlignment="1">
      <alignment horizontal="left"/>
      <protection/>
    </xf>
    <xf numFmtId="165" fontId="4" fillId="0" borderId="0" xfId="55" applyNumberFormat="1" applyFill="1" applyProtection="1">
      <alignment/>
      <protection/>
    </xf>
    <xf numFmtId="0" fontId="6" fillId="0" borderId="12" xfId="55" applyFont="1" applyFill="1" applyBorder="1" applyAlignment="1">
      <alignment horizontal="left"/>
      <protection/>
    </xf>
    <xf numFmtId="165" fontId="4" fillId="0" borderId="17" xfId="55" applyNumberFormat="1" applyFill="1" applyBorder="1" applyProtection="1">
      <alignment/>
      <protection/>
    </xf>
    <xf numFmtId="0" fontId="6" fillId="0" borderId="0" xfId="55" applyFont="1" applyFill="1">
      <alignment/>
      <protection/>
    </xf>
    <xf numFmtId="0" fontId="6" fillId="0" borderId="12" xfId="55" applyFont="1" applyFill="1" applyBorder="1">
      <alignment/>
      <protection/>
    </xf>
    <xf numFmtId="164" fontId="4" fillId="0" borderId="0" xfId="55" applyNumberFormat="1" applyFill="1" applyProtection="1">
      <alignment/>
      <protection/>
    </xf>
    <xf numFmtId="37" fontId="8" fillId="0" borderId="0" xfId="55" applyNumberFormat="1" applyFont="1" applyFill="1" applyAlignment="1" applyProtection="1">
      <alignment horizontal="right"/>
      <protection/>
    </xf>
    <xf numFmtId="37" fontId="8" fillId="0" borderId="0" xfId="55" applyNumberFormat="1" applyFont="1" applyFill="1" applyProtection="1">
      <alignment/>
      <protection/>
    </xf>
    <xf numFmtId="37" fontId="4" fillId="0" borderId="17" xfId="55" applyNumberFormat="1" applyFill="1" applyBorder="1" applyProtection="1">
      <alignment/>
      <protection/>
    </xf>
    <xf numFmtId="0" fontId="4" fillId="0" borderId="0" xfId="55" applyFont="1" applyFill="1" applyAlignment="1">
      <alignment horizontal="left"/>
      <protection/>
    </xf>
    <xf numFmtId="37" fontId="4" fillId="0" borderId="0" xfId="55" applyNumberFormat="1" applyFont="1" applyFill="1" applyBorder="1" applyProtection="1" quotePrefix="1">
      <alignment/>
      <protection/>
    </xf>
    <xf numFmtId="164" fontId="4" fillId="0" borderId="0" xfId="55" applyNumberFormat="1" applyFill="1" applyAlignment="1" applyProtection="1">
      <alignment horizontal="left"/>
      <protection/>
    </xf>
    <xf numFmtId="37" fontId="4" fillId="0" borderId="0" xfId="55" applyNumberFormat="1" applyFill="1" applyAlignment="1" applyProtection="1">
      <alignment horizontal="left"/>
      <protection/>
    </xf>
    <xf numFmtId="37" fontId="4" fillId="0" borderId="17" xfId="55" applyNumberFormat="1" applyFill="1" applyBorder="1" applyAlignment="1" applyProtection="1">
      <alignment horizontal="left"/>
      <protection/>
    </xf>
    <xf numFmtId="37" fontId="4" fillId="0" borderId="13" xfId="55" applyNumberFormat="1" applyFill="1" applyBorder="1" applyProtection="1">
      <alignment/>
      <protection/>
    </xf>
    <xf numFmtId="164" fontId="4" fillId="0" borderId="13" xfId="55" applyNumberFormat="1" applyFill="1" applyBorder="1" applyProtection="1">
      <alignment/>
      <protection/>
    </xf>
    <xf numFmtId="0" fontId="4" fillId="0" borderId="20" xfId="55" applyFill="1" applyBorder="1">
      <alignment/>
      <protection/>
    </xf>
    <xf numFmtId="37" fontId="4" fillId="0" borderId="18" xfId="55" applyNumberFormat="1" applyFill="1" applyBorder="1" applyProtection="1">
      <alignment/>
      <protection/>
    </xf>
    <xf numFmtId="0" fontId="6" fillId="0" borderId="0" xfId="55" applyFont="1" applyFill="1" applyAlignment="1">
      <alignment horizontal="center"/>
      <protection/>
    </xf>
    <xf numFmtId="37" fontId="4" fillId="0" borderId="0" xfId="55" applyNumberFormat="1" applyFont="1" applyFill="1" applyAlignment="1" applyProtection="1">
      <alignment horizontal="center"/>
      <protection/>
    </xf>
    <xf numFmtId="37" fontId="9" fillId="0" borderId="0" xfId="55" applyNumberFormat="1" applyFont="1" applyFill="1" applyProtection="1">
      <alignment/>
      <protection/>
    </xf>
    <xf numFmtId="171" fontId="8" fillId="0" borderId="17" xfId="42" applyNumberFormat="1" applyFont="1" applyFill="1" applyBorder="1" applyAlignment="1" applyProtection="1">
      <alignment/>
      <protection/>
    </xf>
    <xf numFmtId="37" fontId="4" fillId="0" borderId="0" xfId="55" applyNumberFormat="1" applyFont="1" applyFill="1" applyProtection="1">
      <alignment/>
      <protection/>
    </xf>
    <xf numFmtId="37" fontId="4" fillId="0" borderId="0" xfId="55" applyNumberFormat="1" applyFont="1" applyFill="1" applyBorder="1" applyAlignment="1" applyProtection="1" quotePrefix="1">
      <alignment horizontal="center"/>
      <protection/>
    </xf>
    <xf numFmtId="0" fontId="6" fillId="0" borderId="0" xfId="55" applyFont="1" applyFill="1" applyAlignment="1">
      <alignment horizontal="center"/>
      <protection/>
    </xf>
    <xf numFmtId="37" fontId="4" fillId="0" borderId="0" xfId="55" applyNumberFormat="1" applyFill="1" applyAlignment="1" applyProtection="1">
      <alignment horizontal="right"/>
      <protection/>
    </xf>
    <xf numFmtId="0" fontId="4" fillId="0" borderId="21" xfId="55" applyFill="1" applyBorder="1" applyAlignment="1">
      <alignment horizontal="left"/>
      <protection/>
    </xf>
    <xf numFmtId="37" fontId="4" fillId="0" borderId="16" xfId="55" applyNumberFormat="1" applyFill="1" applyBorder="1" applyProtection="1">
      <alignment/>
      <protection/>
    </xf>
    <xf numFmtId="164" fontId="4" fillId="0" borderId="16" xfId="55" applyNumberFormat="1" applyFill="1" applyBorder="1" applyProtection="1">
      <alignment/>
      <protection/>
    </xf>
    <xf numFmtId="37" fontId="4" fillId="0" borderId="16" xfId="55" applyNumberFormat="1" applyFont="1" applyFill="1" applyBorder="1" applyProtection="1">
      <alignment/>
      <protection/>
    </xf>
    <xf numFmtId="166" fontId="4" fillId="0" borderId="0" xfId="55" applyNumberFormat="1" applyFill="1" applyAlignment="1" applyProtection="1">
      <alignment horizontal="left"/>
      <protection/>
    </xf>
    <xf numFmtId="0" fontId="9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 quotePrefix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55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4" fillId="0" borderId="0" xfId="55" applyFont="1" applyFill="1" applyAlignment="1">
      <alignment horizontal="center"/>
      <protection/>
    </xf>
    <xf numFmtId="0" fontId="4" fillId="0" borderId="0" xfId="55" applyFill="1" applyAlignment="1">
      <alignment horizontal="center"/>
      <protection/>
    </xf>
    <xf numFmtId="0" fontId="4" fillId="0" borderId="0" xfId="55" applyFont="1" applyFill="1" applyAlignment="1" quotePrefix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9" fillId="0" borderId="0" xfId="55" applyFont="1" applyFill="1" applyAlignment="1" quotePrefix="1">
      <alignment horizontal="center"/>
      <protection/>
    </xf>
    <xf numFmtId="0" fontId="5" fillId="0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xr0rdx\Local%20Settings\Temporary%20Internet%20Files\Content.Outlook\60IW8W3Y\JV09G%20-%20Januar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V"/>
      <sheetName val="EIPP"/>
      <sheetName val="A6"/>
      <sheetName val="A9"/>
      <sheetName val="Reconciliation"/>
      <sheetName val="PPAs"/>
      <sheetName val="A12 Page 2 of 2"/>
    </sheetNames>
    <sheetDataSet>
      <sheetData sheetId="2">
        <row r="3">
          <cell r="W3" t="str">
            <v>FOR THE MONTH OF JANUARY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229"/>
  <sheetViews>
    <sheetView showGridLines="0" tabSelected="1" zoomScale="60" zoomScaleNormal="60" zoomScaleSheetLayoutView="50" zoomScalePageLayoutView="0" workbookViewId="0" topLeftCell="A1">
      <selection activeCell="A4" sqref="A4"/>
    </sheetView>
  </sheetViews>
  <sheetFormatPr defaultColWidth="12.57421875" defaultRowHeight="12.75"/>
  <cols>
    <col min="1" max="1" width="68.00390625" style="1" customWidth="1"/>
    <col min="2" max="2" width="3.57421875" style="1" customWidth="1"/>
    <col min="3" max="3" width="13.8515625" style="1" customWidth="1"/>
    <col min="4" max="4" width="3.57421875" style="1" customWidth="1"/>
    <col min="5" max="5" width="13.8515625" style="1" customWidth="1"/>
    <col min="6" max="6" width="3.57421875" style="1" customWidth="1"/>
    <col min="7" max="7" width="15.7109375" style="1" customWidth="1"/>
    <col min="8" max="8" width="3.57421875" style="1" customWidth="1"/>
    <col min="9" max="9" width="15.140625" style="1" customWidth="1"/>
    <col min="10" max="10" width="3.57421875" style="1" customWidth="1"/>
    <col min="11" max="11" width="13.8515625" style="1" customWidth="1"/>
    <col min="12" max="12" width="3.57421875" style="1" customWidth="1"/>
    <col min="13" max="13" width="15.140625" style="1" customWidth="1"/>
    <col min="14" max="14" width="3.57421875" style="1" customWidth="1"/>
    <col min="15" max="16" width="21.57421875" style="1" customWidth="1"/>
    <col min="17" max="17" width="3.7109375" style="1" customWidth="1"/>
    <col min="18" max="18" width="21.57421875" style="1" customWidth="1"/>
    <col min="19" max="19" width="3.7109375" style="1" customWidth="1"/>
    <col min="20" max="20" width="67.140625" style="1" customWidth="1"/>
    <col min="21" max="21" width="13.8515625" style="1" customWidth="1"/>
    <col min="22" max="23" width="18.7109375" style="1" customWidth="1"/>
    <col min="24" max="24" width="20.7109375" style="1" customWidth="1"/>
    <col min="25" max="25" width="5.57421875" style="1" customWidth="1"/>
    <col min="26" max="28" width="18.7109375" style="1" customWidth="1"/>
    <col min="29" max="29" width="24.57421875" style="1" customWidth="1"/>
    <col min="30" max="30" width="23.7109375" style="1" customWidth="1"/>
    <col min="31" max="31" width="18.7109375" style="1" customWidth="1"/>
    <col min="32" max="33" width="24.8515625" style="1" bestFit="1" customWidth="1"/>
    <col min="34" max="35" width="18.7109375" style="1" customWidth="1"/>
    <col min="36" max="36" width="3.57421875" style="1" customWidth="1"/>
    <col min="37" max="37" width="19.00390625" style="1" customWidth="1"/>
    <col min="38" max="38" width="3.57421875" style="1" customWidth="1"/>
    <col min="39" max="39" width="19.00390625" style="1" customWidth="1"/>
    <col min="40" max="41" width="12.57421875" style="1" customWidth="1"/>
    <col min="42" max="42" width="40.7109375" style="1" customWidth="1"/>
    <col min="43" max="43" width="10.7109375" style="1" customWidth="1"/>
    <col min="44" max="44" width="67.00390625" style="1" customWidth="1"/>
    <col min="45" max="46" width="18.7109375" style="1" customWidth="1"/>
    <col min="47" max="47" width="15.57421875" style="1" bestFit="1" customWidth="1"/>
    <col min="48" max="50" width="12.57421875" style="1" customWidth="1"/>
    <col min="51" max="51" width="26.7109375" style="1" customWidth="1"/>
    <col min="52" max="52" width="12.57421875" style="1" customWidth="1"/>
    <col min="53" max="53" width="15.7109375" style="1" customWidth="1"/>
    <col min="54" max="54" width="3.7109375" style="1" customWidth="1"/>
    <col min="55" max="55" width="15.7109375" style="1" customWidth="1"/>
    <col min="56" max="56" width="3.7109375" style="1" customWidth="1"/>
    <col min="57" max="57" width="15.7109375" style="1" customWidth="1"/>
    <col min="58" max="16384" width="12.57421875" style="1" customWidth="1"/>
  </cols>
  <sheetData>
    <row r="1" s="5" customFormat="1" ht="15">
      <c r="A1" s="5" t="s">
        <v>231</v>
      </c>
    </row>
    <row r="2" s="5" customFormat="1" ht="15">
      <c r="A2" s="5" t="s">
        <v>232</v>
      </c>
    </row>
    <row r="3" spans="4:57" ht="15">
      <c r="D3" s="160" t="s">
        <v>112</v>
      </c>
      <c r="E3" s="160"/>
      <c r="F3" s="160"/>
      <c r="G3" s="160"/>
      <c r="H3" s="160"/>
      <c r="I3" s="160"/>
      <c r="J3" s="160"/>
      <c r="P3" s="3" t="s">
        <v>3</v>
      </c>
      <c r="Q3" s="3"/>
      <c r="R3" s="3"/>
      <c r="T3" s="49"/>
      <c r="U3" s="49"/>
      <c r="V3" s="49"/>
      <c r="W3" s="161" t="s">
        <v>112</v>
      </c>
      <c r="X3" s="161"/>
      <c r="Y3" s="161"/>
      <c r="Z3" s="161"/>
      <c r="AA3" s="59"/>
      <c r="AE3" s="3" t="s">
        <v>3</v>
      </c>
      <c r="AS3" s="1" t="s">
        <v>134</v>
      </c>
      <c r="AT3" s="1" t="s">
        <v>135</v>
      </c>
      <c r="AU3" s="1" t="s">
        <v>136</v>
      </c>
      <c r="AX3" s="49"/>
      <c r="AY3" s="49"/>
      <c r="AZ3" s="49"/>
      <c r="BA3" s="49"/>
      <c r="BB3" s="49"/>
      <c r="BC3" s="49"/>
      <c r="BD3" s="49"/>
      <c r="BE3" s="49"/>
    </row>
    <row r="4" spans="4:57" ht="15">
      <c r="D4" s="160" t="str">
        <f>W4</f>
        <v>COMPANY:  FLORIDA POWER &amp; LIGHT COMPANY</v>
      </c>
      <c r="E4" s="160"/>
      <c r="F4" s="160"/>
      <c r="G4" s="160"/>
      <c r="H4" s="160"/>
      <c r="I4" s="160"/>
      <c r="J4" s="160"/>
      <c r="P4" s="49"/>
      <c r="Q4" s="49"/>
      <c r="R4" s="49"/>
      <c r="T4" s="49"/>
      <c r="U4" s="49"/>
      <c r="V4" s="49"/>
      <c r="W4" s="161" t="s">
        <v>4</v>
      </c>
      <c r="X4" s="161"/>
      <c r="Y4" s="161"/>
      <c r="Z4" s="161"/>
      <c r="AA4" s="59"/>
      <c r="AR4" s="60" t="s">
        <v>137</v>
      </c>
      <c r="AS4" s="1" t="s">
        <v>138</v>
      </c>
      <c r="AT4" s="1" t="s">
        <v>138</v>
      </c>
      <c r="AU4" s="1" t="s">
        <v>139</v>
      </c>
      <c r="AX4" s="49"/>
      <c r="AY4" s="49"/>
      <c r="AZ4" s="49"/>
      <c r="BA4" s="49"/>
      <c r="BB4" s="49"/>
      <c r="BC4" s="49"/>
      <c r="BD4" s="49"/>
      <c r="BE4" s="49"/>
    </row>
    <row r="5" spans="3:57" ht="15">
      <c r="C5" s="156" t="str">
        <f>W5</f>
        <v>FOR THE MONTH OF JANUARY 2010</v>
      </c>
      <c r="D5" s="158"/>
      <c r="E5" s="158"/>
      <c r="F5" s="158"/>
      <c r="G5" s="158"/>
      <c r="H5" s="158"/>
      <c r="I5" s="158"/>
      <c r="J5" s="158"/>
      <c r="K5" s="158"/>
      <c r="P5" s="49"/>
      <c r="Q5" s="49"/>
      <c r="R5" s="49"/>
      <c r="T5" s="49"/>
      <c r="U5" s="49"/>
      <c r="V5" s="49"/>
      <c r="W5" s="159" t="s">
        <v>220</v>
      </c>
      <c r="X5" s="159"/>
      <c r="Y5" s="159"/>
      <c r="Z5" s="159"/>
      <c r="AA5" s="59"/>
      <c r="AF5" s="49"/>
      <c r="AG5" s="49"/>
      <c r="AH5" s="49"/>
      <c r="AI5" s="49"/>
      <c r="AJ5" s="49"/>
      <c r="AK5" s="49"/>
      <c r="AL5" s="49"/>
      <c r="AM5" s="49"/>
      <c r="AN5" s="49"/>
      <c r="AP5" s="50" t="s">
        <v>140</v>
      </c>
      <c r="AR5" s="1" t="s">
        <v>203</v>
      </c>
      <c r="AS5" s="47">
        <f>I81+AT5</f>
        <v>107668</v>
      </c>
      <c r="AT5" s="47"/>
      <c r="AU5" s="53" t="s">
        <v>2</v>
      </c>
      <c r="AX5" s="49"/>
      <c r="AY5" s="49"/>
      <c r="AZ5" s="49"/>
      <c r="BA5" s="49"/>
      <c r="BB5" s="49"/>
      <c r="BC5" s="49"/>
      <c r="BD5" s="49"/>
      <c r="BE5" s="49"/>
    </row>
    <row r="6" spans="16:57" ht="15">
      <c r="P6" s="4"/>
      <c r="Q6" s="4"/>
      <c r="R6" s="4"/>
      <c r="T6" s="49"/>
      <c r="U6" s="49"/>
      <c r="V6" s="49"/>
      <c r="W6" s="49"/>
      <c r="X6" s="59"/>
      <c r="Y6" s="59"/>
      <c r="Z6" s="59"/>
      <c r="AA6" s="59"/>
      <c r="AF6" s="49"/>
      <c r="AG6" s="49"/>
      <c r="AH6" s="49"/>
      <c r="AI6" s="49"/>
      <c r="AJ6" s="49"/>
      <c r="AK6" s="49"/>
      <c r="AL6" s="49"/>
      <c r="AM6" s="49"/>
      <c r="AN6" s="49"/>
      <c r="AP6" s="61"/>
      <c r="AQ6" s="60"/>
      <c r="AR6" s="3" t="s">
        <v>204</v>
      </c>
      <c r="AS6" s="47">
        <f>O81-O80+AT6</f>
        <v>2808945.11</v>
      </c>
      <c r="AT6" s="47"/>
      <c r="AU6" s="53" t="s">
        <v>2</v>
      </c>
      <c r="AX6" s="49"/>
      <c r="AY6" s="49"/>
      <c r="AZ6" s="49"/>
      <c r="BA6" s="49"/>
      <c r="BB6" s="49"/>
      <c r="BC6" s="49"/>
      <c r="BD6" s="49"/>
      <c r="BE6" s="49"/>
    </row>
    <row r="7" spans="1:57" ht="15">
      <c r="A7" s="27" t="s">
        <v>5</v>
      </c>
      <c r="C7" s="27" t="s">
        <v>6</v>
      </c>
      <c r="E7" s="27" t="s">
        <v>7</v>
      </c>
      <c r="G7" s="27" t="s">
        <v>8</v>
      </c>
      <c r="I7" s="27" t="s">
        <v>9</v>
      </c>
      <c r="L7" s="27" t="s">
        <v>10</v>
      </c>
      <c r="O7" s="27" t="s">
        <v>11</v>
      </c>
      <c r="P7" s="62" t="s">
        <v>12</v>
      </c>
      <c r="Q7" s="62"/>
      <c r="R7" s="62">
        <v>-9</v>
      </c>
      <c r="T7" s="49"/>
      <c r="U7" s="49"/>
      <c r="V7" s="49"/>
      <c r="W7" s="49"/>
      <c r="X7" s="49"/>
      <c r="Y7" s="49"/>
      <c r="Z7" s="49"/>
      <c r="AA7" s="49"/>
      <c r="AF7" s="49"/>
      <c r="AG7" s="49"/>
      <c r="AH7" s="49"/>
      <c r="AI7" s="49"/>
      <c r="AJ7" s="49"/>
      <c r="AK7" s="49"/>
      <c r="AL7" s="49"/>
      <c r="AM7" s="49"/>
      <c r="AN7" s="49"/>
      <c r="AP7" s="61"/>
      <c r="AQ7" s="60"/>
      <c r="AR7" s="3" t="s">
        <v>205</v>
      </c>
      <c r="AS7" s="47">
        <f>P81+AT7</f>
        <v>3738221.9</v>
      </c>
      <c r="AT7" s="47"/>
      <c r="AU7" s="53" t="s">
        <v>2</v>
      </c>
      <c r="AX7" s="49"/>
      <c r="AY7" s="49"/>
      <c r="AZ7" s="49"/>
      <c r="BA7" s="49"/>
      <c r="BB7" s="49"/>
      <c r="BC7" s="49"/>
      <c r="BD7" s="49"/>
      <c r="BE7" s="49"/>
    </row>
    <row r="8" spans="1:57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44"/>
      <c r="Q8" s="44"/>
      <c r="R8" s="44"/>
      <c r="T8" s="49"/>
      <c r="U8" s="49"/>
      <c r="V8" s="49"/>
      <c r="W8" s="49"/>
      <c r="X8" s="49"/>
      <c r="Y8" s="49"/>
      <c r="Z8" s="49"/>
      <c r="AA8" s="27" t="s">
        <v>2</v>
      </c>
      <c r="AF8" s="49"/>
      <c r="AG8" s="49"/>
      <c r="AH8" s="49"/>
      <c r="AI8" s="49"/>
      <c r="AJ8" s="49"/>
      <c r="AK8" s="49"/>
      <c r="AL8" s="49"/>
      <c r="AM8" s="49"/>
      <c r="AN8" s="49"/>
      <c r="AP8" s="50"/>
      <c r="AR8" s="3" t="s">
        <v>206</v>
      </c>
      <c r="AS8" s="47">
        <f>O81+AT8</f>
        <v>2808945.11</v>
      </c>
      <c r="AT8" s="47"/>
      <c r="AU8" s="53" t="s">
        <v>2</v>
      </c>
      <c r="AX8" s="49"/>
      <c r="AY8" s="49"/>
      <c r="AZ8" s="49"/>
      <c r="BA8" s="49"/>
      <c r="BB8" s="49"/>
      <c r="BC8" s="49"/>
      <c r="BD8" s="49"/>
      <c r="BE8" s="49"/>
    </row>
    <row r="9" spans="1:57" ht="15">
      <c r="A9" s="3" t="s">
        <v>2</v>
      </c>
      <c r="C9" s="3" t="s">
        <v>2</v>
      </c>
      <c r="G9" s="27" t="s">
        <v>13</v>
      </c>
      <c r="K9" s="3" t="s">
        <v>14</v>
      </c>
      <c r="P9" s="4"/>
      <c r="Q9" s="4"/>
      <c r="R9" s="4"/>
      <c r="S9" s="49"/>
      <c r="T9" s="49"/>
      <c r="U9" s="3" t="s">
        <v>2</v>
      </c>
      <c r="V9" s="2" t="s">
        <v>141</v>
      </c>
      <c r="W9" s="2" t="s">
        <v>142</v>
      </c>
      <c r="X9" s="2" t="s">
        <v>143</v>
      </c>
      <c r="Y9" s="27"/>
      <c r="Z9" s="2" t="s">
        <v>144</v>
      </c>
      <c r="AA9" s="2" t="s">
        <v>145</v>
      </c>
      <c r="AB9" s="2" t="s">
        <v>146</v>
      </c>
      <c r="AC9" s="2" t="s">
        <v>147</v>
      </c>
      <c r="AD9" s="2" t="s">
        <v>148</v>
      </c>
      <c r="AE9" s="2" t="s">
        <v>149</v>
      </c>
      <c r="AF9" s="2" t="s">
        <v>150</v>
      </c>
      <c r="AG9" s="2" t="s">
        <v>151</v>
      </c>
      <c r="AH9" s="49"/>
      <c r="AI9" s="49"/>
      <c r="AJ9" s="49"/>
      <c r="AK9" s="49"/>
      <c r="AL9" s="49"/>
      <c r="AM9" s="49"/>
      <c r="AN9" s="49"/>
      <c r="AP9" s="63"/>
      <c r="AQ9" s="64"/>
      <c r="AR9" s="3" t="s">
        <v>207</v>
      </c>
      <c r="AS9" s="47">
        <f>R81+AT9</f>
        <v>700142.17</v>
      </c>
      <c r="AT9" s="47"/>
      <c r="AU9" s="53" t="s">
        <v>2</v>
      </c>
      <c r="AY9" s="49"/>
      <c r="AZ9" s="49"/>
      <c r="BA9" s="49"/>
      <c r="BB9" s="49"/>
      <c r="BC9" s="49"/>
      <c r="BD9" s="49"/>
      <c r="BE9" s="49"/>
    </row>
    <row r="10" spans="1:57" ht="15">
      <c r="A10" s="3" t="s">
        <v>2</v>
      </c>
      <c r="C10" s="27" t="s">
        <v>15</v>
      </c>
      <c r="E10" s="27" t="s">
        <v>1</v>
      </c>
      <c r="G10" s="27" t="s">
        <v>16</v>
      </c>
      <c r="I10" s="27" t="s">
        <v>13</v>
      </c>
      <c r="K10" s="3" t="s">
        <v>2</v>
      </c>
      <c r="L10" s="3" t="s">
        <v>2</v>
      </c>
      <c r="M10" s="3" t="s">
        <v>2</v>
      </c>
      <c r="O10" s="27" t="s">
        <v>17</v>
      </c>
      <c r="P10" s="65" t="s">
        <v>2</v>
      </c>
      <c r="Q10" s="65"/>
      <c r="R10" s="27" t="s">
        <v>2</v>
      </c>
      <c r="S10" s="49"/>
      <c r="T10" s="49"/>
      <c r="U10" s="27" t="s">
        <v>15</v>
      </c>
      <c r="V10" s="27" t="s">
        <v>152</v>
      </c>
      <c r="W10" s="27" t="s">
        <v>2</v>
      </c>
      <c r="X10" s="27" t="s">
        <v>152</v>
      </c>
      <c r="Z10" s="27" t="s">
        <v>2</v>
      </c>
      <c r="AA10" s="27" t="s">
        <v>153</v>
      </c>
      <c r="AB10" s="27" t="s">
        <v>154</v>
      </c>
      <c r="AC10" s="27" t="s">
        <v>155</v>
      </c>
      <c r="AD10" s="27" t="s">
        <v>154</v>
      </c>
      <c r="AE10" s="27" t="s">
        <v>2</v>
      </c>
      <c r="AF10" s="66" t="s">
        <v>208</v>
      </c>
      <c r="AG10" s="66" t="s">
        <v>208</v>
      </c>
      <c r="AH10" s="49"/>
      <c r="AI10" s="49"/>
      <c r="AJ10" s="49"/>
      <c r="AK10" s="49"/>
      <c r="AL10" s="49"/>
      <c r="AM10" s="49"/>
      <c r="AN10" s="49"/>
      <c r="AP10" s="50" t="s">
        <v>156</v>
      </c>
      <c r="AR10" s="3" t="s">
        <v>209</v>
      </c>
      <c r="AS10" s="47">
        <f>I18+AT10+AU10</f>
        <v>286084</v>
      </c>
      <c r="AT10" s="47"/>
      <c r="AU10" s="67"/>
      <c r="AV10" s="1" t="s">
        <v>157</v>
      </c>
      <c r="AX10" s="49"/>
      <c r="AY10" s="49"/>
      <c r="AZ10" s="49"/>
      <c r="BA10" s="49"/>
      <c r="BB10" s="49"/>
      <c r="BC10" s="49"/>
      <c r="BD10" s="49"/>
      <c r="BE10" s="49"/>
    </row>
    <row r="11" spans="1:57" ht="15">
      <c r="A11" s="27" t="s">
        <v>18</v>
      </c>
      <c r="C11" s="27" t="s">
        <v>19</v>
      </c>
      <c r="E11" s="27" t="s">
        <v>13</v>
      </c>
      <c r="G11" s="27" t="s">
        <v>20</v>
      </c>
      <c r="I11" s="27" t="s">
        <v>21</v>
      </c>
      <c r="K11" s="27" t="s">
        <v>22</v>
      </c>
      <c r="M11" s="27" t="s">
        <v>23</v>
      </c>
      <c r="O11" s="27" t="s">
        <v>24</v>
      </c>
      <c r="P11" s="62" t="s">
        <v>25</v>
      </c>
      <c r="Q11" s="62"/>
      <c r="R11" s="62" t="s">
        <v>84</v>
      </c>
      <c r="S11" s="49"/>
      <c r="T11" s="27" t="s">
        <v>18</v>
      </c>
      <c r="U11" s="27" t="s">
        <v>19</v>
      </c>
      <c r="V11" s="27" t="s">
        <v>158</v>
      </c>
      <c r="W11" s="27" t="s">
        <v>154</v>
      </c>
      <c r="X11" s="27" t="s">
        <v>158</v>
      </c>
      <c r="Z11" s="27" t="s">
        <v>154</v>
      </c>
      <c r="AA11" s="27" t="s">
        <v>159</v>
      </c>
      <c r="AB11" s="27" t="s">
        <v>160</v>
      </c>
      <c r="AC11" s="68" t="s">
        <v>161</v>
      </c>
      <c r="AD11" s="27" t="s">
        <v>160</v>
      </c>
      <c r="AE11" s="27" t="s">
        <v>162</v>
      </c>
      <c r="AF11" s="69" t="s">
        <v>163</v>
      </c>
      <c r="AG11" s="70" t="s">
        <v>163</v>
      </c>
      <c r="AH11" s="49"/>
      <c r="AI11" s="49"/>
      <c r="AJ11" s="49"/>
      <c r="AK11" s="49"/>
      <c r="AL11" s="49"/>
      <c r="AM11" s="49"/>
      <c r="AN11" s="49"/>
      <c r="AP11" s="63"/>
      <c r="AQ11" s="64"/>
      <c r="AR11" s="3" t="s">
        <v>210</v>
      </c>
      <c r="AS11" s="47">
        <f>P18+AT11+AU11</f>
        <v>11890064</v>
      </c>
      <c r="AT11" s="47"/>
      <c r="AU11" s="67"/>
      <c r="AV11" s="1" t="s">
        <v>164</v>
      </c>
      <c r="AX11" s="49"/>
      <c r="AY11" s="49"/>
      <c r="AZ11" s="49"/>
      <c r="BA11" s="49"/>
      <c r="BB11" s="49"/>
      <c r="BC11" s="49"/>
      <c r="BD11" s="49"/>
      <c r="BE11" s="49"/>
    </row>
    <row r="12" spans="3:57" ht="15">
      <c r="C12" s="27" t="s">
        <v>26</v>
      </c>
      <c r="E12" s="27" t="s">
        <v>27</v>
      </c>
      <c r="G12" s="27" t="s">
        <v>28</v>
      </c>
      <c r="I12" s="27" t="s">
        <v>29</v>
      </c>
      <c r="K12" s="27" t="s">
        <v>30</v>
      </c>
      <c r="M12" s="27" t="s">
        <v>1</v>
      </c>
      <c r="P12" s="62" t="s">
        <v>31</v>
      </c>
      <c r="Q12" s="62"/>
      <c r="R12" s="62" t="s">
        <v>85</v>
      </c>
      <c r="S12" s="49"/>
      <c r="T12" s="49"/>
      <c r="U12" s="27" t="s">
        <v>26</v>
      </c>
      <c r="V12" s="27" t="s">
        <v>159</v>
      </c>
      <c r="W12" s="27" t="s">
        <v>160</v>
      </c>
      <c r="X12" s="27" t="s">
        <v>165</v>
      </c>
      <c r="Z12" s="27" t="s">
        <v>166</v>
      </c>
      <c r="AA12" s="2" t="s">
        <v>167</v>
      </c>
      <c r="AB12" s="2" t="s">
        <v>167</v>
      </c>
      <c r="AC12" s="27" t="s">
        <v>153</v>
      </c>
      <c r="AD12" s="27" t="s">
        <v>168</v>
      </c>
      <c r="AE12" s="27" t="s">
        <v>169</v>
      </c>
      <c r="AF12" s="27" t="s">
        <v>170</v>
      </c>
      <c r="AG12" s="27" t="s">
        <v>170</v>
      </c>
      <c r="AH12" s="49"/>
      <c r="AI12" s="49"/>
      <c r="AJ12" s="49"/>
      <c r="AK12" s="49"/>
      <c r="AL12" s="49"/>
      <c r="AM12" s="49"/>
      <c r="AN12" s="49"/>
      <c r="AP12" s="63"/>
      <c r="AQ12" s="64"/>
      <c r="AR12" s="3" t="s">
        <v>211</v>
      </c>
      <c r="AS12" s="47">
        <f>O18+AT12+AU12</f>
        <v>8443364</v>
      </c>
      <c r="AT12" s="47"/>
      <c r="AU12" s="67"/>
      <c r="AV12" s="1" t="s">
        <v>171</v>
      </c>
      <c r="AX12" s="49"/>
      <c r="AY12" s="49"/>
      <c r="AZ12" s="49"/>
      <c r="BA12" s="49"/>
      <c r="BB12" s="49"/>
      <c r="BC12" s="49"/>
      <c r="BD12" s="49"/>
      <c r="BE12" s="49"/>
    </row>
    <row r="13" spans="1:57" ht="15">
      <c r="A13" s="54"/>
      <c r="B13" s="54"/>
      <c r="C13" s="54"/>
      <c r="D13" s="54"/>
      <c r="E13" s="28" t="s">
        <v>32</v>
      </c>
      <c r="F13" s="54"/>
      <c r="G13" s="28" t="s">
        <v>32</v>
      </c>
      <c r="H13" s="54"/>
      <c r="I13" s="28" t="s">
        <v>32</v>
      </c>
      <c r="J13" s="54"/>
      <c r="K13" s="28" t="s">
        <v>33</v>
      </c>
      <c r="L13" s="54"/>
      <c r="M13" s="28" t="s">
        <v>33</v>
      </c>
      <c r="N13" s="54"/>
      <c r="O13" s="28" t="s">
        <v>34</v>
      </c>
      <c r="P13" s="71" t="s">
        <v>35</v>
      </c>
      <c r="Q13" s="71"/>
      <c r="R13" s="71" t="s">
        <v>31</v>
      </c>
      <c r="S13" s="49"/>
      <c r="T13" s="49"/>
      <c r="V13" s="27" t="s">
        <v>172</v>
      </c>
      <c r="W13" s="27" t="s">
        <v>172</v>
      </c>
      <c r="X13" s="27" t="s">
        <v>173</v>
      </c>
      <c r="Z13" s="27" t="s">
        <v>174</v>
      </c>
      <c r="AA13" s="27" t="s">
        <v>175</v>
      </c>
      <c r="AB13" s="27" t="s">
        <v>175</v>
      </c>
      <c r="AC13" s="27" t="s">
        <v>176</v>
      </c>
      <c r="AD13" s="68" t="s">
        <v>161</v>
      </c>
      <c r="AE13" s="27" t="s">
        <v>30</v>
      </c>
      <c r="AF13" s="27" t="s">
        <v>176</v>
      </c>
      <c r="AG13" s="27" t="s">
        <v>177</v>
      </c>
      <c r="AH13" s="49"/>
      <c r="AI13" s="49"/>
      <c r="AJ13" s="49"/>
      <c r="AK13" s="49"/>
      <c r="AL13" s="49"/>
      <c r="AM13" s="49"/>
      <c r="AN13" s="49"/>
      <c r="AP13" s="50"/>
      <c r="AR13" s="3" t="s">
        <v>212</v>
      </c>
      <c r="AS13" s="47">
        <f>R18+AT13+AU13</f>
        <v>2988036</v>
      </c>
      <c r="AT13" s="47"/>
      <c r="AU13" s="67"/>
      <c r="AV13" s="1" t="s">
        <v>178</v>
      </c>
      <c r="AX13" s="49"/>
      <c r="AY13" s="49"/>
      <c r="AZ13" s="49"/>
      <c r="BA13" s="49"/>
      <c r="BB13" s="49"/>
      <c r="BC13" s="49"/>
      <c r="BD13" s="49"/>
      <c r="BE13" s="49"/>
    </row>
    <row r="14" spans="1:57" ht="16.5" customHeight="1">
      <c r="A14" s="72" t="s">
        <v>36</v>
      </c>
      <c r="P14" s="4"/>
      <c r="Q14" s="4"/>
      <c r="R14" s="4"/>
      <c r="S14" s="49"/>
      <c r="T14" s="49"/>
      <c r="U14" s="49"/>
      <c r="AH14" s="49"/>
      <c r="AI14" s="49"/>
      <c r="AJ14" s="49"/>
      <c r="AK14" s="49"/>
      <c r="AL14" s="49"/>
      <c r="AM14" s="49"/>
      <c r="AN14" s="49"/>
      <c r="AP14" s="50"/>
      <c r="AR14" s="3" t="s">
        <v>213</v>
      </c>
      <c r="AS14" s="47">
        <f>G135+AT14</f>
        <v>0</v>
      </c>
      <c r="AT14" s="47">
        <v>0</v>
      </c>
      <c r="AU14" s="53"/>
      <c r="AX14" s="49"/>
      <c r="AY14" s="49"/>
      <c r="AZ14" s="49"/>
      <c r="BA14" s="49"/>
      <c r="BB14" s="49"/>
      <c r="BC14" s="49"/>
      <c r="BD14" s="49"/>
      <c r="BE14" s="49"/>
    </row>
    <row r="15" spans="3:57" ht="15">
      <c r="C15" s="2" t="s">
        <v>221</v>
      </c>
      <c r="E15" s="12">
        <v>240000</v>
      </c>
      <c r="F15" s="4"/>
      <c r="G15" s="4">
        <v>0</v>
      </c>
      <c r="H15" s="4"/>
      <c r="I15" s="4">
        <f>E15</f>
        <v>240000</v>
      </c>
      <c r="K15" s="48">
        <f>O15/E15/10</f>
        <v>3.415958333333333</v>
      </c>
      <c r="L15" s="48"/>
      <c r="M15" s="48">
        <f>P15/E15/10</f>
        <v>4.852083333333334</v>
      </c>
      <c r="N15" s="48"/>
      <c r="O15" s="11">
        <v>8198300</v>
      </c>
      <c r="P15" s="11">
        <v>11645000</v>
      </c>
      <c r="Q15" s="11"/>
      <c r="R15" s="11">
        <v>2988036</v>
      </c>
      <c r="S15" s="50"/>
      <c r="T15" s="3"/>
      <c r="U15" s="2"/>
      <c r="W15" s="12"/>
      <c r="X15" s="4"/>
      <c r="Y15" s="4"/>
      <c r="Z15" s="4"/>
      <c r="AA15" s="4"/>
      <c r="AC15" s="48"/>
      <c r="AD15" s="48"/>
      <c r="AE15" s="48"/>
      <c r="AF15" s="48"/>
      <c r="AG15" s="11"/>
      <c r="AH15" s="11"/>
      <c r="AI15" s="11"/>
      <c r="AJ15" s="11"/>
      <c r="AK15" s="49"/>
      <c r="AL15" s="49"/>
      <c r="AM15" s="49"/>
      <c r="AN15" s="49"/>
      <c r="AP15" s="50"/>
      <c r="AR15" s="3" t="s">
        <v>214</v>
      </c>
      <c r="AS15" s="47">
        <f>O135+AT15</f>
        <v>0</v>
      </c>
      <c r="AT15" s="47">
        <v>0</v>
      </c>
      <c r="AU15" s="53"/>
      <c r="AX15" s="49"/>
      <c r="AY15" s="49"/>
      <c r="AZ15" s="49"/>
      <c r="BA15" s="49"/>
      <c r="BB15" s="49"/>
      <c r="BC15" s="49"/>
      <c r="BD15" s="49"/>
      <c r="BE15" s="49"/>
    </row>
    <row r="16" spans="1:57" ht="15">
      <c r="A16" s="3" t="s">
        <v>38</v>
      </c>
      <c r="E16" s="11">
        <v>46084</v>
      </c>
      <c r="F16" s="4"/>
      <c r="G16" s="4">
        <v>0</v>
      </c>
      <c r="H16" s="4"/>
      <c r="I16" s="4">
        <f>E16</f>
        <v>46084</v>
      </c>
      <c r="K16" s="48">
        <f>IF(I16=0,0,O16/(I16*10))</f>
        <v>0.5317767554899748</v>
      </c>
      <c r="L16" s="48"/>
      <c r="M16" s="48">
        <f>K16</f>
        <v>0.5317767554899748</v>
      </c>
      <c r="N16" s="48"/>
      <c r="O16" s="11">
        <v>245064</v>
      </c>
      <c r="P16" s="11">
        <v>245064</v>
      </c>
      <c r="Q16" s="11"/>
      <c r="R16" s="11">
        <v>0</v>
      </c>
      <c r="S16" s="50"/>
      <c r="W16" s="11"/>
      <c r="X16" s="4"/>
      <c r="Y16" s="4"/>
      <c r="Z16" s="4"/>
      <c r="AA16" s="4"/>
      <c r="AC16" s="48"/>
      <c r="AD16" s="48"/>
      <c r="AE16" s="48"/>
      <c r="AF16" s="48"/>
      <c r="AG16" s="11"/>
      <c r="AH16" s="11"/>
      <c r="AI16" s="11"/>
      <c r="AJ16" s="11"/>
      <c r="AK16" s="49"/>
      <c r="AL16" s="49"/>
      <c r="AM16" s="49"/>
      <c r="AN16" s="49"/>
      <c r="AP16" s="63"/>
      <c r="AQ16" s="64"/>
      <c r="AR16" s="3" t="s">
        <v>215</v>
      </c>
      <c r="AS16" s="47">
        <f>G123+AT16+AU16</f>
        <v>0</v>
      </c>
      <c r="AT16" s="47">
        <v>0</v>
      </c>
      <c r="AU16" s="53"/>
      <c r="AX16" s="49"/>
      <c r="AY16" s="49"/>
      <c r="AZ16" s="49"/>
      <c r="BA16" s="49"/>
      <c r="BB16" s="49"/>
      <c r="BC16" s="49"/>
      <c r="BD16" s="49"/>
      <c r="BE16" s="49"/>
    </row>
    <row r="17" spans="5:57" ht="15">
      <c r="E17" s="4"/>
      <c r="F17" s="4"/>
      <c r="G17" s="4"/>
      <c r="H17" s="4"/>
      <c r="I17" s="65" t="s">
        <v>2</v>
      </c>
      <c r="K17" s="73" t="s">
        <v>2</v>
      </c>
      <c r="L17" s="48"/>
      <c r="M17" s="73" t="s">
        <v>2</v>
      </c>
      <c r="N17" s="48"/>
      <c r="O17" s="51"/>
      <c r="P17" s="51"/>
      <c r="Q17" s="51"/>
      <c r="R17" s="51"/>
      <c r="S17" s="50"/>
      <c r="T17" s="3"/>
      <c r="W17" s="4"/>
      <c r="X17" s="4"/>
      <c r="Y17" s="4"/>
      <c r="Z17" s="4"/>
      <c r="AA17" s="65"/>
      <c r="AC17" s="73"/>
      <c r="AD17" s="48"/>
      <c r="AE17" s="73"/>
      <c r="AF17" s="48"/>
      <c r="AG17" s="51"/>
      <c r="AH17" s="51"/>
      <c r="AI17" s="51"/>
      <c r="AJ17" s="51"/>
      <c r="AK17" s="49"/>
      <c r="AL17" s="49"/>
      <c r="AM17" s="49"/>
      <c r="AN17" s="49"/>
      <c r="AP17" s="63"/>
      <c r="AQ17" s="64"/>
      <c r="AR17" s="3" t="s">
        <v>216</v>
      </c>
      <c r="AS17" s="47">
        <f>I123+AT17+AU17</f>
        <v>0</v>
      </c>
      <c r="AT17" s="47">
        <v>0</v>
      </c>
      <c r="AU17" s="53"/>
      <c r="AX17" s="49"/>
      <c r="AY17" s="49"/>
      <c r="AZ17" s="49"/>
      <c r="BA17" s="49"/>
      <c r="BB17" s="49"/>
      <c r="BC17" s="49"/>
      <c r="BD17" s="49"/>
      <c r="BE17" s="49"/>
    </row>
    <row r="18" spans="1:57" ht="15">
      <c r="A18" s="3" t="s">
        <v>1</v>
      </c>
      <c r="E18" s="4">
        <f>SUM(E15:E17)</f>
        <v>286084</v>
      </c>
      <c r="F18" s="4"/>
      <c r="G18" s="4">
        <v>0</v>
      </c>
      <c r="H18" s="4"/>
      <c r="I18" s="4">
        <f>E18</f>
        <v>286084</v>
      </c>
      <c r="K18" s="48">
        <f>IF(I18=0,0,O18/(I18*10))</f>
        <v>2.951358342305057</v>
      </c>
      <c r="L18" s="48"/>
      <c r="M18" s="48">
        <f>P18/(I18*10)</f>
        <v>4.15614434921212</v>
      </c>
      <c r="N18" s="48"/>
      <c r="O18" s="4">
        <f>SUM(O15:O17)</f>
        <v>8443364</v>
      </c>
      <c r="P18" s="4">
        <f>SUM(P15:P17)</f>
        <v>11890064</v>
      </c>
      <c r="Q18" s="3"/>
      <c r="R18" s="4">
        <f>SUM(R15:R17)</f>
        <v>2988036</v>
      </c>
      <c r="S18" s="50"/>
      <c r="W18" s="4"/>
      <c r="X18" s="4"/>
      <c r="Y18" s="4"/>
      <c r="Z18" s="4"/>
      <c r="AA18" s="4"/>
      <c r="AC18" s="48"/>
      <c r="AD18" s="48"/>
      <c r="AE18" s="48"/>
      <c r="AF18" s="48"/>
      <c r="AG18" s="4"/>
      <c r="AH18" s="4"/>
      <c r="AI18" s="3"/>
      <c r="AJ18" s="4"/>
      <c r="AK18" s="49"/>
      <c r="AL18" s="49"/>
      <c r="AM18" s="49"/>
      <c r="AN18" s="49"/>
      <c r="AP18" s="63"/>
      <c r="AQ18" s="64"/>
      <c r="AR18" s="3" t="s">
        <v>217</v>
      </c>
      <c r="AS18" s="47">
        <f>O123+AT18+AU18</f>
        <v>0</v>
      </c>
      <c r="AT18" s="47">
        <v>0</v>
      </c>
      <c r="AU18" s="53"/>
      <c r="AX18" s="49"/>
      <c r="AY18" s="49"/>
      <c r="AZ18" s="49"/>
      <c r="BA18" s="49"/>
      <c r="BB18" s="49"/>
      <c r="BC18" s="49"/>
      <c r="BD18" s="49"/>
      <c r="BE18" s="49"/>
    </row>
    <row r="19" spans="1:57" ht="15">
      <c r="A19" s="54"/>
      <c r="B19" s="54"/>
      <c r="C19" s="54"/>
      <c r="D19" s="54"/>
      <c r="E19" s="44"/>
      <c r="F19" s="44"/>
      <c r="G19" s="44"/>
      <c r="H19" s="44"/>
      <c r="I19" s="44"/>
      <c r="J19" s="54"/>
      <c r="K19" s="74"/>
      <c r="L19" s="74"/>
      <c r="M19" s="74"/>
      <c r="N19" s="54"/>
      <c r="O19" s="44"/>
      <c r="P19" s="44"/>
      <c r="Q19" s="44"/>
      <c r="R19" s="44"/>
      <c r="S19" s="3"/>
      <c r="T19" s="3"/>
      <c r="W19" s="4"/>
      <c r="X19" s="4"/>
      <c r="Y19" s="4"/>
      <c r="Z19" s="4"/>
      <c r="AA19" s="4"/>
      <c r="AC19" s="75"/>
      <c r="AD19" s="75"/>
      <c r="AE19" s="75"/>
      <c r="AG19" s="4"/>
      <c r="AH19" s="4"/>
      <c r="AI19" s="4"/>
      <c r="AJ19" s="4"/>
      <c r="AK19" s="49"/>
      <c r="AL19" s="49"/>
      <c r="AM19" s="49"/>
      <c r="AN19" s="49"/>
      <c r="AP19" s="50"/>
      <c r="AT19" s="76"/>
      <c r="AX19" s="49"/>
      <c r="AY19" s="49"/>
      <c r="AZ19" s="49"/>
      <c r="BA19" s="49"/>
      <c r="BB19" s="49"/>
      <c r="BC19" s="49"/>
      <c r="BD19" s="49"/>
      <c r="BE19" s="49"/>
    </row>
    <row r="20" spans="1:57" ht="15">
      <c r="A20" s="3" t="s">
        <v>2</v>
      </c>
      <c r="E20" s="4"/>
      <c r="F20" s="4"/>
      <c r="G20" s="4"/>
      <c r="H20" s="4"/>
      <c r="I20" s="4"/>
      <c r="K20" s="75"/>
      <c r="L20" s="75"/>
      <c r="M20" s="75"/>
      <c r="O20" s="4"/>
      <c r="P20" s="4"/>
      <c r="Q20" s="4"/>
      <c r="R20" s="4"/>
      <c r="W20" s="4"/>
      <c r="X20" s="4"/>
      <c r="Y20" s="4"/>
      <c r="Z20" s="4"/>
      <c r="AA20" s="4"/>
      <c r="AC20" s="75"/>
      <c r="AD20" s="75"/>
      <c r="AE20" s="75"/>
      <c r="AG20" s="4"/>
      <c r="AH20" s="4"/>
      <c r="AI20" s="4"/>
      <c r="AJ20" s="4"/>
      <c r="AK20" s="49"/>
      <c r="AL20" s="49"/>
      <c r="AM20" s="49"/>
      <c r="AN20" s="49"/>
      <c r="AX20" s="49"/>
      <c r="AY20" s="49"/>
      <c r="AZ20" s="49"/>
      <c r="BA20" s="49"/>
      <c r="BB20" s="49"/>
      <c r="BC20" s="49"/>
      <c r="BD20" s="49"/>
      <c r="BE20" s="49"/>
    </row>
    <row r="21" spans="1:57" ht="15">
      <c r="A21" s="72" t="s">
        <v>40</v>
      </c>
      <c r="E21" s="4"/>
      <c r="F21" s="4"/>
      <c r="G21" s="4"/>
      <c r="H21" s="4"/>
      <c r="I21" s="4"/>
      <c r="K21" s="75"/>
      <c r="L21" s="75"/>
      <c r="M21" s="75"/>
      <c r="O21" s="4"/>
      <c r="P21" s="4"/>
      <c r="Q21" s="4"/>
      <c r="R21" s="4"/>
      <c r="T21" s="3"/>
      <c r="W21" s="4"/>
      <c r="X21" s="4"/>
      <c r="Y21" s="4"/>
      <c r="Z21" s="4"/>
      <c r="AA21" s="4"/>
      <c r="AC21" s="75"/>
      <c r="AD21" s="75"/>
      <c r="AE21" s="75"/>
      <c r="AG21" s="4"/>
      <c r="AH21" s="4"/>
      <c r="AI21" s="4"/>
      <c r="AJ21" s="4"/>
      <c r="AK21" s="49"/>
      <c r="AL21" s="49"/>
      <c r="AM21" s="49"/>
      <c r="AN21" s="49"/>
      <c r="AX21" s="49"/>
      <c r="AY21" s="49"/>
      <c r="AZ21" s="49"/>
      <c r="BA21" s="49"/>
      <c r="BB21" s="49"/>
      <c r="BC21" s="49"/>
      <c r="BD21" s="49"/>
      <c r="BE21" s="49"/>
    </row>
    <row r="22" spans="1:57" ht="15">
      <c r="A22" s="3" t="s">
        <v>2</v>
      </c>
      <c r="E22" s="4"/>
      <c r="F22" s="4"/>
      <c r="G22" s="4"/>
      <c r="H22" s="4"/>
      <c r="I22" s="4"/>
      <c r="K22" s="75"/>
      <c r="L22" s="75"/>
      <c r="M22" s="75"/>
      <c r="O22" s="4"/>
      <c r="P22" s="4"/>
      <c r="Q22" s="4"/>
      <c r="R22" s="4"/>
      <c r="T22" s="72"/>
      <c r="W22" s="4"/>
      <c r="X22" s="4"/>
      <c r="Y22" s="4"/>
      <c r="Z22" s="4"/>
      <c r="AA22" s="4"/>
      <c r="AC22" s="75"/>
      <c r="AD22" s="75"/>
      <c r="AE22" s="75"/>
      <c r="AG22" s="4"/>
      <c r="AH22" s="4"/>
      <c r="AI22" s="4"/>
      <c r="AJ22" s="4"/>
      <c r="AK22" s="49"/>
      <c r="AL22" s="49"/>
      <c r="AM22" s="49"/>
      <c r="AN22" s="49"/>
      <c r="AX22" s="49"/>
      <c r="AY22" s="49"/>
      <c r="AZ22" s="49"/>
      <c r="BA22" s="49"/>
      <c r="BB22" s="49"/>
      <c r="BC22" s="49"/>
      <c r="BD22" s="49"/>
      <c r="BE22" s="49"/>
    </row>
    <row r="23" spans="1:57" ht="15">
      <c r="A23" s="3"/>
      <c r="E23" s="4"/>
      <c r="F23" s="4"/>
      <c r="G23" s="4"/>
      <c r="H23" s="4"/>
      <c r="I23" s="4"/>
      <c r="K23" s="48"/>
      <c r="L23" s="48"/>
      <c r="M23" s="48"/>
      <c r="O23" s="4"/>
      <c r="P23" s="77"/>
      <c r="Q23" s="4"/>
      <c r="R23" s="4"/>
      <c r="T23" s="3"/>
      <c r="W23" s="4"/>
      <c r="X23" s="4"/>
      <c r="Y23" s="4"/>
      <c r="Z23" s="4"/>
      <c r="AA23" s="4"/>
      <c r="AC23" s="48"/>
      <c r="AD23" s="48"/>
      <c r="AE23" s="48"/>
      <c r="AG23" s="4"/>
      <c r="AH23" s="4"/>
      <c r="AI23" s="4"/>
      <c r="AJ23" s="4"/>
      <c r="AK23" s="49"/>
      <c r="AL23" s="49"/>
      <c r="AM23" s="49"/>
      <c r="AN23" s="49"/>
      <c r="AX23" s="49"/>
      <c r="AY23" s="49"/>
      <c r="AZ23" s="49"/>
      <c r="BA23" s="49"/>
      <c r="BB23" s="49"/>
      <c r="BC23" s="49"/>
      <c r="BD23" s="49"/>
      <c r="BE23" s="49"/>
    </row>
    <row r="24" spans="1:57" ht="15">
      <c r="A24" s="3" t="s">
        <v>41</v>
      </c>
      <c r="E24" s="12">
        <v>28379</v>
      </c>
      <c r="F24" s="4"/>
      <c r="G24" s="4">
        <v>0</v>
      </c>
      <c r="H24" s="4"/>
      <c r="I24" s="4">
        <f>E24</f>
        <v>28379</v>
      </c>
      <c r="K24" s="48">
        <f>IF(I24=0,0,O24/(I24*10))</f>
        <v>0.6253849677578491</v>
      </c>
      <c r="L24" s="48"/>
      <c r="M24" s="48">
        <f>IF(I24=0,0,P24/(I24*10))</f>
        <v>0.6253849677578491</v>
      </c>
      <c r="O24" s="12">
        <v>177478</v>
      </c>
      <c r="P24" s="4">
        <f>O24</f>
        <v>177478</v>
      </c>
      <c r="Q24" s="4"/>
      <c r="R24" s="4">
        <v>0</v>
      </c>
      <c r="T24" s="3"/>
      <c r="W24" s="12"/>
      <c r="X24" s="4"/>
      <c r="Y24" s="4"/>
      <c r="Z24" s="4"/>
      <c r="AA24" s="4"/>
      <c r="AC24" s="48"/>
      <c r="AD24" s="48"/>
      <c r="AE24" s="48"/>
      <c r="AG24" s="12"/>
      <c r="AH24" s="4"/>
      <c r="AI24" s="4"/>
      <c r="AJ24" s="4"/>
      <c r="AK24" s="49"/>
      <c r="AL24" s="49"/>
      <c r="AM24" s="49"/>
      <c r="AN24" s="49"/>
      <c r="AX24" s="49"/>
      <c r="AY24" s="49"/>
      <c r="AZ24" s="49"/>
      <c r="BA24" s="49"/>
      <c r="BB24" s="49"/>
      <c r="BC24" s="49"/>
      <c r="BD24" s="49"/>
      <c r="BE24" s="49"/>
    </row>
    <row r="25" spans="1:57" ht="15" customHeight="1">
      <c r="A25" s="3" t="s">
        <v>42</v>
      </c>
      <c r="E25" s="12">
        <v>19624</v>
      </c>
      <c r="F25" s="4"/>
      <c r="G25" s="4">
        <v>0</v>
      </c>
      <c r="H25" s="4"/>
      <c r="I25" s="4">
        <f>E25</f>
        <v>19624</v>
      </c>
      <c r="K25" s="48">
        <f>IF(I25=0,0,O25/(I25*10))</f>
        <v>0.6429983693436608</v>
      </c>
      <c r="L25" s="48"/>
      <c r="M25" s="48">
        <f>IF(I25=0,0,P25/(I25*10))</f>
        <v>0.6429983693436608</v>
      </c>
      <c r="O25" s="12">
        <v>126182</v>
      </c>
      <c r="P25" s="4">
        <f>O25</f>
        <v>126182</v>
      </c>
      <c r="Q25" s="4"/>
      <c r="R25" s="4">
        <v>0</v>
      </c>
      <c r="T25" s="3"/>
      <c r="W25" s="12"/>
      <c r="X25" s="4"/>
      <c r="Y25" s="4"/>
      <c r="Z25" s="4"/>
      <c r="AA25" s="4"/>
      <c r="AC25" s="48"/>
      <c r="AD25" s="48"/>
      <c r="AE25" s="48"/>
      <c r="AG25" s="12"/>
      <c r="AH25" s="4"/>
      <c r="AI25" s="4"/>
      <c r="AJ25" s="4"/>
      <c r="AK25" s="49"/>
      <c r="AL25" s="49"/>
      <c r="AM25" s="49"/>
      <c r="AN25" s="49"/>
      <c r="AX25" s="49"/>
      <c r="AY25" s="49"/>
      <c r="AZ25" s="49"/>
      <c r="BA25" s="49"/>
      <c r="BB25" s="49"/>
      <c r="BC25" s="49"/>
      <c r="BD25" s="49"/>
      <c r="BE25" s="49"/>
    </row>
    <row r="26" spans="1:57" ht="15" customHeight="1">
      <c r="A26" s="1" t="s">
        <v>95</v>
      </c>
      <c r="C26" s="2"/>
      <c r="E26" s="11">
        <v>769</v>
      </c>
      <c r="F26" s="50"/>
      <c r="G26" s="4">
        <v>0</v>
      </c>
      <c r="H26" s="50"/>
      <c r="I26" s="51">
        <f>E26</f>
        <v>769</v>
      </c>
      <c r="J26" s="50"/>
      <c r="K26" s="48">
        <f>IF(I26=0,0,O26/(I26*10))</f>
        <v>6.831448634590377</v>
      </c>
      <c r="L26" s="48"/>
      <c r="M26" s="48">
        <f>IF(I26=0,0,P26/(I26*10))</f>
        <v>6.831448634590377</v>
      </c>
      <c r="N26" s="45"/>
      <c r="O26" s="11">
        <v>52533.84</v>
      </c>
      <c r="P26" s="4">
        <f>O26</f>
        <v>52533.84</v>
      </c>
      <c r="Q26" s="14"/>
      <c r="R26" s="14">
        <v>0</v>
      </c>
      <c r="T26" s="3"/>
      <c r="U26" s="2"/>
      <c r="W26" s="11"/>
      <c r="X26" s="50"/>
      <c r="Y26" s="4"/>
      <c r="Z26" s="50"/>
      <c r="AA26" s="51"/>
      <c r="AB26" s="50"/>
      <c r="AC26" s="48"/>
      <c r="AD26" s="48"/>
      <c r="AE26" s="48"/>
      <c r="AF26" s="45"/>
      <c r="AG26" s="11"/>
      <c r="AH26" s="4"/>
      <c r="AI26" s="14"/>
      <c r="AJ26" s="14"/>
      <c r="AK26" s="49"/>
      <c r="AL26" s="49"/>
      <c r="AM26" s="49"/>
      <c r="AN26" s="49"/>
      <c r="AX26" s="49"/>
      <c r="AY26" s="49"/>
      <c r="AZ26" s="49"/>
      <c r="BA26" s="49"/>
      <c r="BB26" s="49"/>
      <c r="BC26" s="49"/>
      <c r="BD26" s="49"/>
      <c r="BE26" s="49"/>
    </row>
    <row r="27" spans="1:39" ht="15">
      <c r="A27" s="1" t="str">
        <f>T27</f>
        <v> </v>
      </c>
      <c r="C27" s="2"/>
      <c r="E27" s="11"/>
      <c r="F27" s="50"/>
      <c r="G27" s="4"/>
      <c r="H27" s="50"/>
      <c r="I27" s="51"/>
      <c r="J27" s="50"/>
      <c r="K27" s="48"/>
      <c r="L27" s="48"/>
      <c r="M27" s="48"/>
      <c r="N27" s="45"/>
      <c r="O27" s="11"/>
      <c r="P27" s="11"/>
      <c r="Q27" s="11"/>
      <c r="R27" s="11"/>
      <c r="S27" s="49"/>
      <c r="T27" s="1" t="s">
        <v>2</v>
      </c>
      <c r="U27" s="49"/>
      <c r="V27" s="49"/>
      <c r="AD27" s="17"/>
      <c r="AH27" s="49"/>
      <c r="AI27" s="49"/>
      <c r="AJ27" s="49"/>
      <c r="AK27" s="49"/>
      <c r="AL27" s="49"/>
      <c r="AM27" s="49"/>
    </row>
    <row r="28" spans="1:57" ht="15" customHeight="1">
      <c r="A28" s="1" t="str">
        <f>T28</f>
        <v>ALABAMA ELECTRIC COOPERATIVE INC.</v>
      </c>
      <c r="C28" s="2" t="str">
        <f>U28</f>
        <v>OS</v>
      </c>
      <c r="E28" s="15">
        <f aca="true" t="shared" si="0" ref="E28:E69">V28+W28</f>
        <v>0</v>
      </c>
      <c r="F28" s="4"/>
      <c r="G28" s="4">
        <v>0</v>
      </c>
      <c r="H28" s="4"/>
      <c r="I28" s="4">
        <f aca="true" t="shared" si="1" ref="I28:I56">E28</f>
        <v>0</v>
      </c>
      <c r="K28" s="48">
        <f aca="true" t="shared" si="2" ref="K28:K48">IF(I28=0,0,O28/(I28*10))</f>
        <v>0</v>
      </c>
      <c r="L28" s="48"/>
      <c r="M28" s="48">
        <f aca="true" t="shared" si="3" ref="M28:M48">IF(I28=0,0,P28/(I28*10))</f>
        <v>0</v>
      </c>
      <c r="N28" s="75"/>
      <c r="O28" s="15">
        <f>X28+Z28+AE28</f>
        <v>0</v>
      </c>
      <c r="P28" s="15">
        <f>AA28+AB28</f>
        <v>0</v>
      </c>
      <c r="Q28" s="15"/>
      <c r="R28" s="15">
        <f aca="true" t="shared" si="4" ref="R28:R69">AA28+AB28-X28-Z28-AC28-AD28-AF28-AG28</f>
        <v>0</v>
      </c>
      <c r="T28" s="1" t="s">
        <v>78</v>
      </c>
      <c r="U28" s="2" t="s">
        <v>37</v>
      </c>
      <c r="V28" s="16"/>
      <c r="W28" s="18"/>
      <c r="X28" s="17"/>
      <c r="Y28" s="78"/>
      <c r="Z28" s="18"/>
      <c r="AA28" s="17"/>
      <c r="AB28" s="18"/>
      <c r="AC28" s="17"/>
      <c r="AD28" s="79"/>
      <c r="AE28" s="17"/>
      <c r="AF28" s="17"/>
      <c r="AG28" s="17"/>
      <c r="AH28" s="49"/>
      <c r="AI28" s="49"/>
      <c r="AJ28" s="49"/>
      <c r="AK28" s="49"/>
      <c r="AL28" s="49"/>
      <c r="AM28" s="49"/>
      <c r="AN28" s="49"/>
      <c r="AX28" s="49"/>
      <c r="AY28" s="49"/>
      <c r="AZ28" s="49"/>
      <c r="BA28" s="49"/>
      <c r="BB28" s="49"/>
      <c r="BC28" s="49"/>
      <c r="BD28" s="49"/>
      <c r="BE28" s="49"/>
    </row>
    <row r="29" spans="1:57" ht="15" customHeight="1">
      <c r="A29" s="1" t="str">
        <f>T29</f>
        <v>ARCLIGHT ENERGY MARKETING, LLC</v>
      </c>
      <c r="C29" s="2" t="str">
        <f>U29</f>
        <v>OS</v>
      </c>
      <c r="E29" s="15">
        <f>V29+W29</f>
        <v>0</v>
      </c>
      <c r="F29" s="4"/>
      <c r="G29" s="4">
        <v>0</v>
      </c>
      <c r="H29" s="4"/>
      <c r="I29" s="4">
        <f>E29</f>
        <v>0</v>
      </c>
      <c r="K29" s="48">
        <f>IF(I29=0,0,O29/(I29*10))</f>
        <v>0</v>
      </c>
      <c r="L29" s="48"/>
      <c r="M29" s="48">
        <f>IF(I29=0,0,P29/(I29*10))</f>
        <v>0</v>
      </c>
      <c r="N29" s="75"/>
      <c r="O29" s="15">
        <f>X29+Z29+AE29</f>
        <v>0</v>
      </c>
      <c r="P29" s="15">
        <f>AA29+AB29</f>
        <v>0</v>
      </c>
      <c r="Q29" s="15"/>
      <c r="R29" s="15">
        <f t="shared" si="4"/>
        <v>0</v>
      </c>
      <c r="S29" s="50"/>
      <c r="T29" s="1" t="s">
        <v>129</v>
      </c>
      <c r="U29" s="27" t="s">
        <v>37</v>
      </c>
      <c r="V29" s="16"/>
      <c r="W29" s="18"/>
      <c r="X29" s="17"/>
      <c r="Y29" s="78"/>
      <c r="Z29" s="18"/>
      <c r="AA29" s="17"/>
      <c r="AB29" s="18"/>
      <c r="AC29" s="17"/>
      <c r="AD29" s="79"/>
      <c r="AE29" s="17"/>
      <c r="AF29" s="17"/>
      <c r="AG29" s="17"/>
      <c r="AH29" s="49"/>
      <c r="AI29" s="49"/>
      <c r="AJ29" s="49"/>
      <c r="AK29" s="49"/>
      <c r="AL29" s="49"/>
      <c r="AM29" s="49"/>
      <c r="AN29" s="49"/>
      <c r="AX29" s="49"/>
      <c r="AY29" s="49"/>
      <c r="AZ29" s="49"/>
      <c r="BA29" s="49"/>
      <c r="BB29" s="49"/>
      <c r="BC29" s="49"/>
      <c r="BD29" s="49"/>
      <c r="BE29" s="49"/>
    </row>
    <row r="30" spans="1:57" ht="15" customHeight="1">
      <c r="A30" s="1" t="str">
        <f>T30</f>
        <v>BEAR ENERGY, LP</v>
      </c>
      <c r="C30" s="2" t="str">
        <f>U30</f>
        <v>OS</v>
      </c>
      <c r="E30" s="15">
        <f>V30+W30</f>
        <v>0</v>
      </c>
      <c r="F30" s="4"/>
      <c r="G30" s="4">
        <v>0</v>
      </c>
      <c r="H30" s="4"/>
      <c r="I30" s="4">
        <f>E30</f>
        <v>0</v>
      </c>
      <c r="K30" s="48">
        <f>IF(I30=0,0,O30/(I30*10))</f>
        <v>0</v>
      </c>
      <c r="L30" s="48"/>
      <c r="M30" s="48">
        <f>IF(I30=0,0,P30/(I30*10))</f>
        <v>0</v>
      </c>
      <c r="N30" s="75"/>
      <c r="O30" s="15">
        <f>X30+Z30+AE30</f>
        <v>0</v>
      </c>
      <c r="P30" s="15">
        <f>AA30+AB30</f>
        <v>0</v>
      </c>
      <c r="Q30" s="15"/>
      <c r="R30" s="15">
        <f t="shared" si="4"/>
        <v>0</v>
      </c>
      <c r="S30" s="50"/>
      <c r="T30" s="1" t="s">
        <v>128</v>
      </c>
      <c r="U30" s="27" t="s">
        <v>37</v>
      </c>
      <c r="V30" s="16"/>
      <c r="W30" s="18"/>
      <c r="X30" s="17"/>
      <c r="Y30" s="78"/>
      <c r="Z30" s="18"/>
      <c r="AA30" s="17"/>
      <c r="AB30" s="18"/>
      <c r="AC30" s="17"/>
      <c r="AD30" s="79"/>
      <c r="AE30" s="17"/>
      <c r="AF30" s="17"/>
      <c r="AG30" s="17"/>
      <c r="AH30" s="49"/>
      <c r="AI30" s="49"/>
      <c r="AJ30" s="49"/>
      <c r="AK30" s="49"/>
      <c r="AL30" s="49"/>
      <c r="AM30" s="49"/>
      <c r="AN30" s="49"/>
      <c r="AX30" s="49"/>
      <c r="AY30" s="49"/>
      <c r="AZ30" s="49"/>
      <c r="BA30" s="49"/>
      <c r="BB30" s="49"/>
      <c r="BC30" s="49"/>
      <c r="BD30" s="49"/>
      <c r="BE30" s="49"/>
    </row>
    <row r="31" spans="1:57" ht="15" customHeight="1">
      <c r="A31" s="1" t="str">
        <f aca="true" t="shared" si="5" ref="A31:A69">T31</f>
        <v>CARGILL POWER MARKETS, LLC</v>
      </c>
      <c r="C31" s="2" t="str">
        <f aca="true" t="shared" si="6" ref="C31:C69">U31</f>
        <v>OS</v>
      </c>
      <c r="E31" s="15">
        <f t="shared" si="0"/>
        <v>20046</v>
      </c>
      <c r="F31" s="4"/>
      <c r="G31" s="4">
        <v>0</v>
      </c>
      <c r="H31" s="4"/>
      <c r="I31" s="4">
        <f t="shared" si="1"/>
        <v>20046</v>
      </c>
      <c r="K31" s="48">
        <f t="shared" si="2"/>
        <v>3.330349995011473</v>
      </c>
      <c r="L31" s="48"/>
      <c r="M31" s="48">
        <f t="shared" si="3"/>
        <v>4.323461039608899</v>
      </c>
      <c r="N31" s="75"/>
      <c r="O31" s="15">
        <f aca="true" t="shared" si="7" ref="O31:O69">X31+Z31+AE31</f>
        <v>667601.96</v>
      </c>
      <c r="P31" s="15">
        <f aca="true" t="shared" si="8" ref="P31:P68">AA31+AB31</f>
        <v>866681</v>
      </c>
      <c r="Q31" s="15"/>
      <c r="R31" s="15">
        <f t="shared" si="4"/>
        <v>169692.97000000003</v>
      </c>
      <c r="S31" s="50"/>
      <c r="T31" s="1" t="s">
        <v>96</v>
      </c>
      <c r="U31" s="27" t="s">
        <v>37</v>
      </c>
      <c r="V31" s="16">
        <v>20046</v>
      </c>
      <c r="W31" s="18"/>
      <c r="X31" s="17">
        <v>667601.96</v>
      </c>
      <c r="Y31" s="78"/>
      <c r="Z31" s="18"/>
      <c r="AA31" s="17">
        <v>866681</v>
      </c>
      <c r="AB31" s="18"/>
      <c r="AC31" s="17"/>
      <c r="AD31" s="79">
        <v>29386.07</v>
      </c>
      <c r="AE31" s="17"/>
      <c r="AF31" s="17"/>
      <c r="AG31" s="17"/>
      <c r="AH31" s="49"/>
      <c r="AI31" s="49"/>
      <c r="AJ31" s="49"/>
      <c r="AK31" s="49"/>
      <c r="AL31" s="49"/>
      <c r="AM31" s="49"/>
      <c r="AN31" s="49"/>
      <c r="AX31" s="49"/>
      <c r="AY31" s="49"/>
      <c r="AZ31" s="49"/>
      <c r="BA31" s="49"/>
      <c r="BB31" s="49"/>
      <c r="BC31" s="49"/>
      <c r="BD31" s="49"/>
      <c r="BE31" s="49"/>
    </row>
    <row r="32" spans="1:57" ht="15" customHeight="1">
      <c r="A32" s="1" t="str">
        <f t="shared" si="5"/>
        <v>CAROLINA POWER &amp; LIGHT COMPANY</v>
      </c>
      <c r="C32" s="2" t="str">
        <f t="shared" si="6"/>
        <v>OS</v>
      </c>
      <c r="E32" s="15">
        <f t="shared" si="0"/>
        <v>0</v>
      </c>
      <c r="F32" s="4"/>
      <c r="G32" s="4">
        <v>0</v>
      </c>
      <c r="H32" s="4"/>
      <c r="I32" s="4">
        <f t="shared" si="1"/>
        <v>0</v>
      </c>
      <c r="K32" s="48">
        <f t="shared" si="2"/>
        <v>0</v>
      </c>
      <c r="L32" s="48"/>
      <c r="M32" s="48">
        <f t="shared" si="3"/>
        <v>0</v>
      </c>
      <c r="N32" s="75"/>
      <c r="O32" s="15">
        <f t="shared" si="7"/>
        <v>0</v>
      </c>
      <c r="P32" s="15">
        <f t="shared" si="8"/>
        <v>0</v>
      </c>
      <c r="Q32" s="15"/>
      <c r="R32" s="15">
        <f t="shared" si="4"/>
        <v>0</v>
      </c>
      <c r="S32" s="50"/>
      <c r="T32" s="1" t="s">
        <v>94</v>
      </c>
      <c r="U32" s="27" t="s">
        <v>37</v>
      </c>
      <c r="V32" s="16"/>
      <c r="W32" s="18"/>
      <c r="X32" s="17"/>
      <c r="Y32" s="78"/>
      <c r="Z32" s="18"/>
      <c r="AA32" s="17"/>
      <c r="AB32" s="18"/>
      <c r="AC32" s="17"/>
      <c r="AD32" s="79"/>
      <c r="AE32" s="17"/>
      <c r="AF32" s="17"/>
      <c r="AG32" s="17"/>
      <c r="AH32" s="49"/>
      <c r="AI32" s="49"/>
      <c r="AJ32" s="49"/>
      <c r="AK32" s="49"/>
      <c r="AL32" s="49"/>
      <c r="AM32" s="49"/>
      <c r="AN32" s="49"/>
      <c r="AX32" s="49"/>
      <c r="AY32" s="49"/>
      <c r="AZ32" s="49"/>
      <c r="BA32" s="49"/>
      <c r="BB32" s="49"/>
      <c r="BC32" s="49"/>
      <c r="BD32" s="49"/>
      <c r="BE32" s="49"/>
    </row>
    <row r="33" spans="1:57" ht="15" customHeight="1">
      <c r="A33" s="1" t="str">
        <f>T33</f>
        <v>CINCINNATI GAS &amp; ELECTRIC CO</v>
      </c>
      <c r="C33" s="2" t="str">
        <f t="shared" si="6"/>
        <v>OS</v>
      </c>
      <c r="E33" s="15">
        <f t="shared" si="0"/>
        <v>0</v>
      </c>
      <c r="F33" s="4"/>
      <c r="G33" s="4">
        <v>0</v>
      </c>
      <c r="H33" s="4"/>
      <c r="I33" s="4">
        <f t="shared" si="1"/>
        <v>0</v>
      </c>
      <c r="K33" s="48">
        <f t="shared" si="2"/>
        <v>0</v>
      </c>
      <c r="L33" s="48"/>
      <c r="M33" s="48">
        <f t="shared" si="3"/>
        <v>0</v>
      </c>
      <c r="N33" s="75"/>
      <c r="O33" s="15">
        <f t="shared" si="7"/>
        <v>0</v>
      </c>
      <c r="P33" s="15">
        <f t="shared" si="8"/>
        <v>0</v>
      </c>
      <c r="Q33" s="15"/>
      <c r="R33" s="15">
        <f t="shared" si="4"/>
        <v>0</v>
      </c>
      <c r="S33" s="50"/>
      <c r="T33" s="1" t="s">
        <v>92</v>
      </c>
      <c r="U33" s="27" t="s">
        <v>37</v>
      </c>
      <c r="V33" s="16"/>
      <c r="W33" s="18"/>
      <c r="X33" s="17"/>
      <c r="Y33" s="78"/>
      <c r="Z33" s="18"/>
      <c r="AA33" s="17"/>
      <c r="AB33" s="18"/>
      <c r="AC33" s="17"/>
      <c r="AD33" s="79"/>
      <c r="AE33" s="17"/>
      <c r="AF33" s="17"/>
      <c r="AG33" s="17"/>
      <c r="AH33" s="49"/>
      <c r="AI33" s="49"/>
      <c r="AJ33" s="49"/>
      <c r="AK33" s="49"/>
      <c r="AL33" s="49"/>
      <c r="AM33" s="49"/>
      <c r="AN33" s="49"/>
      <c r="AX33" s="49"/>
      <c r="AY33" s="49"/>
      <c r="AZ33" s="49"/>
      <c r="BA33" s="49"/>
      <c r="BB33" s="49"/>
      <c r="BC33" s="49"/>
      <c r="BD33" s="49"/>
      <c r="BE33" s="49"/>
    </row>
    <row r="34" spans="1:57" ht="15" customHeight="1">
      <c r="A34" s="1" t="str">
        <f>T34</f>
        <v>COBB ELECTRIC MEMBERSHIP CORP.</v>
      </c>
      <c r="C34" s="2" t="str">
        <f t="shared" si="6"/>
        <v>OS</v>
      </c>
      <c r="E34" s="15">
        <f>V34+W34</f>
        <v>3015</v>
      </c>
      <c r="F34" s="4"/>
      <c r="G34" s="4">
        <v>0</v>
      </c>
      <c r="H34" s="4"/>
      <c r="I34" s="4">
        <f>E34</f>
        <v>3015</v>
      </c>
      <c r="K34" s="48">
        <f t="shared" si="2"/>
        <v>3.4221857379767826</v>
      </c>
      <c r="L34" s="48"/>
      <c r="M34" s="48">
        <f>IF(I34=0,0,P34/(I34*10))</f>
        <v>5.228026533996683</v>
      </c>
      <c r="N34" s="75"/>
      <c r="O34" s="15">
        <f t="shared" si="7"/>
        <v>103178.9</v>
      </c>
      <c r="P34" s="15">
        <f t="shared" si="8"/>
        <v>157625</v>
      </c>
      <c r="Q34" s="15"/>
      <c r="R34" s="15">
        <f t="shared" si="4"/>
        <v>34765.86</v>
      </c>
      <c r="S34" s="50"/>
      <c r="T34" s="1" t="s">
        <v>104</v>
      </c>
      <c r="U34" s="27" t="s">
        <v>37</v>
      </c>
      <c r="V34" s="16">
        <v>3015</v>
      </c>
      <c r="W34" s="18"/>
      <c r="X34" s="17">
        <v>103178.9</v>
      </c>
      <c r="Y34" s="78"/>
      <c r="Z34" s="18"/>
      <c r="AA34" s="17">
        <v>157625</v>
      </c>
      <c r="AB34" s="18"/>
      <c r="AC34" s="17"/>
      <c r="AD34" s="79">
        <v>19680.24</v>
      </c>
      <c r="AE34" s="17"/>
      <c r="AF34" s="17"/>
      <c r="AG34" s="17"/>
      <c r="AH34" s="49"/>
      <c r="AI34" s="49"/>
      <c r="AJ34" s="49"/>
      <c r="AK34" s="49"/>
      <c r="AL34" s="49"/>
      <c r="AM34" s="49"/>
      <c r="AN34" s="49"/>
      <c r="AX34" s="49"/>
      <c r="AY34" s="49"/>
      <c r="AZ34" s="49"/>
      <c r="BA34" s="49"/>
      <c r="BB34" s="49"/>
      <c r="BC34" s="49"/>
      <c r="BD34" s="49"/>
      <c r="BE34" s="49"/>
    </row>
    <row r="35" spans="1:57" ht="15" customHeight="1">
      <c r="A35" s="1" t="str">
        <f>T35</f>
        <v>CONOCO PHILLIPS, INC.</v>
      </c>
      <c r="C35" s="2" t="str">
        <f>U35</f>
        <v>OS</v>
      </c>
      <c r="E35" s="15">
        <f>V35+W35</f>
        <v>0</v>
      </c>
      <c r="F35" s="4"/>
      <c r="G35" s="4">
        <v>0</v>
      </c>
      <c r="H35" s="4"/>
      <c r="I35" s="4">
        <f>E35</f>
        <v>0</v>
      </c>
      <c r="K35" s="48">
        <f>IF(I35=0,0,O35/(I35*10))</f>
        <v>0</v>
      </c>
      <c r="L35" s="48"/>
      <c r="M35" s="48">
        <f>IF(I35=0,0,P35/(I35*10))</f>
        <v>0</v>
      </c>
      <c r="N35" s="75"/>
      <c r="O35" s="15">
        <f>X35+Z35+AE35</f>
        <v>0</v>
      </c>
      <c r="P35" s="15">
        <f>AA35+AB35</f>
        <v>0</v>
      </c>
      <c r="Q35" s="15"/>
      <c r="R35" s="15">
        <f t="shared" si="4"/>
        <v>0</v>
      </c>
      <c r="T35" s="3" t="s">
        <v>97</v>
      </c>
      <c r="U35" s="27" t="s">
        <v>37</v>
      </c>
      <c r="V35" s="16"/>
      <c r="W35" s="18"/>
      <c r="X35" s="17"/>
      <c r="Y35" s="78"/>
      <c r="Z35" s="18"/>
      <c r="AA35" s="17"/>
      <c r="AB35" s="18"/>
      <c r="AC35" s="17"/>
      <c r="AD35" s="79"/>
      <c r="AE35" s="17"/>
      <c r="AF35" s="17"/>
      <c r="AG35" s="17"/>
      <c r="AH35" s="49"/>
      <c r="AI35" s="49"/>
      <c r="AJ35" s="49"/>
      <c r="AK35" s="49"/>
      <c r="AL35" s="49"/>
      <c r="AM35" s="49"/>
      <c r="AX35" s="49"/>
      <c r="AY35" s="49"/>
      <c r="AZ35" s="49"/>
      <c r="BA35" s="49"/>
      <c r="BB35" s="49"/>
      <c r="BC35" s="49"/>
      <c r="BD35" s="49"/>
      <c r="BE35" s="49"/>
    </row>
    <row r="36" spans="1:57" ht="15" customHeight="1">
      <c r="A36" s="1" t="str">
        <f t="shared" si="5"/>
        <v>CONSTELLATION ENERGY COMMODITIES GROUP, INC.</v>
      </c>
      <c r="C36" s="2" t="str">
        <f t="shared" si="6"/>
        <v>OS</v>
      </c>
      <c r="E36" s="15">
        <f t="shared" si="0"/>
        <v>4980</v>
      </c>
      <c r="F36" s="4"/>
      <c r="G36" s="4">
        <v>0</v>
      </c>
      <c r="H36" s="4"/>
      <c r="I36" s="4">
        <f t="shared" si="1"/>
        <v>4980</v>
      </c>
      <c r="K36" s="48">
        <f t="shared" si="2"/>
        <v>2.9472379518072294</v>
      </c>
      <c r="L36" s="48"/>
      <c r="M36" s="48">
        <f t="shared" si="3"/>
        <v>4.4976907630522085</v>
      </c>
      <c r="N36" s="75"/>
      <c r="O36" s="15">
        <f t="shared" si="7"/>
        <v>146772.45</v>
      </c>
      <c r="P36" s="15">
        <f t="shared" si="8"/>
        <v>223985</v>
      </c>
      <c r="Q36" s="15"/>
      <c r="R36" s="15">
        <f t="shared" si="4"/>
        <v>63412.749999999985</v>
      </c>
      <c r="T36" s="3" t="s">
        <v>114</v>
      </c>
      <c r="U36" s="27" t="s">
        <v>37</v>
      </c>
      <c r="V36" s="16">
        <v>4980</v>
      </c>
      <c r="W36" s="18"/>
      <c r="X36" s="17">
        <v>146772.45</v>
      </c>
      <c r="Y36" s="78"/>
      <c r="Z36" s="18"/>
      <c r="AA36" s="17">
        <v>223985</v>
      </c>
      <c r="AB36" s="18"/>
      <c r="AC36" s="17"/>
      <c r="AD36" s="79">
        <v>13799.8</v>
      </c>
      <c r="AE36" s="17"/>
      <c r="AF36" s="17"/>
      <c r="AG36" s="17"/>
      <c r="AH36" s="49"/>
      <c r="AI36" s="49"/>
      <c r="AJ36" s="49"/>
      <c r="AK36" s="49"/>
      <c r="AL36" s="49"/>
      <c r="AM36" s="49"/>
      <c r="AX36" s="49"/>
      <c r="AY36" s="49"/>
      <c r="AZ36" s="49"/>
      <c r="BA36" s="49"/>
      <c r="BB36" s="49"/>
      <c r="BC36" s="49"/>
      <c r="BD36" s="49"/>
      <c r="BE36" s="49"/>
    </row>
    <row r="37" spans="1:57" ht="15" customHeight="1">
      <c r="A37" s="1" t="str">
        <f>T37</f>
        <v>ENERGY AUTHORITY, THE</v>
      </c>
      <c r="C37" s="2" t="str">
        <f>U37</f>
        <v>OS</v>
      </c>
      <c r="E37" s="15">
        <f>V37+W37</f>
        <v>7769</v>
      </c>
      <c r="F37" s="4"/>
      <c r="G37" s="4">
        <v>0</v>
      </c>
      <c r="H37" s="4"/>
      <c r="I37" s="4">
        <f>E37</f>
        <v>7769</v>
      </c>
      <c r="K37" s="48">
        <f>IF(I37=0,0,O37/(I37*10))</f>
        <v>3.320155103616939</v>
      </c>
      <c r="L37" s="48"/>
      <c r="M37" s="48">
        <f>IF(I37=0,0,P37/(I37*10))</f>
        <v>4.67259621572918</v>
      </c>
      <c r="N37" s="75"/>
      <c r="O37" s="15">
        <f>X37+Z37+AE37</f>
        <v>257942.85</v>
      </c>
      <c r="P37" s="15">
        <f>AA37+AB37</f>
        <v>363014</v>
      </c>
      <c r="Q37" s="15"/>
      <c r="R37" s="15">
        <f t="shared" si="4"/>
        <v>78395.92</v>
      </c>
      <c r="S37" s="50"/>
      <c r="T37" s="1" t="s">
        <v>98</v>
      </c>
      <c r="U37" s="27" t="s">
        <v>37</v>
      </c>
      <c r="V37" s="19">
        <v>7769</v>
      </c>
      <c r="W37" s="18"/>
      <c r="X37" s="17">
        <v>257942.85</v>
      </c>
      <c r="Y37" s="78"/>
      <c r="Z37" s="18"/>
      <c r="AA37" s="17">
        <v>363014</v>
      </c>
      <c r="AB37" s="18"/>
      <c r="AC37" s="17">
        <f>6117.15+7759.16</f>
        <v>13876.31</v>
      </c>
      <c r="AD37" s="80">
        <v>12798.92</v>
      </c>
      <c r="AE37" s="17"/>
      <c r="AF37" s="17"/>
      <c r="AG37" s="17"/>
      <c r="AH37" s="49"/>
      <c r="AI37" s="49"/>
      <c r="AJ37" s="49"/>
      <c r="AK37" s="49"/>
      <c r="AL37" s="49"/>
      <c r="AM37" s="49"/>
      <c r="AN37" s="49"/>
      <c r="AX37" s="49"/>
      <c r="AY37" s="49"/>
      <c r="AZ37" s="49"/>
      <c r="BA37" s="49"/>
      <c r="BB37" s="49"/>
      <c r="BC37" s="49"/>
      <c r="BD37" s="49"/>
      <c r="BE37" s="49"/>
    </row>
    <row r="38" spans="1:57" ht="15" customHeight="1">
      <c r="A38" s="1" t="str">
        <f t="shared" si="5"/>
        <v>ENERGY AUTHORITY, THE</v>
      </c>
      <c r="C38" s="2" t="str">
        <f t="shared" si="6"/>
        <v>AF</v>
      </c>
      <c r="E38" s="15">
        <f t="shared" si="0"/>
        <v>0</v>
      </c>
      <c r="F38" s="4"/>
      <c r="G38" s="4">
        <v>0</v>
      </c>
      <c r="H38" s="4"/>
      <c r="I38" s="4">
        <f t="shared" si="1"/>
        <v>0</v>
      </c>
      <c r="K38" s="48">
        <f t="shared" si="2"/>
        <v>0</v>
      </c>
      <c r="L38" s="48"/>
      <c r="M38" s="48">
        <f t="shared" si="3"/>
        <v>0</v>
      </c>
      <c r="N38" s="75"/>
      <c r="O38" s="15">
        <f>X38+Z38+AE38</f>
        <v>0</v>
      </c>
      <c r="P38" s="15">
        <f>AA38+AB38</f>
        <v>0</v>
      </c>
      <c r="Q38" s="15"/>
      <c r="R38" s="15">
        <f t="shared" si="4"/>
        <v>0</v>
      </c>
      <c r="S38" s="50"/>
      <c r="T38" s="1" t="s">
        <v>98</v>
      </c>
      <c r="U38" s="27" t="s">
        <v>125</v>
      </c>
      <c r="V38" s="19"/>
      <c r="W38" s="18"/>
      <c r="X38" s="17"/>
      <c r="Y38" s="78"/>
      <c r="Z38" s="18"/>
      <c r="AA38" s="17"/>
      <c r="AB38" s="18"/>
      <c r="AC38" s="17"/>
      <c r="AD38" s="79"/>
      <c r="AE38" s="17"/>
      <c r="AF38" s="20"/>
      <c r="AG38" s="17"/>
      <c r="AH38" s="49"/>
      <c r="AI38" s="49"/>
      <c r="AJ38" s="49"/>
      <c r="AK38" s="49"/>
      <c r="AL38" s="49"/>
      <c r="AM38" s="49"/>
      <c r="AN38" s="49"/>
      <c r="AX38" s="49"/>
      <c r="AY38" s="49"/>
      <c r="AZ38" s="49"/>
      <c r="BA38" s="49"/>
      <c r="BB38" s="49"/>
      <c r="BC38" s="49"/>
      <c r="BD38" s="49"/>
      <c r="BE38" s="49"/>
    </row>
    <row r="39" spans="1:57" ht="15" customHeight="1">
      <c r="A39" s="1" t="str">
        <f t="shared" si="5"/>
        <v>FLORIDA MUNICIPAL POWER AGENCY</v>
      </c>
      <c r="C39" s="2" t="str">
        <f t="shared" si="6"/>
        <v>OS</v>
      </c>
      <c r="E39" s="15">
        <f t="shared" si="0"/>
        <v>0</v>
      </c>
      <c r="F39" s="4"/>
      <c r="G39" s="4">
        <v>0</v>
      </c>
      <c r="H39" s="4"/>
      <c r="I39" s="4">
        <f t="shared" si="1"/>
        <v>0</v>
      </c>
      <c r="K39" s="48">
        <f t="shared" si="2"/>
        <v>0</v>
      </c>
      <c r="L39" s="48"/>
      <c r="M39" s="48">
        <f t="shared" si="3"/>
        <v>0</v>
      </c>
      <c r="N39" s="75"/>
      <c r="O39" s="15">
        <f t="shared" si="7"/>
        <v>0</v>
      </c>
      <c r="P39" s="15">
        <f t="shared" si="8"/>
        <v>0</v>
      </c>
      <c r="Q39" s="15"/>
      <c r="R39" s="15">
        <f t="shared" si="4"/>
        <v>0</v>
      </c>
      <c r="T39" s="3" t="s">
        <v>130</v>
      </c>
      <c r="U39" s="27" t="s">
        <v>37</v>
      </c>
      <c r="V39" s="19"/>
      <c r="W39" s="18"/>
      <c r="X39" s="17"/>
      <c r="Y39" s="78"/>
      <c r="Z39" s="18"/>
      <c r="AA39" s="17"/>
      <c r="AB39" s="18"/>
      <c r="AC39" s="17"/>
      <c r="AD39" s="79"/>
      <c r="AE39" s="17"/>
      <c r="AF39" s="17"/>
      <c r="AG39" s="17"/>
      <c r="AH39" s="49"/>
      <c r="AI39" s="49"/>
      <c r="AJ39" s="49"/>
      <c r="AK39" s="49"/>
      <c r="AL39" s="49"/>
      <c r="AM39" s="49"/>
      <c r="AN39" s="49"/>
      <c r="AX39" s="49"/>
      <c r="AY39" s="49"/>
      <c r="AZ39" s="49"/>
      <c r="BA39" s="49"/>
      <c r="BB39" s="49"/>
      <c r="BC39" s="49"/>
      <c r="BD39" s="49"/>
      <c r="BE39" s="49"/>
    </row>
    <row r="40" spans="1:57" ht="15" customHeight="1">
      <c r="A40" s="1" t="str">
        <f t="shared" si="5"/>
        <v>FLORIDA POWER CORPORATION </v>
      </c>
      <c r="C40" s="2" t="str">
        <f t="shared" si="6"/>
        <v>OS</v>
      </c>
      <c r="E40" s="15">
        <f t="shared" si="0"/>
        <v>0</v>
      </c>
      <c r="F40" s="4"/>
      <c r="G40" s="4">
        <v>0</v>
      </c>
      <c r="H40" s="4"/>
      <c r="I40" s="4">
        <f t="shared" si="1"/>
        <v>0</v>
      </c>
      <c r="K40" s="48">
        <f t="shared" si="2"/>
        <v>0</v>
      </c>
      <c r="L40" s="48"/>
      <c r="M40" s="48">
        <f t="shared" si="3"/>
        <v>0</v>
      </c>
      <c r="N40" s="75"/>
      <c r="O40" s="15">
        <f t="shared" si="7"/>
        <v>0</v>
      </c>
      <c r="P40" s="15">
        <f t="shared" si="8"/>
        <v>0</v>
      </c>
      <c r="Q40" s="15"/>
      <c r="R40" s="15">
        <f t="shared" si="4"/>
        <v>-346</v>
      </c>
      <c r="T40" s="1" t="s">
        <v>43</v>
      </c>
      <c r="U40" s="2" t="s">
        <v>37</v>
      </c>
      <c r="V40" s="19"/>
      <c r="W40" s="18"/>
      <c r="X40" s="17"/>
      <c r="Y40" s="78"/>
      <c r="Z40" s="18"/>
      <c r="AA40" s="17"/>
      <c r="AB40" s="18"/>
      <c r="AC40" s="17"/>
      <c r="AD40" s="79">
        <v>346</v>
      </c>
      <c r="AE40" s="17"/>
      <c r="AF40" s="20"/>
      <c r="AG40" s="17"/>
      <c r="AH40" s="49"/>
      <c r="AI40" s="49"/>
      <c r="AJ40" s="49"/>
      <c r="AK40" s="49"/>
      <c r="AL40" s="49"/>
      <c r="AM40" s="49"/>
      <c r="AN40" s="49"/>
      <c r="AX40" s="49"/>
      <c r="AY40" s="49"/>
      <c r="AZ40" s="49"/>
      <c r="BA40" s="49"/>
      <c r="BB40" s="49"/>
      <c r="BC40" s="49"/>
      <c r="BD40" s="49"/>
      <c r="BE40" s="49"/>
    </row>
    <row r="41" spans="1:57" ht="15" customHeight="1">
      <c r="A41" s="1" t="str">
        <f t="shared" si="5"/>
        <v>FLORIDA POWER CORPORATION </v>
      </c>
      <c r="C41" s="2" t="str">
        <f t="shared" si="6"/>
        <v>AF</v>
      </c>
      <c r="E41" s="15">
        <f t="shared" si="0"/>
        <v>988</v>
      </c>
      <c r="F41" s="4"/>
      <c r="G41" s="4">
        <v>0</v>
      </c>
      <c r="H41" s="4"/>
      <c r="I41" s="4">
        <f t="shared" si="1"/>
        <v>988</v>
      </c>
      <c r="K41" s="48">
        <f t="shared" si="2"/>
        <v>31.119999999999997</v>
      </c>
      <c r="L41" s="48"/>
      <c r="M41" s="48">
        <f t="shared" si="3"/>
        <v>41.59570850202429</v>
      </c>
      <c r="N41" s="75"/>
      <c r="O41" s="15">
        <f t="shared" si="7"/>
        <v>307465.6</v>
      </c>
      <c r="P41" s="15">
        <f t="shared" si="8"/>
        <v>410965.6</v>
      </c>
      <c r="Q41" s="15"/>
      <c r="R41" s="15">
        <f>AA41+AB41-X41-Z41-AC41-AD41-AF41-AG41</f>
        <v>0</v>
      </c>
      <c r="T41" s="1" t="s">
        <v>43</v>
      </c>
      <c r="U41" s="27" t="s">
        <v>125</v>
      </c>
      <c r="V41" s="19">
        <v>988</v>
      </c>
      <c r="W41" s="18"/>
      <c r="X41" s="17">
        <v>307465.6</v>
      </c>
      <c r="Y41" s="78"/>
      <c r="Z41" s="18"/>
      <c r="AA41" s="17">
        <f>307465.6+103500</f>
        <v>410965.6</v>
      </c>
      <c r="AB41" s="18"/>
      <c r="AC41" s="17"/>
      <c r="AD41" s="79"/>
      <c r="AE41" s="17"/>
      <c r="AF41" s="20">
        <v>103500</v>
      </c>
      <c r="AG41" s="17"/>
      <c r="AH41" s="49"/>
      <c r="AI41" s="49"/>
      <c r="AJ41" s="49"/>
      <c r="AK41" s="49"/>
      <c r="AL41" s="49"/>
      <c r="AM41" s="49"/>
      <c r="AN41" s="49"/>
      <c r="AX41" s="49"/>
      <c r="AY41" s="49"/>
      <c r="AZ41" s="49"/>
      <c r="BA41" s="49"/>
      <c r="BB41" s="49"/>
      <c r="BC41" s="49"/>
      <c r="BD41" s="49"/>
      <c r="BE41" s="49"/>
    </row>
    <row r="42" spans="1:57" ht="15" customHeight="1">
      <c r="A42" s="1" t="str">
        <f>T42</f>
        <v>FORTIS ENERGY MARKETING &amp; TRADING, GP</v>
      </c>
      <c r="C42" s="2" t="str">
        <f>U42</f>
        <v>OS</v>
      </c>
      <c r="E42" s="15">
        <f t="shared" si="0"/>
        <v>0</v>
      </c>
      <c r="F42" s="4"/>
      <c r="G42" s="4">
        <v>0</v>
      </c>
      <c r="H42" s="4"/>
      <c r="I42" s="4">
        <f t="shared" si="1"/>
        <v>0</v>
      </c>
      <c r="K42" s="48">
        <f t="shared" si="2"/>
        <v>0</v>
      </c>
      <c r="L42" s="48"/>
      <c r="M42" s="48">
        <f t="shared" si="3"/>
        <v>0</v>
      </c>
      <c r="N42" s="75"/>
      <c r="O42" s="15">
        <f t="shared" si="7"/>
        <v>0</v>
      </c>
      <c r="P42" s="15">
        <f t="shared" si="8"/>
        <v>0</v>
      </c>
      <c r="Q42" s="15"/>
      <c r="R42" s="15">
        <f t="shared" si="4"/>
        <v>0</v>
      </c>
      <c r="T42" s="1" t="s">
        <v>126</v>
      </c>
      <c r="U42" s="27" t="s">
        <v>37</v>
      </c>
      <c r="V42" s="19"/>
      <c r="W42" s="18"/>
      <c r="X42" s="17"/>
      <c r="Y42" s="78"/>
      <c r="Z42" s="18"/>
      <c r="AA42" s="17"/>
      <c r="AB42" s="18"/>
      <c r="AC42" s="17"/>
      <c r="AD42" s="79"/>
      <c r="AE42" s="17"/>
      <c r="AF42" s="22"/>
      <c r="AG42" s="17"/>
      <c r="AH42" s="49"/>
      <c r="AI42" s="49"/>
      <c r="AJ42" s="49"/>
      <c r="AK42" s="49"/>
      <c r="AL42" s="49"/>
      <c r="AM42" s="49"/>
      <c r="AN42" s="49"/>
      <c r="AX42" s="49"/>
      <c r="AY42" s="49"/>
      <c r="AZ42" s="49"/>
      <c r="BA42" s="49"/>
      <c r="BB42" s="49"/>
      <c r="BC42" s="49"/>
      <c r="BD42" s="49"/>
      <c r="BE42" s="49"/>
    </row>
    <row r="43" spans="1:57" ht="15" customHeight="1">
      <c r="A43" s="1" t="str">
        <f>T43</f>
        <v>GAINESVILLE REGIONAL UTILITIES</v>
      </c>
      <c r="C43" s="27" t="s">
        <v>125</v>
      </c>
      <c r="E43" s="15">
        <f t="shared" si="0"/>
        <v>185</v>
      </c>
      <c r="F43" s="4"/>
      <c r="G43" s="4">
        <v>0</v>
      </c>
      <c r="H43" s="4"/>
      <c r="I43" s="4">
        <f t="shared" si="1"/>
        <v>185</v>
      </c>
      <c r="K43" s="48">
        <f t="shared" si="2"/>
        <v>31.12</v>
      </c>
      <c r="L43" s="48"/>
      <c r="M43" s="48">
        <f t="shared" si="3"/>
        <v>37.16054054054054</v>
      </c>
      <c r="N43" s="75"/>
      <c r="O43" s="15">
        <f t="shared" si="7"/>
        <v>57572</v>
      </c>
      <c r="P43" s="15">
        <f t="shared" si="8"/>
        <v>68747</v>
      </c>
      <c r="Q43" s="15"/>
      <c r="R43" s="15">
        <f t="shared" si="4"/>
        <v>0</v>
      </c>
      <c r="T43" s="1" t="s">
        <v>106</v>
      </c>
      <c r="U43" s="27" t="s">
        <v>125</v>
      </c>
      <c r="V43" s="19">
        <v>185</v>
      </c>
      <c r="W43" s="18"/>
      <c r="X43" s="17">
        <v>57572</v>
      </c>
      <c r="Y43" s="78"/>
      <c r="Z43" s="18"/>
      <c r="AA43" s="17">
        <f>57572+11175</f>
        <v>68747</v>
      </c>
      <c r="AB43" s="18"/>
      <c r="AC43" s="17"/>
      <c r="AD43" s="79"/>
      <c r="AE43" s="17"/>
      <c r="AF43" s="22">
        <v>11175</v>
      </c>
      <c r="AG43" s="17"/>
      <c r="AH43" s="49"/>
      <c r="AI43" s="49"/>
      <c r="AJ43" s="49"/>
      <c r="AK43" s="49"/>
      <c r="AL43" s="49"/>
      <c r="AM43" s="49"/>
      <c r="AN43" s="49"/>
      <c r="AX43" s="49"/>
      <c r="AY43" s="49"/>
      <c r="AZ43" s="49"/>
      <c r="BA43" s="49"/>
      <c r="BB43" s="49"/>
      <c r="BC43" s="49"/>
      <c r="BD43" s="49"/>
      <c r="BE43" s="49"/>
    </row>
    <row r="44" spans="1:57" ht="15" customHeight="1">
      <c r="A44" s="1" t="str">
        <f>T44</f>
        <v>HOMESTEAD, CITY OF</v>
      </c>
      <c r="C44" s="2" t="str">
        <f>U44</f>
        <v>OS</v>
      </c>
      <c r="E44" s="15">
        <f t="shared" si="0"/>
        <v>0</v>
      </c>
      <c r="F44" s="4"/>
      <c r="G44" s="4">
        <v>0</v>
      </c>
      <c r="H44" s="4"/>
      <c r="I44" s="4">
        <f t="shared" si="1"/>
        <v>0</v>
      </c>
      <c r="K44" s="48">
        <f t="shared" si="2"/>
        <v>0</v>
      </c>
      <c r="L44" s="48"/>
      <c r="M44" s="48">
        <f t="shared" si="3"/>
        <v>0</v>
      </c>
      <c r="N44" s="75"/>
      <c r="O44" s="15">
        <f t="shared" si="7"/>
        <v>0</v>
      </c>
      <c r="P44" s="15">
        <f t="shared" si="8"/>
        <v>0</v>
      </c>
      <c r="Q44" s="15"/>
      <c r="R44" s="15">
        <f t="shared" si="4"/>
        <v>0</v>
      </c>
      <c r="T44" s="1" t="s">
        <v>99</v>
      </c>
      <c r="U44" s="2" t="s">
        <v>37</v>
      </c>
      <c r="V44" s="19"/>
      <c r="W44" s="18"/>
      <c r="X44" s="17"/>
      <c r="Y44" s="78"/>
      <c r="Z44" s="18"/>
      <c r="AA44" s="17"/>
      <c r="AB44" s="18"/>
      <c r="AC44" s="17"/>
      <c r="AD44" s="79"/>
      <c r="AE44" s="17"/>
      <c r="AF44" s="20"/>
      <c r="AG44" s="17"/>
      <c r="AH44" s="49"/>
      <c r="AI44" s="49"/>
      <c r="AJ44" s="49"/>
      <c r="AK44" s="49"/>
      <c r="AL44" s="49"/>
      <c r="AM44" s="49"/>
      <c r="AN44" s="49"/>
      <c r="AX44" s="49"/>
      <c r="AY44" s="49"/>
      <c r="AZ44" s="49"/>
      <c r="BA44" s="49"/>
      <c r="BB44" s="49"/>
      <c r="BC44" s="49"/>
      <c r="BD44" s="49"/>
      <c r="BE44" s="49"/>
    </row>
    <row r="45" spans="1:57" ht="15" customHeight="1">
      <c r="A45" s="1" t="s">
        <v>218</v>
      </c>
      <c r="C45" s="2" t="str">
        <f>U45</f>
        <v>OS</v>
      </c>
      <c r="E45" s="15">
        <f t="shared" si="0"/>
        <v>0</v>
      </c>
      <c r="F45" s="4"/>
      <c r="G45" s="4">
        <v>0</v>
      </c>
      <c r="H45" s="4"/>
      <c r="I45" s="4">
        <f t="shared" si="1"/>
        <v>0</v>
      </c>
      <c r="K45" s="48">
        <f t="shared" si="2"/>
        <v>0</v>
      </c>
      <c r="L45" s="48"/>
      <c r="M45" s="48">
        <f t="shared" si="3"/>
        <v>0</v>
      </c>
      <c r="N45" s="75"/>
      <c r="O45" s="15">
        <f t="shared" si="7"/>
        <v>0</v>
      </c>
      <c r="P45" s="15">
        <f t="shared" si="8"/>
        <v>0</v>
      </c>
      <c r="Q45" s="15"/>
      <c r="R45" s="15">
        <f t="shared" si="4"/>
        <v>0</v>
      </c>
      <c r="T45" s="1" t="s">
        <v>218</v>
      </c>
      <c r="U45" s="27" t="s">
        <v>37</v>
      </c>
      <c r="V45" s="19"/>
      <c r="W45" s="18"/>
      <c r="X45" s="17"/>
      <c r="Y45" s="78"/>
      <c r="Z45" s="18"/>
      <c r="AA45" s="17"/>
      <c r="AB45" s="18"/>
      <c r="AC45" s="17"/>
      <c r="AD45" s="79"/>
      <c r="AE45" s="17"/>
      <c r="AF45" s="20"/>
      <c r="AG45" s="17"/>
      <c r="AH45" s="49"/>
      <c r="AI45" s="49"/>
      <c r="AJ45" s="49"/>
      <c r="AK45" s="49"/>
      <c r="AL45" s="49"/>
      <c r="AM45" s="49"/>
      <c r="AN45" s="49"/>
      <c r="AX45" s="49"/>
      <c r="AY45" s="49"/>
      <c r="AZ45" s="49"/>
      <c r="BA45" s="49"/>
      <c r="BB45" s="49"/>
      <c r="BC45" s="49"/>
      <c r="BD45" s="49"/>
      <c r="BE45" s="49"/>
    </row>
    <row r="46" spans="1:57" ht="15" customHeight="1">
      <c r="A46" s="1" t="str">
        <f>T46</f>
        <v>MERRILL LYNCH COMMODITIES, INC.</v>
      </c>
      <c r="C46" s="2" t="str">
        <f>U46</f>
        <v>OS</v>
      </c>
      <c r="E46" s="15">
        <f t="shared" si="0"/>
        <v>0</v>
      </c>
      <c r="F46" s="4"/>
      <c r="G46" s="4">
        <v>0</v>
      </c>
      <c r="H46" s="4"/>
      <c r="I46" s="4">
        <f t="shared" si="1"/>
        <v>0</v>
      </c>
      <c r="K46" s="48">
        <f t="shared" si="2"/>
        <v>0</v>
      </c>
      <c r="L46" s="48"/>
      <c r="M46" s="48">
        <f t="shared" si="3"/>
        <v>0</v>
      </c>
      <c r="N46" s="75"/>
      <c r="O46" s="15">
        <f t="shared" si="7"/>
        <v>0</v>
      </c>
      <c r="P46" s="15">
        <f t="shared" si="8"/>
        <v>0</v>
      </c>
      <c r="Q46" s="15"/>
      <c r="R46" s="15">
        <f t="shared" si="4"/>
        <v>0</v>
      </c>
      <c r="T46" s="3" t="s">
        <v>107</v>
      </c>
      <c r="U46" s="27" t="s">
        <v>37</v>
      </c>
      <c r="V46" s="19"/>
      <c r="W46" s="18"/>
      <c r="X46" s="17"/>
      <c r="Y46" s="78"/>
      <c r="Z46" s="18"/>
      <c r="AA46" s="17"/>
      <c r="AB46" s="18"/>
      <c r="AC46" s="17"/>
      <c r="AD46" s="79"/>
      <c r="AE46" s="17"/>
      <c r="AF46" s="17"/>
      <c r="AG46" s="17"/>
      <c r="AH46" s="49"/>
      <c r="AI46" s="49"/>
      <c r="AJ46" s="49"/>
      <c r="AK46" s="49"/>
      <c r="AL46" s="49"/>
      <c r="AM46" s="49"/>
      <c r="AX46" s="49"/>
      <c r="AY46" s="49"/>
      <c r="AZ46" s="49"/>
      <c r="BA46" s="49"/>
      <c r="BB46" s="49"/>
      <c r="BC46" s="49"/>
      <c r="BD46" s="49"/>
      <c r="BE46" s="49"/>
    </row>
    <row r="47" spans="1:57" ht="15" customHeight="1">
      <c r="A47" s="1" t="str">
        <f t="shared" si="5"/>
        <v>MORGAN STANLEY CAPITAL GROUP, INC.</v>
      </c>
      <c r="C47" s="2" t="str">
        <f t="shared" si="6"/>
        <v>OS</v>
      </c>
      <c r="E47" s="15">
        <f t="shared" si="0"/>
        <v>0</v>
      </c>
      <c r="F47" s="4"/>
      <c r="G47" s="4">
        <v>0</v>
      </c>
      <c r="H47" s="4"/>
      <c r="I47" s="4">
        <f t="shared" si="1"/>
        <v>0</v>
      </c>
      <c r="K47" s="48">
        <f t="shared" si="2"/>
        <v>0</v>
      </c>
      <c r="L47" s="48"/>
      <c r="M47" s="48">
        <f t="shared" si="3"/>
        <v>0</v>
      </c>
      <c r="N47" s="75"/>
      <c r="O47" s="15">
        <f t="shared" si="7"/>
        <v>0</v>
      </c>
      <c r="P47" s="15">
        <f t="shared" si="8"/>
        <v>0</v>
      </c>
      <c r="Q47" s="15"/>
      <c r="R47" s="15">
        <f t="shared" si="4"/>
        <v>0</v>
      </c>
      <c r="T47" s="21" t="s">
        <v>79</v>
      </c>
      <c r="U47" s="2" t="s">
        <v>37</v>
      </c>
      <c r="V47" s="19"/>
      <c r="W47" s="18"/>
      <c r="X47" s="17"/>
      <c r="Y47" s="78"/>
      <c r="Z47" s="18"/>
      <c r="AA47" s="17"/>
      <c r="AB47" s="18"/>
      <c r="AC47" s="17"/>
      <c r="AD47" s="79"/>
      <c r="AE47" s="17"/>
      <c r="AF47" s="17"/>
      <c r="AG47" s="17"/>
      <c r="AH47" s="49"/>
      <c r="AI47" s="49"/>
      <c r="AJ47" s="49"/>
      <c r="AK47" s="49"/>
      <c r="AL47" s="49"/>
      <c r="AM47" s="49"/>
      <c r="AX47" s="49"/>
      <c r="AY47" s="49"/>
      <c r="AZ47" s="49"/>
      <c r="BA47" s="49"/>
      <c r="BB47" s="49"/>
      <c r="BC47" s="49"/>
      <c r="BD47" s="49"/>
      <c r="BE47" s="49"/>
    </row>
    <row r="48" spans="1:57" ht="15" customHeight="1">
      <c r="A48" s="1" t="str">
        <f t="shared" si="5"/>
        <v>NEW SMYRNA BEACH UTILITIES COMMISSION, CITY OF</v>
      </c>
      <c r="C48" s="2" t="str">
        <f t="shared" si="6"/>
        <v>OS</v>
      </c>
      <c r="E48" s="15">
        <f t="shared" si="0"/>
        <v>2800</v>
      </c>
      <c r="F48" s="4"/>
      <c r="G48" s="4">
        <v>0</v>
      </c>
      <c r="H48" s="4"/>
      <c r="I48" s="4">
        <f t="shared" si="1"/>
        <v>2800</v>
      </c>
      <c r="K48" s="48">
        <f t="shared" si="2"/>
        <v>3.3577424999999996</v>
      </c>
      <c r="L48" s="48"/>
      <c r="M48" s="48">
        <f t="shared" si="3"/>
        <v>4.608464285714286</v>
      </c>
      <c r="N48" s="75"/>
      <c r="O48" s="15">
        <f t="shared" si="7"/>
        <v>94016.79</v>
      </c>
      <c r="P48" s="15">
        <f t="shared" si="8"/>
        <v>129037</v>
      </c>
      <c r="Q48" s="15"/>
      <c r="R48" s="15">
        <f t="shared" si="4"/>
        <v>-742.3699999999965</v>
      </c>
      <c r="T48" s="21" t="s">
        <v>100</v>
      </c>
      <c r="U48" s="2" t="s">
        <v>37</v>
      </c>
      <c r="V48" s="19">
        <v>2800</v>
      </c>
      <c r="W48" s="18"/>
      <c r="X48" s="17">
        <v>94016.79</v>
      </c>
      <c r="Y48" s="78"/>
      <c r="Z48" s="18"/>
      <c r="AA48" s="17">
        <v>129037</v>
      </c>
      <c r="AB48" s="18"/>
      <c r="AC48" s="17">
        <v>35716.8</v>
      </c>
      <c r="AD48" s="79">
        <v>45.78</v>
      </c>
      <c r="AE48" s="17"/>
      <c r="AF48" s="17"/>
      <c r="AG48" s="17"/>
      <c r="AH48" s="49"/>
      <c r="AI48" s="49"/>
      <c r="AJ48" s="49"/>
      <c r="AK48" s="49"/>
      <c r="AL48" s="49"/>
      <c r="AM48" s="49"/>
      <c r="AX48" s="49"/>
      <c r="AY48" s="49"/>
      <c r="AZ48" s="49"/>
      <c r="BA48" s="49"/>
      <c r="BB48" s="49"/>
      <c r="BC48" s="49"/>
      <c r="BD48" s="49"/>
      <c r="BE48" s="49"/>
    </row>
    <row r="49" spans="1:57" ht="15" customHeight="1">
      <c r="A49" s="1" t="str">
        <f t="shared" si="5"/>
        <v>NEW SMYRNA BEACH UTILITIES COMMISSION, CITY OF</v>
      </c>
      <c r="C49" s="2" t="str">
        <f t="shared" si="6"/>
        <v>AF</v>
      </c>
      <c r="E49" s="15">
        <f>V49+W49</f>
        <v>500</v>
      </c>
      <c r="F49" s="4"/>
      <c r="G49" s="4">
        <v>0</v>
      </c>
      <c r="H49" s="4"/>
      <c r="I49" s="4">
        <f>E49</f>
        <v>500</v>
      </c>
      <c r="K49" s="48">
        <f>IF(I49=0,0,O49/(I49*10))</f>
        <v>31.12</v>
      </c>
      <c r="L49" s="48"/>
      <c r="M49" s="48">
        <f>IF(I49=0,0,P49/(I49*10))</f>
        <v>33.355</v>
      </c>
      <c r="N49" s="75"/>
      <c r="O49" s="15">
        <f>X49+Z49+AE49</f>
        <v>155600</v>
      </c>
      <c r="P49" s="15">
        <f>AA49+AB49</f>
        <v>166775</v>
      </c>
      <c r="Q49" s="15"/>
      <c r="R49" s="15">
        <f>AA49+AB49-X49-Z49-AC49-AD49-AF49-AG49</f>
        <v>0</v>
      </c>
      <c r="T49" s="21" t="s">
        <v>100</v>
      </c>
      <c r="U49" s="27" t="s">
        <v>125</v>
      </c>
      <c r="V49" s="19">
        <v>500</v>
      </c>
      <c r="W49" s="18"/>
      <c r="X49" s="17">
        <v>155600</v>
      </c>
      <c r="Y49" s="78"/>
      <c r="Z49" s="18"/>
      <c r="AA49" s="17">
        <f>155600+11175</f>
        <v>166775</v>
      </c>
      <c r="AB49" s="18"/>
      <c r="AC49" s="17"/>
      <c r="AD49" s="79"/>
      <c r="AE49" s="17"/>
      <c r="AF49" s="20">
        <v>11175</v>
      </c>
      <c r="AG49" s="17"/>
      <c r="AH49" s="49"/>
      <c r="AI49" s="49"/>
      <c r="AJ49" s="49"/>
      <c r="AK49" s="49"/>
      <c r="AL49" s="49"/>
      <c r="AM49" s="49"/>
      <c r="AX49" s="49"/>
      <c r="AY49" s="49"/>
      <c r="AZ49" s="49"/>
      <c r="BA49" s="49"/>
      <c r="BB49" s="49"/>
      <c r="BC49" s="49"/>
      <c r="BD49" s="49"/>
      <c r="BE49" s="49"/>
    </row>
    <row r="50" spans="1:57" ht="15" customHeight="1">
      <c r="A50" s="1" t="str">
        <f t="shared" si="5"/>
        <v>OGLETHORPE POWER CORPORATION</v>
      </c>
      <c r="C50" s="2" t="str">
        <f t="shared" si="6"/>
        <v>OS</v>
      </c>
      <c r="E50" s="15">
        <f t="shared" si="0"/>
        <v>3270</v>
      </c>
      <c r="F50" s="4"/>
      <c r="G50" s="4">
        <v>0</v>
      </c>
      <c r="H50" s="4"/>
      <c r="I50" s="4">
        <f t="shared" si="1"/>
        <v>3270</v>
      </c>
      <c r="K50" s="48">
        <f aca="true" t="shared" si="9" ref="K50:K69">IF(I50=0,0,O50/(I50*10))</f>
        <v>3.3938914373088687</v>
      </c>
      <c r="L50" s="48"/>
      <c r="M50" s="48">
        <f aca="true" t="shared" si="10" ref="M50:M69">IF(I50=0,0,P50/(I50*10))</f>
        <v>5.039296636085627</v>
      </c>
      <c r="N50" s="75"/>
      <c r="O50" s="15">
        <f t="shared" si="7"/>
        <v>110980.25</v>
      </c>
      <c r="P50" s="15">
        <f t="shared" si="8"/>
        <v>164785</v>
      </c>
      <c r="Q50" s="15"/>
      <c r="R50" s="15">
        <f t="shared" si="4"/>
        <v>36056.46</v>
      </c>
      <c r="T50" s="21" t="s">
        <v>44</v>
      </c>
      <c r="U50" s="2" t="s">
        <v>37</v>
      </c>
      <c r="V50" s="19">
        <v>3270</v>
      </c>
      <c r="W50" s="18"/>
      <c r="X50" s="17">
        <v>110980.25</v>
      </c>
      <c r="Y50" s="78"/>
      <c r="Z50" s="18"/>
      <c r="AA50" s="17">
        <v>164785</v>
      </c>
      <c r="AB50" s="18"/>
      <c r="AC50" s="17"/>
      <c r="AD50" s="79">
        <v>17748.29</v>
      </c>
      <c r="AE50" s="17"/>
      <c r="AF50" s="17"/>
      <c r="AG50" s="17"/>
      <c r="AH50" s="49"/>
      <c r="AI50" s="49"/>
      <c r="AJ50" s="49"/>
      <c r="AK50" s="49"/>
      <c r="AL50" s="49"/>
      <c r="AM50" s="49"/>
      <c r="AX50" s="49"/>
      <c r="AY50" s="49"/>
      <c r="AZ50" s="49"/>
      <c r="BA50" s="49"/>
      <c r="BB50" s="49"/>
      <c r="BC50" s="49"/>
      <c r="BD50" s="49"/>
      <c r="BE50" s="49"/>
    </row>
    <row r="51" spans="1:57" ht="15" customHeight="1">
      <c r="A51" s="1" t="str">
        <f>T51</f>
        <v>ORLANDO UTILITIES COMMISSION</v>
      </c>
      <c r="C51" s="2" t="str">
        <f>U51</f>
        <v>OS</v>
      </c>
      <c r="E51" s="15">
        <f t="shared" si="0"/>
        <v>0</v>
      </c>
      <c r="F51" s="4"/>
      <c r="G51" s="4">
        <v>0</v>
      </c>
      <c r="H51" s="4"/>
      <c r="I51" s="4">
        <f t="shared" si="1"/>
        <v>0</v>
      </c>
      <c r="K51" s="48">
        <f>IF(I51=0,0,O51/(I51*10))</f>
        <v>0</v>
      </c>
      <c r="L51" s="48"/>
      <c r="M51" s="48">
        <f>IF(I51=0,0,P51/(I51*10))</f>
        <v>0</v>
      </c>
      <c r="N51" s="75"/>
      <c r="O51" s="15">
        <f t="shared" si="7"/>
        <v>0</v>
      </c>
      <c r="P51" s="15">
        <f t="shared" si="8"/>
        <v>0</v>
      </c>
      <c r="Q51" s="15"/>
      <c r="R51" s="15">
        <f t="shared" si="4"/>
        <v>0</v>
      </c>
      <c r="T51" s="1" t="s">
        <v>69</v>
      </c>
      <c r="U51" s="2" t="s">
        <v>37</v>
      </c>
      <c r="V51" s="19"/>
      <c r="W51" s="18"/>
      <c r="X51" s="17"/>
      <c r="Y51" s="78"/>
      <c r="Z51" s="18"/>
      <c r="AA51" s="17"/>
      <c r="AB51" s="18"/>
      <c r="AC51" s="17"/>
      <c r="AD51" s="80"/>
      <c r="AE51" s="17"/>
      <c r="AF51" s="17"/>
      <c r="AG51" s="17"/>
      <c r="AH51" s="49"/>
      <c r="AI51" s="49"/>
      <c r="AJ51" s="49"/>
      <c r="AK51" s="49"/>
      <c r="AL51" s="49"/>
      <c r="AM51" s="49"/>
      <c r="AX51" s="49"/>
      <c r="AY51" s="49"/>
      <c r="AZ51" s="49"/>
      <c r="BA51" s="49"/>
      <c r="BB51" s="49"/>
      <c r="BC51" s="49"/>
      <c r="BD51" s="49"/>
      <c r="BE51" s="49"/>
    </row>
    <row r="52" spans="1:57" ht="15" customHeight="1">
      <c r="A52" s="1" t="str">
        <f>T52</f>
        <v>POWERSOUTH ENERGY COOPERATIVE</v>
      </c>
      <c r="C52" s="2" t="str">
        <f>U52</f>
        <v>OS</v>
      </c>
      <c r="E52" s="15">
        <f>V52+W52</f>
        <v>-5</v>
      </c>
      <c r="F52" s="4"/>
      <c r="G52" s="4">
        <v>0</v>
      </c>
      <c r="H52" s="4"/>
      <c r="I52" s="4">
        <f>E52</f>
        <v>-5</v>
      </c>
      <c r="K52" s="48">
        <f>IF(I52=0,0,O52/(I52*10))</f>
        <v>2.36</v>
      </c>
      <c r="L52" s="48"/>
      <c r="M52" s="48">
        <f>IF(I52=0,0,P52/(I52*10))</f>
        <v>3.5</v>
      </c>
      <c r="N52" s="75"/>
      <c r="O52" s="15">
        <f>X52+Z52+AE52</f>
        <v>-118</v>
      </c>
      <c r="P52" s="15">
        <f>AA52+AB52</f>
        <v>-175</v>
      </c>
      <c r="Q52" s="15"/>
      <c r="R52" s="15">
        <f t="shared" si="4"/>
        <v>-6035.25</v>
      </c>
      <c r="T52" s="1" t="s">
        <v>132</v>
      </c>
      <c r="U52" s="2" t="s">
        <v>37</v>
      </c>
      <c r="V52" s="19"/>
      <c r="W52" s="18">
        <v>-5</v>
      </c>
      <c r="X52" s="17"/>
      <c r="Y52" s="78"/>
      <c r="Z52" s="18">
        <v>-118</v>
      </c>
      <c r="AA52" s="17"/>
      <c r="AB52" s="18">
        <v>-175</v>
      </c>
      <c r="AC52" s="17"/>
      <c r="AD52" s="80">
        <v>5978.25</v>
      </c>
      <c r="AE52" s="17"/>
      <c r="AF52" s="17"/>
      <c r="AG52" s="17"/>
      <c r="AH52" s="49"/>
      <c r="AI52" s="49"/>
      <c r="AJ52" s="49"/>
      <c r="AK52" s="49"/>
      <c r="AL52" s="49"/>
      <c r="AM52" s="49"/>
      <c r="AX52" s="49"/>
      <c r="AY52" s="49"/>
      <c r="AZ52" s="49"/>
      <c r="BA52" s="49"/>
      <c r="BB52" s="49"/>
      <c r="BC52" s="49"/>
      <c r="BD52" s="49"/>
      <c r="BE52" s="49"/>
    </row>
    <row r="53" spans="1:57" ht="15" customHeight="1">
      <c r="A53" s="1" t="str">
        <f t="shared" si="5"/>
        <v>PROGRESS VENTURES, INC.</v>
      </c>
      <c r="C53" s="2" t="str">
        <f t="shared" si="6"/>
        <v>OS</v>
      </c>
      <c r="E53" s="15">
        <f t="shared" si="0"/>
        <v>0</v>
      </c>
      <c r="F53" s="4"/>
      <c r="G53" s="4">
        <v>0</v>
      </c>
      <c r="H53" s="4"/>
      <c r="I53" s="4">
        <f t="shared" si="1"/>
        <v>0</v>
      </c>
      <c r="K53" s="48">
        <f t="shared" si="9"/>
        <v>0</v>
      </c>
      <c r="L53" s="48"/>
      <c r="M53" s="48">
        <f t="shared" si="10"/>
        <v>0</v>
      </c>
      <c r="N53" s="75"/>
      <c r="O53" s="15">
        <f t="shared" si="7"/>
        <v>0</v>
      </c>
      <c r="P53" s="15">
        <f t="shared" si="8"/>
        <v>0</v>
      </c>
      <c r="Q53" s="15"/>
      <c r="R53" s="15">
        <f t="shared" si="4"/>
        <v>0</v>
      </c>
      <c r="T53" s="1" t="s">
        <v>101</v>
      </c>
      <c r="U53" s="2" t="s">
        <v>37</v>
      </c>
      <c r="V53" s="19"/>
      <c r="W53" s="18"/>
      <c r="X53" s="17"/>
      <c r="Y53" s="78"/>
      <c r="Z53" s="18"/>
      <c r="AA53" s="17"/>
      <c r="AB53" s="18"/>
      <c r="AC53" s="17"/>
      <c r="AD53" s="80"/>
      <c r="AE53" s="17"/>
      <c r="AF53" s="17"/>
      <c r="AG53" s="17"/>
      <c r="AH53" s="49"/>
      <c r="AI53" s="49"/>
      <c r="AJ53" s="49"/>
      <c r="AK53" s="49"/>
      <c r="AL53" s="49"/>
      <c r="AM53" s="49"/>
      <c r="AX53" s="49"/>
      <c r="AY53" s="49"/>
      <c r="AZ53" s="49"/>
      <c r="BA53" s="49"/>
      <c r="BB53" s="49"/>
      <c r="BC53" s="49"/>
      <c r="BD53" s="49"/>
      <c r="BE53" s="49"/>
    </row>
    <row r="54" spans="1:57" ht="15" customHeight="1">
      <c r="A54" s="1" t="str">
        <f>T54</f>
        <v>RAINBOW ENERGY MARKETING CORP.</v>
      </c>
      <c r="C54" s="2" t="str">
        <f>U54</f>
        <v>OS</v>
      </c>
      <c r="E54" s="15">
        <f>V54+W54</f>
        <v>0</v>
      </c>
      <c r="F54" s="4"/>
      <c r="G54" s="4">
        <v>0</v>
      </c>
      <c r="H54" s="4"/>
      <c r="I54" s="4">
        <f>E54</f>
        <v>0</v>
      </c>
      <c r="K54" s="48">
        <f>IF(I54=0,0,O54/(I54*10))</f>
        <v>0</v>
      </c>
      <c r="L54" s="48"/>
      <c r="M54" s="48">
        <f>IF(I54=0,0,P54/(I54*10))</f>
        <v>0</v>
      </c>
      <c r="N54" s="75"/>
      <c r="O54" s="15">
        <f>X54+Z54+AE54</f>
        <v>0</v>
      </c>
      <c r="P54" s="15">
        <f>AA54+AB54</f>
        <v>0</v>
      </c>
      <c r="Q54" s="15"/>
      <c r="R54" s="15">
        <f t="shared" si="4"/>
        <v>0</v>
      </c>
      <c r="T54" s="21" t="s">
        <v>127</v>
      </c>
      <c r="U54" s="2" t="s">
        <v>37</v>
      </c>
      <c r="V54" s="19"/>
      <c r="W54" s="18"/>
      <c r="X54" s="17"/>
      <c r="Y54" s="78"/>
      <c r="Z54" s="18"/>
      <c r="AA54" s="17"/>
      <c r="AB54" s="18"/>
      <c r="AC54" s="17"/>
      <c r="AD54" s="80"/>
      <c r="AE54" s="17"/>
      <c r="AF54" s="20"/>
      <c r="AG54" s="17"/>
      <c r="AH54" s="49"/>
      <c r="AI54" s="49"/>
      <c r="AJ54" s="49"/>
      <c r="AK54" s="49"/>
      <c r="AL54" s="49"/>
      <c r="AM54" s="49"/>
      <c r="AX54" s="49"/>
      <c r="AY54" s="49"/>
      <c r="AZ54" s="49"/>
      <c r="BA54" s="49"/>
      <c r="BB54" s="49"/>
      <c r="BC54" s="49"/>
      <c r="BD54" s="49"/>
      <c r="BE54" s="49"/>
    </row>
    <row r="55" spans="1:57" ht="15" customHeight="1">
      <c r="A55" s="1" t="str">
        <f t="shared" si="5"/>
        <v>REEDY CREEK IMPROVEMENT DISTRICT</v>
      </c>
      <c r="C55" s="2" t="str">
        <f t="shared" si="6"/>
        <v>OS</v>
      </c>
      <c r="E55" s="15">
        <f t="shared" si="0"/>
        <v>690</v>
      </c>
      <c r="F55" s="4"/>
      <c r="G55" s="4">
        <v>0</v>
      </c>
      <c r="H55" s="4"/>
      <c r="I55" s="4">
        <f t="shared" si="1"/>
        <v>690</v>
      </c>
      <c r="K55" s="48">
        <f t="shared" si="9"/>
        <v>3.2453043478260866</v>
      </c>
      <c r="L55" s="48"/>
      <c r="M55" s="48">
        <f t="shared" si="10"/>
        <v>4.526086956521739</v>
      </c>
      <c r="N55" s="75"/>
      <c r="O55" s="15">
        <f t="shared" si="7"/>
        <v>22392.6</v>
      </c>
      <c r="P55" s="15">
        <f t="shared" si="8"/>
        <v>31230</v>
      </c>
      <c r="Q55" s="15"/>
      <c r="R55" s="15">
        <f t="shared" si="4"/>
        <v>8837.400000000001</v>
      </c>
      <c r="T55" s="21" t="s">
        <v>71</v>
      </c>
      <c r="U55" s="2" t="s">
        <v>37</v>
      </c>
      <c r="V55" s="19">
        <v>690</v>
      </c>
      <c r="W55" s="18"/>
      <c r="X55" s="17">
        <v>22392.6</v>
      </c>
      <c r="Y55" s="78"/>
      <c r="Z55" s="18"/>
      <c r="AA55" s="17">
        <v>31230</v>
      </c>
      <c r="AB55" s="18"/>
      <c r="AC55" s="17"/>
      <c r="AD55" s="80"/>
      <c r="AE55" s="17"/>
      <c r="AF55" s="17"/>
      <c r="AG55" s="17"/>
      <c r="AH55" s="49"/>
      <c r="AI55" s="49"/>
      <c r="AJ55" s="49"/>
      <c r="AK55" s="49"/>
      <c r="AL55" s="49"/>
      <c r="AM55" s="49"/>
      <c r="AX55" s="49"/>
      <c r="AY55" s="49"/>
      <c r="AZ55" s="49"/>
      <c r="BA55" s="49"/>
      <c r="BB55" s="49"/>
      <c r="BC55" s="49"/>
      <c r="BD55" s="49"/>
      <c r="BE55" s="49"/>
    </row>
    <row r="56" spans="1:57" ht="15" customHeight="1">
      <c r="A56" s="1" t="str">
        <f t="shared" si="5"/>
        <v>RELIANT ENERGY SERVICES, INC.</v>
      </c>
      <c r="C56" s="2" t="str">
        <f t="shared" si="6"/>
        <v>OS</v>
      </c>
      <c r="E56" s="15">
        <f t="shared" si="0"/>
        <v>0</v>
      </c>
      <c r="F56" s="4"/>
      <c r="G56" s="4">
        <v>0</v>
      </c>
      <c r="H56" s="4"/>
      <c r="I56" s="4">
        <f t="shared" si="1"/>
        <v>0</v>
      </c>
      <c r="K56" s="48">
        <f t="shared" si="9"/>
        <v>0</v>
      </c>
      <c r="L56" s="48"/>
      <c r="M56" s="48">
        <f t="shared" si="10"/>
        <v>0</v>
      </c>
      <c r="N56" s="75"/>
      <c r="O56" s="15">
        <f t="shared" si="7"/>
        <v>0</v>
      </c>
      <c r="P56" s="15">
        <f t="shared" si="8"/>
        <v>0</v>
      </c>
      <c r="Q56" s="15"/>
      <c r="R56" s="15">
        <f t="shared" si="4"/>
        <v>0</v>
      </c>
      <c r="T56" s="21" t="s">
        <v>80</v>
      </c>
      <c r="U56" s="2" t="s">
        <v>37</v>
      </c>
      <c r="V56" s="19"/>
      <c r="W56" s="18"/>
      <c r="X56" s="17"/>
      <c r="Y56" s="78"/>
      <c r="Z56" s="18"/>
      <c r="AA56" s="17"/>
      <c r="AB56" s="18"/>
      <c r="AC56" s="17"/>
      <c r="AD56" s="80"/>
      <c r="AE56" s="17"/>
      <c r="AF56" s="17"/>
      <c r="AG56" s="17"/>
      <c r="AH56" s="49"/>
      <c r="AI56" s="49"/>
      <c r="AJ56" s="49"/>
      <c r="AK56" s="49"/>
      <c r="AL56" s="49"/>
      <c r="AM56" s="49"/>
      <c r="AX56" s="49"/>
      <c r="AY56" s="49"/>
      <c r="AZ56" s="49"/>
      <c r="BA56" s="49"/>
      <c r="BB56" s="49"/>
      <c r="BC56" s="49"/>
      <c r="BD56" s="49"/>
      <c r="BE56" s="49"/>
    </row>
    <row r="57" spans="1:57" ht="15" customHeight="1">
      <c r="A57" s="1" t="str">
        <f>T57</f>
        <v>SEMINOLE ELECTRIC COOPERATIVE, INC.</v>
      </c>
      <c r="C57" s="2" t="str">
        <f>U57</f>
        <v>OS</v>
      </c>
      <c r="E57" s="15">
        <f>V57+W57</f>
        <v>7400</v>
      </c>
      <c r="F57" s="4"/>
      <c r="G57" s="4">
        <v>0</v>
      </c>
      <c r="H57" s="4"/>
      <c r="I57" s="4">
        <f>E57</f>
        <v>7400</v>
      </c>
      <c r="K57" s="48">
        <f>IF(I57=0,0,O57/(I57*10))</f>
        <v>3.7220621621621617</v>
      </c>
      <c r="L57" s="48"/>
      <c r="M57" s="48">
        <f>IF(I57=0,0,P57/(I57*10))</f>
        <v>5.519594594594595</v>
      </c>
      <c r="N57" s="75"/>
      <c r="O57" s="15">
        <f>X57+Z57+AE57</f>
        <v>275432.6</v>
      </c>
      <c r="P57" s="15">
        <f>AA57+AB57</f>
        <v>408450</v>
      </c>
      <c r="Q57" s="15"/>
      <c r="R57" s="15">
        <f t="shared" si="4"/>
        <v>133017.40000000002</v>
      </c>
      <c r="T57" s="21" t="s">
        <v>90</v>
      </c>
      <c r="U57" s="27" t="s">
        <v>37</v>
      </c>
      <c r="V57" s="19">
        <v>7400</v>
      </c>
      <c r="W57" s="18"/>
      <c r="X57" s="17">
        <v>275432.6</v>
      </c>
      <c r="Y57" s="78"/>
      <c r="Z57" s="18"/>
      <c r="AA57" s="17">
        <v>408450</v>
      </c>
      <c r="AB57" s="18"/>
      <c r="AC57" s="17"/>
      <c r="AD57" s="80"/>
      <c r="AE57" s="17"/>
      <c r="AF57" s="22"/>
      <c r="AG57" s="20"/>
      <c r="AH57" s="49"/>
      <c r="AI57" s="49"/>
      <c r="AJ57" s="49"/>
      <c r="AK57" s="49"/>
      <c r="AL57" s="49"/>
      <c r="AM57" s="49"/>
      <c r="AX57" s="49"/>
      <c r="AY57" s="49"/>
      <c r="AZ57" s="49"/>
      <c r="BA57" s="49"/>
      <c r="BB57" s="49"/>
      <c r="BC57" s="49"/>
      <c r="BD57" s="49"/>
      <c r="BE57" s="49"/>
    </row>
    <row r="58" spans="1:57" ht="15" customHeight="1">
      <c r="A58" s="1" t="str">
        <f>T58</f>
        <v>SEMINOLE ELECTRIC COOPERATIVE, INC.</v>
      </c>
      <c r="C58" s="2" t="str">
        <f>U58</f>
        <v>AF</v>
      </c>
      <c r="E58" s="15">
        <f>V58+W58</f>
        <v>0</v>
      </c>
      <c r="F58" s="4"/>
      <c r="G58" s="4">
        <v>0</v>
      </c>
      <c r="H58" s="4"/>
      <c r="I58" s="4">
        <f>E58</f>
        <v>0</v>
      </c>
      <c r="K58" s="48">
        <f>IF(I58=0,0,O58/(I58*10))</f>
        <v>0</v>
      </c>
      <c r="L58" s="48"/>
      <c r="M58" s="48">
        <f>IF(I58=0,0,P58/(I58*10))</f>
        <v>0</v>
      </c>
      <c r="N58" s="75"/>
      <c r="O58" s="15">
        <f>X58+Z58+AE58</f>
        <v>0</v>
      </c>
      <c r="P58" s="15">
        <f>AA58+AB58</f>
        <v>0</v>
      </c>
      <c r="Q58" s="15"/>
      <c r="R58" s="15">
        <f t="shared" si="4"/>
        <v>0</v>
      </c>
      <c r="T58" s="21" t="s">
        <v>90</v>
      </c>
      <c r="U58" s="27" t="s">
        <v>125</v>
      </c>
      <c r="V58" s="19"/>
      <c r="W58" s="18"/>
      <c r="X58" s="17"/>
      <c r="Y58" s="78"/>
      <c r="Z58" s="18"/>
      <c r="AA58" s="17"/>
      <c r="AB58" s="18"/>
      <c r="AC58" s="17"/>
      <c r="AD58" s="80"/>
      <c r="AE58" s="17"/>
      <c r="AF58" s="22"/>
      <c r="AG58" s="17"/>
      <c r="AH58" s="49"/>
      <c r="AI58" s="49"/>
      <c r="AJ58" s="49"/>
      <c r="AK58" s="49"/>
      <c r="AL58" s="49"/>
      <c r="AM58" s="49"/>
      <c r="AX58" s="49"/>
      <c r="AY58" s="49"/>
      <c r="AZ58" s="49"/>
      <c r="BA58" s="49"/>
      <c r="BB58" s="49"/>
      <c r="BC58" s="49"/>
      <c r="BD58" s="49"/>
      <c r="BE58" s="49"/>
    </row>
    <row r="59" spans="1:57" ht="15" customHeight="1">
      <c r="A59" s="1" t="str">
        <f t="shared" si="5"/>
        <v>SEMPRA ENERGY TRADING CORP.</v>
      </c>
      <c r="C59" s="2" t="str">
        <f t="shared" si="6"/>
        <v>OS</v>
      </c>
      <c r="E59" s="15">
        <f t="shared" si="0"/>
        <v>0</v>
      </c>
      <c r="F59" s="4"/>
      <c r="G59" s="4">
        <v>0</v>
      </c>
      <c r="H59" s="4"/>
      <c r="I59" s="4">
        <f aca="true" t="shared" si="11" ref="I59:I69">E59</f>
        <v>0</v>
      </c>
      <c r="K59" s="48">
        <f t="shared" si="9"/>
        <v>0</v>
      </c>
      <c r="L59" s="48"/>
      <c r="M59" s="48">
        <f t="shared" si="10"/>
        <v>0</v>
      </c>
      <c r="N59" s="75"/>
      <c r="O59" s="15">
        <f t="shared" si="7"/>
        <v>0</v>
      </c>
      <c r="P59" s="15">
        <f t="shared" si="8"/>
        <v>0</v>
      </c>
      <c r="Q59" s="15"/>
      <c r="R59" s="15">
        <f t="shared" si="4"/>
        <v>0</v>
      </c>
      <c r="T59" s="3" t="s">
        <v>86</v>
      </c>
      <c r="U59" s="2" t="s">
        <v>37</v>
      </c>
      <c r="V59" s="19"/>
      <c r="W59" s="18"/>
      <c r="X59" s="17"/>
      <c r="Y59" s="78"/>
      <c r="Z59" s="18"/>
      <c r="AA59" s="17"/>
      <c r="AB59" s="18"/>
      <c r="AC59" s="17"/>
      <c r="AD59" s="80"/>
      <c r="AE59" s="17"/>
      <c r="AF59" s="17"/>
      <c r="AG59" s="17"/>
      <c r="AH59" s="49"/>
      <c r="AI59" s="49"/>
      <c r="AJ59" s="49"/>
      <c r="AK59" s="49"/>
      <c r="AL59" s="49"/>
      <c r="AM59" s="49"/>
      <c r="AX59" s="49"/>
      <c r="AY59" s="49"/>
      <c r="AZ59" s="49"/>
      <c r="BA59" s="49"/>
      <c r="BB59" s="49"/>
      <c r="BC59" s="49"/>
      <c r="BD59" s="49"/>
      <c r="BE59" s="49"/>
    </row>
    <row r="60" spans="1:57" ht="15" customHeight="1">
      <c r="A60" s="1" t="str">
        <f t="shared" si="5"/>
        <v>SOUTH CAROLINA ELECTRIC &amp; GAS CO.</v>
      </c>
      <c r="C60" s="2" t="str">
        <f t="shared" si="6"/>
        <v>OS</v>
      </c>
      <c r="E60" s="15">
        <f t="shared" si="0"/>
        <v>0</v>
      </c>
      <c r="F60" s="4"/>
      <c r="G60" s="4">
        <v>0</v>
      </c>
      <c r="H60" s="4"/>
      <c r="I60" s="4">
        <f t="shared" si="11"/>
        <v>0</v>
      </c>
      <c r="K60" s="48">
        <f t="shared" si="9"/>
        <v>0</v>
      </c>
      <c r="L60" s="48"/>
      <c r="M60" s="48">
        <f t="shared" si="10"/>
        <v>0</v>
      </c>
      <c r="N60" s="75"/>
      <c r="O60" s="15">
        <f t="shared" si="7"/>
        <v>0</v>
      </c>
      <c r="P60" s="15">
        <f t="shared" si="8"/>
        <v>0</v>
      </c>
      <c r="Q60" s="15"/>
      <c r="R60" s="15">
        <f t="shared" si="4"/>
        <v>0</v>
      </c>
      <c r="T60" s="3" t="s">
        <v>82</v>
      </c>
      <c r="U60" s="2" t="s">
        <v>37</v>
      </c>
      <c r="V60" s="19"/>
      <c r="W60" s="18"/>
      <c r="X60" s="17"/>
      <c r="Y60" s="78"/>
      <c r="Z60" s="18"/>
      <c r="AA60" s="17"/>
      <c r="AB60" s="18"/>
      <c r="AC60" s="17"/>
      <c r="AD60" s="80"/>
      <c r="AE60" s="17"/>
      <c r="AF60" s="17"/>
      <c r="AG60" s="17"/>
      <c r="AH60" s="49"/>
      <c r="AI60" s="49"/>
      <c r="AJ60" s="49"/>
      <c r="AK60" s="49"/>
      <c r="AL60" s="49"/>
      <c r="AM60" s="49"/>
      <c r="AX60" s="49"/>
      <c r="AY60" s="49"/>
      <c r="AZ60" s="49"/>
      <c r="BA60" s="49"/>
      <c r="BB60" s="49"/>
      <c r="BC60" s="49"/>
      <c r="BD60" s="49"/>
      <c r="BE60" s="49"/>
    </row>
    <row r="61" spans="1:57" ht="15" customHeight="1">
      <c r="A61" s="1" t="str">
        <f t="shared" si="5"/>
        <v>SOUTHERN COMPANY SERVICES, INC.</v>
      </c>
      <c r="C61" s="2" t="str">
        <f t="shared" si="6"/>
        <v>OS</v>
      </c>
      <c r="E61" s="15">
        <f t="shared" si="0"/>
        <v>249</v>
      </c>
      <c r="F61" s="4"/>
      <c r="G61" s="4">
        <v>0</v>
      </c>
      <c r="H61" s="4"/>
      <c r="I61" s="4">
        <f t="shared" si="11"/>
        <v>249</v>
      </c>
      <c r="K61" s="48">
        <f t="shared" si="9"/>
        <v>3.335301204819277</v>
      </c>
      <c r="L61" s="48"/>
      <c r="M61" s="48">
        <f t="shared" si="10"/>
        <v>4.891566265060241</v>
      </c>
      <c r="N61" s="75"/>
      <c r="O61" s="15">
        <f t="shared" si="7"/>
        <v>8304.9</v>
      </c>
      <c r="P61" s="15">
        <f t="shared" si="8"/>
        <v>12180</v>
      </c>
      <c r="Q61" s="15"/>
      <c r="R61" s="15">
        <f t="shared" si="4"/>
        <v>68523.23</v>
      </c>
      <c r="T61" s="3" t="s">
        <v>81</v>
      </c>
      <c r="U61" s="2" t="s">
        <v>37</v>
      </c>
      <c r="V61" s="19">
        <v>249</v>
      </c>
      <c r="W61" s="18"/>
      <c r="X61" s="17">
        <v>8304.9</v>
      </c>
      <c r="Y61" s="78"/>
      <c r="Z61" s="18"/>
      <c r="AA61" s="17">
        <v>12180</v>
      </c>
      <c r="AB61" s="18"/>
      <c r="AC61" s="17">
        <v>50989.71</v>
      </c>
      <c r="AD61" s="80">
        <v>-115637.84</v>
      </c>
      <c r="AE61" s="17"/>
      <c r="AF61" s="17"/>
      <c r="AG61" s="17"/>
      <c r="AH61" s="49"/>
      <c r="AI61" s="49"/>
      <c r="AJ61" s="49"/>
      <c r="AK61" s="49"/>
      <c r="AL61" s="49"/>
      <c r="AM61" s="49"/>
      <c r="AX61" s="49"/>
      <c r="AY61" s="49"/>
      <c r="AZ61" s="49"/>
      <c r="BA61" s="49"/>
      <c r="BB61" s="49"/>
      <c r="BC61" s="49"/>
      <c r="BD61" s="49"/>
      <c r="BE61" s="49"/>
    </row>
    <row r="62" spans="1:57" ht="15" customHeight="1">
      <c r="A62" s="1" t="str">
        <f t="shared" si="5"/>
        <v>SOUTHERN COMPANY FLORIDA LLC</v>
      </c>
      <c r="C62" s="2" t="str">
        <f t="shared" si="6"/>
        <v>OS</v>
      </c>
      <c r="E62" s="15">
        <f>V62+W62</f>
        <v>0</v>
      </c>
      <c r="F62" s="4"/>
      <c r="G62" s="4">
        <v>0</v>
      </c>
      <c r="H62" s="4"/>
      <c r="I62" s="4">
        <f>E62</f>
        <v>0</v>
      </c>
      <c r="K62" s="48">
        <f>IF(I62=0,0,O62/(I62*10))</f>
        <v>0</v>
      </c>
      <c r="L62" s="48"/>
      <c r="M62" s="48">
        <f>IF(I62=0,0,P62/(I62*10))</f>
        <v>0</v>
      </c>
      <c r="N62" s="75"/>
      <c r="O62" s="15">
        <f>X62+Z62+AE62</f>
        <v>0</v>
      </c>
      <c r="P62" s="15">
        <f>AA62+AB62</f>
        <v>0</v>
      </c>
      <c r="Q62" s="15"/>
      <c r="R62" s="15">
        <f t="shared" si="4"/>
        <v>0</v>
      </c>
      <c r="T62" s="3" t="s">
        <v>105</v>
      </c>
      <c r="U62" s="27" t="s">
        <v>37</v>
      </c>
      <c r="V62" s="19"/>
      <c r="W62" s="18"/>
      <c r="X62" s="17"/>
      <c r="Y62" s="78"/>
      <c r="Z62" s="18"/>
      <c r="AA62" s="17"/>
      <c r="AB62" s="18"/>
      <c r="AC62" s="17"/>
      <c r="AD62" s="80"/>
      <c r="AE62" s="17"/>
      <c r="AF62" s="17"/>
      <c r="AG62" s="17"/>
      <c r="AH62" s="49"/>
      <c r="AI62" s="49"/>
      <c r="AJ62" s="49"/>
      <c r="AK62" s="49"/>
      <c r="AL62" s="49"/>
      <c r="AM62" s="49"/>
      <c r="AX62" s="49"/>
      <c r="AY62" s="49"/>
      <c r="AZ62" s="49"/>
      <c r="BA62" s="49"/>
      <c r="BB62" s="49"/>
      <c r="BC62" s="49"/>
      <c r="BD62" s="49"/>
      <c r="BE62" s="49"/>
    </row>
    <row r="63" spans="1:57" ht="15" customHeight="1">
      <c r="A63" s="1" t="str">
        <f>T63</f>
        <v>TALLAHASSEE, CITY OF</v>
      </c>
      <c r="C63" s="2" t="str">
        <f>U63</f>
        <v>OS</v>
      </c>
      <c r="E63" s="15">
        <f>V63+W63</f>
        <v>0</v>
      </c>
      <c r="F63" s="4"/>
      <c r="G63" s="4">
        <v>0</v>
      </c>
      <c r="H63" s="4"/>
      <c r="I63" s="4">
        <f>E63</f>
        <v>0</v>
      </c>
      <c r="K63" s="48">
        <f>IF(I63=0,0,O63/(I63*10))</f>
        <v>0</v>
      </c>
      <c r="L63" s="48"/>
      <c r="M63" s="48">
        <f>IF(I63=0,0,P63/(I63*10))</f>
        <v>0</v>
      </c>
      <c r="N63" s="75"/>
      <c r="O63" s="15">
        <f>X63+Z63+AE63</f>
        <v>0</v>
      </c>
      <c r="P63" s="15">
        <f>AA63+AB63</f>
        <v>0</v>
      </c>
      <c r="Q63" s="15"/>
      <c r="R63" s="15">
        <f t="shared" si="4"/>
        <v>0</v>
      </c>
      <c r="T63" s="3" t="s">
        <v>102</v>
      </c>
      <c r="U63" s="2" t="s">
        <v>37</v>
      </c>
      <c r="V63" s="19"/>
      <c r="W63" s="18"/>
      <c r="X63" s="17"/>
      <c r="Y63" s="78"/>
      <c r="Z63" s="18"/>
      <c r="AA63" s="17"/>
      <c r="AB63" s="18"/>
      <c r="AC63" s="17"/>
      <c r="AD63" s="80"/>
      <c r="AE63" s="17"/>
      <c r="AF63" s="20"/>
      <c r="AG63" s="17"/>
      <c r="AH63" s="49"/>
      <c r="AI63" s="49"/>
      <c r="AJ63" s="49"/>
      <c r="AK63" s="49"/>
      <c r="AL63" s="49"/>
      <c r="AM63" s="49"/>
      <c r="AX63" s="49"/>
      <c r="AY63" s="49"/>
      <c r="AZ63" s="49"/>
      <c r="BA63" s="49"/>
      <c r="BB63" s="49"/>
      <c r="BC63" s="49"/>
      <c r="BD63" s="49"/>
      <c r="BE63" s="49"/>
    </row>
    <row r="64" spans="1:57" ht="15" customHeight="1">
      <c r="A64" s="1" t="str">
        <f t="shared" si="5"/>
        <v>TALLAHASSEE, CITY OF</v>
      </c>
      <c r="C64" s="2" t="str">
        <f t="shared" si="6"/>
        <v>AF</v>
      </c>
      <c r="E64" s="15">
        <f t="shared" si="0"/>
        <v>0</v>
      </c>
      <c r="F64" s="4"/>
      <c r="G64" s="4">
        <v>0</v>
      </c>
      <c r="H64" s="4"/>
      <c r="I64" s="4">
        <f t="shared" si="11"/>
        <v>0</v>
      </c>
      <c r="K64" s="48">
        <f t="shared" si="9"/>
        <v>0</v>
      </c>
      <c r="L64" s="48"/>
      <c r="M64" s="48">
        <f t="shared" si="10"/>
        <v>0</v>
      </c>
      <c r="N64" s="75"/>
      <c r="O64" s="15">
        <f t="shared" si="7"/>
        <v>0</v>
      </c>
      <c r="P64" s="15">
        <f t="shared" si="8"/>
        <v>0</v>
      </c>
      <c r="Q64" s="15"/>
      <c r="R64" s="15">
        <f t="shared" si="4"/>
        <v>0</v>
      </c>
      <c r="T64" s="3" t="s">
        <v>102</v>
      </c>
      <c r="U64" s="27" t="s">
        <v>125</v>
      </c>
      <c r="V64" s="19"/>
      <c r="W64" s="18"/>
      <c r="X64" s="17"/>
      <c r="Y64" s="78"/>
      <c r="Z64" s="18"/>
      <c r="AA64" s="17"/>
      <c r="AB64" s="18"/>
      <c r="AC64" s="17"/>
      <c r="AD64" s="80"/>
      <c r="AE64" s="17"/>
      <c r="AF64" s="22"/>
      <c r="AG64" s="17"/>
      <c r="AH64" s="49"/>
      <c r="AI64" s="49"/>
      <c r="AJ64" s="49"/>
      <c r="AK64" s="49"/>
      <c r="AL64" s="49"/>
      <c r="AM64" s="49"/>
      <c r="AX64" s="49"/>
      <c r="AY64" s="49"/>
      <c r="AZ64" s="49"/>
      <c r="BA64" s="49"/>
      <c r="BB64" s="49"/>
      <c r="BC64" s="49"/>
      <c r="BD64" s="49"/>
      <c r="BE64" s="49"/>
    </row>
    <row r="65" spans="1:57" ht="15" customHeight="1">
      <c r="A65" s="1" t="s">
        <v>219</v>
      </c>
      <c r="C65" s="2" t="str">
        <f t="shared" si="6"/>
        <v>AF</v>
      </c>
      <c r="E65" s="15">
        <f t="shared" si="0"/>
        <v>0</v>
      </c>
      <c r="F65" s="4"/>
      <c r="G65" s="4">
        <v>0</v>
      </c>
      <c r="H65" s="4"/>
      <c r="I65" s="4">
        <f t="shared" si="11"/>
        <v>0</v>
      </c>
      <c r="K65" s="48">
        <f t="shared" si="9"/>
        <v>0</v>
      </c>
      <c r="L65" s="48"/>
      <c r="M65" s="48">
        <f t="shared" si="10"/>
        <v>0</v>
      </c>
      <c r="N65" s="75"/>
      <c r="O65" s="15">
        <f t="shared" si="7"/>
        <v>0</v>
      </c>
      <c r="P65" s="15">
        <f t="shared" si="8"/>
        <v>0</v>
      </c>
      <c r="Q65" s="15"/>
      <c r="R65" s="15">
        <f t="shared" si="4"/>
        <v>0</v>
      </c>
      <c r="T65" s="3" t="s">
        <v>219</v>
      </c>
      <c r="U65" s="27" t="s">
        <v>125</v>
      </c>
      <c r="V65" s="19"/>
      <c r="W65" s="18"/>
      <c r="X65" s="17"/>
      <c r="Y65" s="78"/>
      <c r="Z65" s="18"/>
      <c r="AA65" s="17"/>
      <c r="AB65" s="18"/>
      <c r="AC65" s="17"/>
      <c r="AD65" s="80"/>
      <c r="AE65" s="17"/>
      <c r="AF65" s="22"/>
      <c r="AG65" s="17"/>
      <c r="AH65" s="49"/>
      <c r="AI65" s="49"/>
      <c r="AJ65" s="49"/>
      <c r="AK65" s="49"/>
      <c r="AL65" s="49"/>
      <c r="AM65" s="49"/>
      <c r="AX65" s="49"/>
      <c r="AY65" s="49"/>
      <c r="AZ65" s="49"/>
      <c r="BA65" s="49"/>
      <c r="BB65" s="49"/>
      <c r="BC65" s="49"/>
      <c r="BD65" s="49"/>
      <c r="BE65" s="49"/>
    </row>
    <row r="66" spans="1:57" ht="15" customHeight="1">
      <c r="A66" s="1" t="str">
        <f t="shared" si="5"/>
        <v>TAMPA ELECTRIC COMPANY </v>
      </c>
      <c r="C66" s="2" t="str">
        <f t="shared" si="6"/>
        <v>OS</v>
      </c>
      <c r="E66" s="15">
        <f t="shared" si="0"/>
        <v>600</v>
      </c>
      <c r="F66" s="4"/>
      <c r="G66" s="4">
        <v>0</v>
      </c>
      <c r="H66" s="4"/>
      <c r="I66" s="4">
        <f t="shared" si="11"/>
        <v>600</v>
      </c>
      <c r="K66" s="48">
        <f t="shared" si="9"/>
        <v>3.17225</v>
      </c>
      <c r="L66" s="48"/>
      <c r="M66" s="48">
        <f t="shared" si="10"/>
        <v>4.7</v>
      </c>
      <c r="N66" s="75"/>
      <c r="O66" s="15">
        <f t="shared" si="7"/>
        <v>19033.5</v>
      </c>
      <c r="P66" s="15">
        <f t="shared" si="8"/>
        <v>28200</v>
      </c>
      <c r="Q66" s="15"/>
      <c r="R66" s="15">
        <f t="shared" si="4"/>
        <v>6464.7</v>
      </c>
      <c r="T66" s="3" t="s">
        <v>70</v>
      </c>
      <c r="U66" s="2" t="s">
        <v>37</v>
      </c>
      <c r="V66" s="19">
        <v>600</v>
      </c>
      <c r="W66" s="18"/>
      <c r="X66" s="17">
        <v>19033.5</v>
      </c>
      <c r="Y66" s="78"/>
      <c r="Z66" s="18"/>
      <c r="AA66" s="17">
        <v>28200</v>
      </c>
      <c r="AB66" s="18"/>
      <c r="AC66" s="81">
        <v>2701.8</v>
      </c>
      <c r="AD66" s="80"/>
      <c r="AE66" s="17"/>
      <c r="AF66" s="20"/>
      <c r="AG66" s="17"/>
      <c r="AH66" s="49"/>
      <c r="AI66" s="49"/>
      <c r="AJ66" s="49"/>
      <c r="AK66" s="49"/>
      <c r="AL66" s="49"/>
      <c r="AM66" s="49"/>
      <c r="AX66" s="49"/>
      <c r="AY66" s="49"/>
      <c r="AZ66" s="49"/>
      <c r="BA66" s="49"/>
      <c r="BB66" s="49"/>
      <c r="BC66" s="49"/>
      <c r="BD66" s="49"/>
      <c r="BE66" s="49"/>
    </row>
    <row r="67" spans="1:57" ht="15" customHeight="1">
      <c r="A67" s="1" t="str">
        <f t="shared" si="5"/>
        <v>TENASKA POWER SERVICES CO</v>
      </c>
      <c r="C67" s="2" t="str">
        <f t="shared" si="6"/>
        <v>OS</v>
      </c>
      <c r="E67" s="15">
        <f t="shared" si="0"/>
        <v>0</v>
      </c>
      <c r="F67" s="4"/>
      <c r="G67" s="4">
        <v>0</v>
      </c>
      <c r="H67" s="4"/>
      <c r="I67" s="4">
        <f t="shared" si="11"/>
        <v>0</v>
      </c>
      <c r="K67" s="48">
        <f t="shared" si="9"/>
        <v>0</v>
      </c>
      <c r="L67" s="48"/>
      <c r="M67" s="48">
        <f t="shared" si="10"/>
        <v>0</v>
      </c>
      <c r="N67" s="75"/>
      <c r="O67" s="15">
        <f t="shared" si="7"/>
        <v>0</v>
      </c>
      <c r="P67" s="15">
        <f t="shared" si="8"/>
        <v>0</v>
      </c>
      <c r="Q67" s="15"/>
      <c r="R67" s="15">
        <f t="shared" si="4"/>
        <v>0</v>
      </c>
      <c r="T67" s="3" t="s">
        <v>87</v>
      </c>
      <c r="U67" s="2" t="s">
        <v>37</v>
      </c>
      <c r="V67" s="19"/>
      <c r="W67" s="18"/>
      <c r="X67" s="17"/>
      <c r="Y67" s="78"/>
      <c r="Z67" s="18"/>
      <c r="AA67" s="17"/>
      <c r="AB67" s="18"/>
      <c r="AC67" s="17"/>
      <c r="AD67" s="80"/>
      <c r="AE67" s="17"/>
      <c r="AF67" s="17"/>
      <c r="AG67" s="17"/>
      <c r="AH67" s="49"/>
      <c r="AI67" s="49"/>
      <c r="AJ67" s="49"/>
      <c r="AK67" s="49"/>
      <c r="AL67" s="49"/>
      <c r="AM67" s="49"/>
      <c r="AX67" s="49"/>
      <c r="AY67" s="49"/>
      <c r="AZ67" s="49"/>
      <c r="BA67" s="49"/>
      <c r="BB67" s="49"/>
      <c r="BC67" s="49"/>
      <c r="BD67" s="49"/>
      <c r="BE67" s="49"/>
    </row>
    <row r="68" spans="1:57" ht="15" customHeight="1">
      <c r="A68" s="1" t="str">
        <f t="shared" si="5"/>
        <v>TENNESSEE VALLEY AUTHORITY</v>
      </c>
      <c r="C68" s="2" t="str">
        <f t="shared" si="6"/>
        <v>OS</v>
      </c>
      <c r="E68" s="15">
        <f t="shared" si="0"/>
        <v>6070</v>
      </c>
      <c r="F68" s="4"/>
      <c r="G68" s="4">
        <v>0</v>
      </c>
      <c r="H68" s="4"/>
      <c r="I68" s="4">
        <f t="shared" si="11"/>
        <v>6070</v>
      </c>
      <c r="K68" s="48">
        <f t="shared" si="9"/>
        <v>3.5527685337726522</v>
      </c>
      <c r="L68" s="48"/>
      <c r="M68" s="48">
        <f t="shared" si="10"/>
        <v>5.5542009884678745</v>
      </c>
      <c r="N68" s="75"/>
      <c r="O68" s="15">
        <f t="shared" si="7"/>
        <v>215653.05</v>
      </c>
      <c r="P68" s="15">
        <f t="shared" si="8"/>
        <v>337140</v>
      </c>
      <c r="Q68" s="15"/>
      <c r="R68" s="15">
        <f t="shared" si="4"/>
        <v>105632.46</v>
      </c>
      <c r="T68" s="3" t="s">
        <v>76</v>
      </c>
      <c r="U68" s="2" t="s">
        <v>37</v>
      </c>
      <c r="V68" s="19">
        <v>6070</v>
      </c>
      <c r="W68" s="18"/>
      <c r="X68" s="17">
        <v>215653.05</v>
      </c>
      <c r="Y68" s="78"/>
      <c r="Z68" s="18"/>
      <c r="AA68" s="17">
        <v>337140</v>
      </c>
      <c r="AB68" s="18"/>
      <c r="AC68" s="17"/>
      <c r="AD68" s="80">
        <v>15854.49</v>
      </c>
      <c r="AE68" s="17"/>
      <c r="AF68" s="17"/>
      <c r="AG68" s="17"/>
      <c r="AH68" s="49"/>
      <c r="AI68" s="49"/>
      <c r="AJ68" s="49"/>
      <c r="AK68" s="49"/>
      <c r="AL68" s="49"/>
      <c r="AM68" s="49"/>
      <c r="AX68" s="49"/>
      <c r="AY68" s="49"/>
      <c r="AZ68" s="49"/>
      <c r="BA68" s="49"/>
      <c r="BB68" s="49"/>
      <c r="BC68" s="49"/>
      <c r="BD68" s="49"/>
      <c r="BE68" s="49"/>
    </row>
    <row r="69" spans="1:57" ht="15" customHeight="1">
      <c r="A69" s="1" t="str">
        <f t="shared" si="5"/>
        <v>WILLIAMS ENERGY MARKETING &amp; TRADING</v>
      </c>
      <c r="C69" s="2" t="str">
        <f t="shared" si="6"/>
        <v>OS</v>
      </c>
      <c r="E69" s="15">
        <f t="shared" si="0"/>
        <v>0</v>
      </c>
      <c r="F69" s="4"/>
      <c r="G69" s="4">
        <v>0</v>
      </c>
      <c r="H69" s="4"/>
      <c r="I69" s="4">
        <f t="shared" si="11"/>
        <v>0</v>
      </c>
      <c r="K69" s="48">
        <f t="shared" si="9"/>
        <v>0</v>
      </c>
      <c r="L69" s="48"/>
      <c r="M69" s="48">
        <f t="shared" si="10"/>
        <v>0</v>
      </c>
      <c r="N69" s="75"/>
      <c r="O69" s="15">
        <f t="shared" si="7"/>
        <v>0</v>
      </c>
      <c r="P69" s="15">
        <f>AA69+AB69</f>
        <v>0</v>
      </c>
      <c r="Q69" s="15"/>
      <c r="R69" s="15">
        <f t="shared" si="4"/>
        <v>0</v>
      </c>
      <c r="T69" s="3" t="s">
        <v>83</v>
      </c>
      <c r="U69" s="27" t="s">
        <v>37</v>
      </c>
      <c r="V69" s="18"/>
      <c r="W69" s="18"/>
      <c r="X69" s="17"/>
      <c r="Y69" s="78"/>
      <c r="Z69" s="18"/>
      <c r="AA69" s="17"/>
      <c r="AB69" s="18"/>
      <c r="AC69" s="17"/>
      <c r="AD69" s="80"/>
      <c r="AE69" s="17"/>
      <c r="AF69" s="17"/>
      <c r="AG69" s="17"/>
      <c r="AH69" s="49"/>
      <c r="AI69" s="49"/>
      <c r="AJ69" s="49"/>
      <c r="AK69" s="49"/>
      <c r="AL69" s="49"/>
      <c r="AM69" s="49"/>
      <c r="AY69" s="49"/>
      <c r="AZ69" s="49"/>
      <c r="BA69" s="49"/>
      <c r="BB69" s="49"/>
      <c r="BC69" s="49"/>
      <c r="BD69" s="49"/>
      <c r="BE69" s="49"/>
    </row>
    <row r="70" spans="3:57" ht="15">
      <c r="C70" s="2"/>
      <c r="E70" s="11"/>
      <c r="F70" s="50"/>
      <c r="G70" s="4"/>
      <c r="H70" s="50"/>
      <c r="I70" s="51"/>
      <c r="J70" s="50"/>
      <c r="K70" s="48"/>
      <c r="L70" s="48"/>
      <c r="M70" s="48"/>
      <c r="N70" s="45"/>
      <c r="O70" s="11"/>
      <c r="P70" s="4"/>
      <c r="Q70" s="14"/>
      <c r="R70" s="14"/>
      <c r="S70" s="50"/>
      <c r="U70" s="49"/>
      <c r="V70" s="49"/>
      <c r="AH70" s="49"/>
      <c r="AI70" s="49"/>
      <c r="AJ70" s="49"/>
      <c r="AK70" s="49"/>
      <c r="AL70" s="49"/>
      <c r="AM70" s="49"/>
      <c r="AN70" s="49"/>
      <c r="AX70" s="49"/>
      <c r="AY70" s="49"/>
      <c r="AZ70" s="49"/>
      <c r="BA70" s="49"/>
      <c r="BB70" s="49"/>
      <c r="BC70" s="49"/>
      <c r="BD70" s="49"/>
      <c r="BE70" s="49"/>
    </row>
    <row r="71" spans="1:57" ht="15">
      <c r="A71" s="46" t="str">
        <f>T71</f>
        <v>FLORIDA COST-BASED BROKER SYSTEM (FCBBS)</v>
      </c>
      <c r="C71" s="2"/>
      <c r="E71" s="11"/>
      <c r="F71" s="50"/>
      <c r="G71" s="4"/>
      <c r="H71" s="50"/>
      <c r="I71" s="51"/>
      <c r="J71" s="50"/>
      <c r="K71" s="48"/>
      <c r="L71" s="48"/>
      <c r="M71" s="48"/>
      <c r="N71" s="45"/>
      <c r="O71" s="11"/>
      <c r="P71" s="4"/>
      <c r="Q71" s="14"/>
      <c r="R71" s="14"/>
      <c r="S71" s="50"/>
      <c r="T71" s="46" t="s">
        <v>222</v>
      </c>
      <c r="U71" s="49"/>
      <c r="V71" s="49"/>
      <c r="AH71" s="49"/>
      <c r="AI71" s="49"/>
      <c r="AJ71" s="49"/>
      <c r="AK71" s="49"/>
      <c r="AL71" s="49"/>
      <c r="AM71" s="49"/>
      <c r="AN71" s="49"/>
      <c r="AX71" s="49"/>
      <c r="AY71" s="49"/>
      <c r="AZ71" s="49"/>
      <c r="BA71" s="49"/>
      <c r="BB71" s="49"/>
      <c r="BC71" s="49"/>
      <c r="BD71" s="49"/>
      <c r="BE71" s="49"/>
    </row>
    <row r="72" spans="3:57" ht="15">
      <c r="C72" s="2"/>
      <c r="E72" s="11"/>
      <c r="F72" s="50"/>
      <c r="G72" s="4"/>
      <c r="H72" s="50"/>
      <c r="I72" s="51"/>
      <c r="J72" s="50"/>
      <c r="K72" s="48"/>
      <c r="L72" s="48"/>
      <c r="M72" s="48"/>
      <c r="N72" s="45"/>
      <c r="O72" s="11"/>
      <c r="P72" s="4"/>
      <c r="Q72" s="14"/>
      <c r="R72" s="14"/>
      <c r="S72" s="50"/>
      <c r="U72" s="49"/>
      <c r="V72" s="49"/>
      <c r="AH72" s="49"/>
      <c r="AI72" s="49"/>
      <c r="AJ72" s="49"/>
      <c r="AK72" s="49"/>
      <c r="AL72" s="49"/>
      <c r="AM72" s="49"/>
      <c r="AN72" s="49"/>
      <c r="AX72" s="49"/>
      <c r="AY72" s="49"/>
      <c r="AZ72" s="49"/>
      <c r="BA72" s="49"/>
      <c r="BB72" s="49"/>
      <c r="BC72" s="49"/>
      <c r="BD72" s="49"/>
      <c r="BE72" s="49"/>
    </row>
    <row r="73" spans="1:39" ht="15">
      <c r="A73" s="1" t="str">
        <f>T73</f>
        <v>REEDY CREEK IMPROVEMENT DISTRICT</v>
      </c>
      <c r="C73" s="27" t="s">
        <v>223</v>
      </c>
      <c r="E73" s="15">
        <f>V73+W73</f>
        <v>339</v>
      </c>
      <c r="F73" s="4"/>
      <c r="G73" s="4">
        <v>0</v>
      </c>
      <c r="H73" s="4"/>
      <c r="I73" s="4">
        <f>E73</f>
        <v>339</v>
      </c>
      <c r="K73" s="48">
        <f>IF(I73=0,0,O73/(I73*10))</f>
        <v>3.2217758112094392</v>
      </c>
      <c r="L73" s="48"/>
      <c r="M73" s="48">
        <f>IF(I73=0,0,P73/(I73*10))</f>
        <v>3.9493982300884953</v>
      </c>
      <c r="N73" s="75"/>
      <c r="O73" s="15">
        <f>X73+Z73+AE73</f>
        <v>10921.82</v>
      </c>
      <c r="P73" s="15">
        <f>AA73+AB73</f>
        <v>13388.46</v>
      </c>
      <c r="Q73" s="15"/>
      <c r="R73" s="15">
        <f>AA73+AB73-X73-Z73-AC73-AD73-AF73-AG73</f>
        <v>2466.6399999999994</v>
      </c>
      <c r="S73" s="49"/>
      <c r="T73" s="1" t="s">
        <v>71</v>
      </c>
      <c r="U73" s="82" t="s">
        <v>223</v>
      </c>
      <c r="V73" s="83">
        <v>339</v>
      </c>
      <c r="W73" s="52"/>
      <c r="X73" s="52">
        <v>10921.82</v>
      </c>
      <c r="Y73" s="52"/>
      <c r="Z73" s="52"/>
      <c r="AA73" s="52">
        <v>13388.46</v>
      </c>
      <c r="AB73" s="52"/>
      <c r="AC73" s="52"/>
      <c r="AD73" s="52"/>
      <c r="AE73" s="52"/>
      <c r="AF73" s="52"/>
      <c r="AG73" s="52"/>
      <c r="AI73" s="51"/>
      <c r="AJ73" s="50"/>
      <c r="AK73" s="84"/>
      <c r="AL73" s="84"/>
      <c r="AM73" s="84"/>
    </row>
    <row r="74" spans="3:39" ht="15">
      <c r="C74" s="2"/>
      <c r="E74" s="11"/>
      <c r="F74" s="50"/>
      <c r="G74" s="4"/>
      <c r="H74" s="50"/>
      <c r="I74" s="51"/>
      <c r="J74" s="50"/>
      <c r="K74" s="48"/>
      <c r="L74" s="48"/>
      <c r="M74" s="48"/>
      <c r="N74" s="45"/>
      <c r="O74" s="11"/>
      <c r="P74" s="11"/>
      <c r="Q74" s="11"/>
      <c r="R74" s="11"/>
      <c r="S74" s="49"/>
      <c r="U74" s="82"/>
      <c r="V74" s="85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I74" s="51"/>
      <c r="AJ74" s="50"/>
      <c r="AK74" s="84"/>
      <c r="AL74" s="84"/>
      <c r="AM74" s="84"/>
    </row>
    <row r="75" spans="5:39" ht="15">
      <c r="E75" s="51"/>
      <c r="F75" s="51"/>
      <c r="G75" s="51"/>
      <c r="H75" s="50"/>
      <c r="I75" s="51"/>
      <c r="J75" s="50"/>
      <c r="K75" s="86"/>
      <c r="L75" s="86"/>
      <c r="M75" s="86"/>
      <c r="N75" s="45"/>
      <c r="O75" s="51"/>
      <c r="P75" s="51"/>
      <c r="Q75" s="51"/>
      <c r="R75" s="51"/>
      <c r="S75" s="49"/>
      <c r="U75" s="49"/>
      <c r="V75" s="49"/>
      <c r="AI75" s="51" t="s">
        <v>2</v>
      </c>
      <c r="AJ75" s="50"/>
      <c r="AK75" s="84" t="s">
        <v>2</v>
      </c>
      <c r="AL75" s="84"/>
      <c r="AM75" s="84" t="s">
        <v>2</v>
      </c>
    </row>
    <row r="76" spans="1:39" ht="15">
      <c r="A76" s="3" t="s">
        <v>224</v>
      </c>
      <c r="E76" s="4">
        <f>E73</f>
        <v>339</v>
      </c>
      <c r="F76" s="4"/>
      <c r="G76" s="4">
        <v>0</v>
      </c>
      <c r="H76" s="4"/>
      <c r="I76" s="4">
        <f>E76</f>
        <v>339</v>
      </c>
      <c r="K76" s="48">
        <f>K73</f>
        <v>3.2217758112094392</v>
      </c>
      <c r="L76" s="48"/>
      <c r="M76" s="48">
        <f>M73</f>
        <v>3.9493982300884953</v>
      </c>
      <c r="N76" s="75"/>
      <c r="O76" s="4">
        <f>O73</f>
        <v>10921.82</v>
      </c>
      <c r="P76" s="4">
        <f>P73</f>
        <v>13388.46</v>
      </c>
      <c r="Q76" s="4"/>
      <c r="R76" s="4">
        <f>R73</f>
        <v>2466.6399999999994</v>
      </c>
      <c r="S76" s="49"/>
      <c r="T76" s="49"/>
      <c r="U76" s="49"/>
      <c r="V76" s="49"/>
      <c r="AI76" s="51"/>
      <c r="AJ76" s="50"/>
      <c r="AK76" s="58"/>
      <c r="AL76" s="58"/>
      <c r="AM76" s="58"/>
    </row>
    <row r="77" spans="1:39" ht="15">
      <c r="A77" s="3" t="s">
        <v>45</v>
      </c>
      <c r="E77" s="4">
        <f>E24+E25</f>
        <v>48003</v>
      </c>
      <c r="F77" s="4"/>
      <c r="G77" s="4">
        <v>0</v>
      </c>
      <c r="H77" s="4"/>
      <c r="I77" s="4">
        <f>I24+I25</f>
        <v>48003</v>
      </c>
      <c r="K77" s="48">
        <v>0</v>
      </c>
      <c r="L77" s="48"/>
      <c r="M77" s="48">
        <v>0</v>
      </c>
      <c r="O77" s="4">
        <f>O24+O25</f>
        <v>303660</v>
      </c>
      <c r="P77" s="4">
        <f>P24+P25</f>
        <v>303660</v>
      </c>
      <c r="Q77" s="4"/>
      <c r="R77" s="4">
        <f>R24+R25</f>
        <v>0</v>
      </c>
      <c r="S77" s="49"/>
      <c r="T77" s="49"/>
      <c r="U77" s="49"/>
      <c r="V77" s="49"/>
      <c r="AI77" s="51"/>
      <c r="AJ77" s="50"/>
      <c r="AK77" s="58"/>
      <c r="AL77" s="58"/>
      <c r="AM77" s="58"/>
    </row>
    <row r="78" spans="1:39" ht="15">
      <c r="A78" s="3" t="s">
        <v>225</v>
      </c>
      <c r="E78" s="4">
        <f>SUM(E26:E70)</f>
        <v>59326</v>
      </c>
      <c r="F78" s="4"/>
      <c r="G78" s="4">
        <v>0</v>
      </c>
      <c r="H78" s="4"/>
      <c r="I78" s="4">
        <f>E78</f>
        <v>59326</v>
      </c>
      <c r="K78" s="48">
        <f>O78/(E78*10)</f>
        <v>4.2045027306745775</v>
      </c>
      <c r="L78" s="48"/>
      <c r="M78" s="48">
        <f>P78/(E78*10)</f>
        <v>5.766735394262212</v>
      </c>
      <c r="O78" s="4">
        <f>SUM(O26:O70)</f>
        <v>2494363.29</v>
      </c>
      <c r="P78" s="4">
        <f>SUM(P26:P70)</f>
        <v>3421173.44</v>
      </c>
      <c r="Q78" s="4"/>
      <c r="R78" s="4">
        <f>SUM(R26:R70)</f>
        <v>697675.53</v>
      </c>
      <c r="S78" s="49"/>
      <c r="T78" s="49" t="s">
        <v>226</v>
      </c>
      <c r="U78" s="49"/>
      <c r="V78" s="87">
        <f>SUM(V28:V69)</f>
        <v>58562</v>
      </c>
      <c r="W78" s="87">
        <f aca="true" t="shared" si="12" ref="W78:AG78">SUM(W28:W69)</f>
        <v>-5</v>
      </c>
      <c r="X78" s="87">
        <f t="shared" si="12"/>
        <v>2441947.45</v>
      </c>
      <c r="Y78" s="87"/>
      <c r="Z78" s="87">
        <f t="shared" si="12"/>
        <v>-118</v>
      </c>
      <c r="AA78" s="87">
        <f t="shared" si="12"/>
        <v>3368814.6</v>
      </c>
      <c r="AB78" s="87">
        <f t="shared" si="12"/>
        <v>-175</v>
      </c>
      <c r="AC78" s="87">
        <f t="shared" si="12"/>
        <v>103284.62000000001</v>
      </c>
      <c r="AD78" s="87">
        <f t="shared" si="12"/>
        <v>0</v>
      </c>
      <c r="AE78" s="87">
        <f t="shared" si="12"/>
        <v>0</v>
      </c>
      <c r="AF78" s="87">
        <f t="shared" si="12"/>
        <v>125850</v>
      </c>
      <c r="AG78" s="87">
        <f t="shared" si="12"/>
        <v>0</v>
      </c>
      <c r="AI78" s="51"/>
      <c r="AJ78" s="50"/>
      <c r="AK78" s="58"/>
      <c r="AL78" s="58"/>
      <c r="AM78" s="58"/>
    </row>
    <row r="79" spans="5:39" ht="15">
      <c r="E79" s="4"/>
      <c r="F79" s="4"/>
      <c r="G79" s="65" t="s">
        <v>2</v>
      </c>
      <c r="H79" s="4"/>
      <c r="I79" s="65" t="s">
        <v>2</v>
      </c>
      <c r="K79" s="48"/>
      <c r="L79" s="48"/>
      <c r="M79" s="48"/>
      <c r="O79" s="4"/>
      <c r="P79" s="4"/>
      <c r="Q79" s="4"/>
      <c r="R79" s="4"/>
      <c r="T79" s="49" t="s">
        <v>224</v>
      </c>
      <c r="U79" s="49"/>
      <c r="V79" s="87">
        <f>SUM(V73)</f>
        <v>339</v>
      </c>
      <c r="W79" s="87">
        <f>SUM(W73)</f>
        <v>0</v>
      </c>
      <c r="X79" s="87">
        <f>SUM(X73)</f>
        <v>10921.82</v>
      </c>
      <c r="Y79" s="87"/>
      <c r="Z79" s="87">
        <f aca="true" t="shared" si="13" ref="Z79:AG79">SUM(Z73)</f>
        <v>0</v>
      </c>
      <c r="AA79" s="87">
        <f t="shared" si="13"/>
        <v>13388.46</v>
      </c>
      <c r="AB79" s="87">
        <f t="shared" si="13"/>
        <v>0</v>
      </c>
      <c r="AC79" s="87">
        <f t="shared" si="13"/>
        <v>0</v>
      </c>
      <c r="AD79" s="87">
        <f t="shared" si="13"/>
        <v>0</v>
      </c>
      <c r="AE79" s="87">
        <f t="shared" si="13"/>
        <v>0</v>
      </c>
      <c r="AF79" s="87">
        <f t="shared" si="13"/>
        <v>0</v>
      </c>
      <c r="AG79" s="87">
        <f t="shared" si="13"/>
        <v>0</v>
      </c>
      <c r="AI79" s="51"/>
      <c r="AJ79" s="50"/>
      <c r="AK79" s="58"/>
      <c r="AL79" s="58"/>
      <c r="AM79" s="58"/>
    </row>
    <row r="80" spans="1:39" ht="15">
      <c r="A80" s="63" t="s">
        <v>46</v>
      </c>
      <c r="E80" s="4"/>
      <c r="F80" s="4"/>
      <c r="G80" s="65" t="s">
        <v>2</v>
      </c>
      <c r="H80" s="4"/>
      <c r="I80" s="65" t="s">
        <v>2</v>
      </c>
      <c r="K80" s="48"/>
      <c r="L80" s="48"/>
      <c r="M80" s="48"/>
      <c r="O80" s="4">
        <f>O136</f>
        <v>0</v>
      </c>
      <c r="P80" s="4"/>
      <c r="Q80" s="4"/>
      <c r="R80" s="4"/>
      <c r="T80" s="49"/>
      <c r="U80" s="49"/>
      <c r="V80" s="49"/>
      <c r="AI80" s="51"/>
      <c r="AJ80" s="50"/>
      <c r="AK80" s="58"/>
      <c r="AL80" s="58"/>
      <c r="AM80" s="58"/>
    </row>
    <row r="81" spans="1:39" ht="15">
      <c r="A81" s="3" t="s">
        <v>89</v>
      </c>
      <c r="E81" s="44">
        <f>SUM(E24:E75)</f>
        <v>107668</v>
      </c>
      <c r="F81" s="44"/>
      <c r="G81" s="44">
        <v>0</v>
      </c>
      <c r="H81" s="44"/>
      <c r="I81" s="44">
        <f>E81</f>
        <v>107668</v>
      </c>
      <c r="J81" s="54"/>
      <c r="K81" s="55">
        <f>(+O81-O80)/(E81*10)</f>
        <v>2.608895038451536</v>
      </c>
      <c r="L81" s="55"/>
      <c r="M81" s="55">
        <f>P81/(E81*10)</f>
        <v>3.471989727681391</v>
      </c>
      <c r="N81" s="54"/>
      <c r="O81" s="44">
        <f>SUM(O24:O75)+O80</f>
        <v>2808945.11</v>
      </c>
      <c r="P81" s="44">
        <f>SUM(P24:P75)</f>
        <v>3738221.9</v>
      </c>
      <c r="Q81" s="56" t="s">
        <v>39</v>
      </c>
      <c r="R81" s="44">
        <f>SUM(R24:R73)</f>
        <v>700142.17</v>
      </c>
      <c r="S81" s="3" t="s">
        <v>2</v>
      </c>
      <c r="T81" s="1" t="s">
        <v>1</v>
      </c>
      <c r="U81" s="49"/>
      <c r="V81" s="57">
        <f>SUM(V78:V79)</f>
        <v>58901</v>
      </c>
      <c r="W81" s="57">
        <f>SUM(W78:W79)</f>
        <v>-5</v>
      </c>
      <c r="X81" s="57">
        <f>SUM(X78:X79)</f>
        <v>2452869.27</v>
      </c>
      <c r="Z81" s="57">
        <f aca="true" t="shared" si="14" ref="Z81:AG81">SUM(Z78:Z79)</f>
        <v>-118</v>
      </c>
      <c r="AA81" s="57">
        <f t="shared" si="14"/>
        <v>3382203.06</v>
      </c>
      <c r="AB81" s="57">
        <f t="shared" si="14"/>
        <v>-175</v>
      </c>
      <c r="AC81" s="57">
        <f t="shared" si="14"/>
        <v>103284.62000000001</v>
      </c>
      <c r="AD81" s="57">
        <f t="shared" si="14"/>
        <v>0</v>
      </c>
      <c r="AE81" s="57">
        <f t="shared" si="14"/>
        <v>0</v>
      </c>
      <c r="AF81" s="57">
        <f t="shared" si="14"/>
        <v>125850</v>
      </c>
      <c r="AG81" s="57">
        <f t="shared" si="14"/>
        <v>0</v>
      </c>
      <c r="AI81" s="50"/>
      <c r="AJ81" s="50"/>
      <c r="AK81" s="58"/>
      <c r="AL81" s="58"/>
      <c r="AM81" s="58"/>
    </row>
    <row r="82" spans="1:39" ht="15">
      <c r="A82" s="88" t="s">
        <v>88</v>
      </c>
      <c r="E82" s="4"/>
      <c r="F82" s="4"/>
      <c r="G82" s="4"/>
      <c r="H82" s="4"/>
      <c r="I82" s="4"/>
      <c r="K82" s="48"/>
      <c r="L82" s="48"/>
      <c r="M82" s="48"/>
      <c r="O82" s="7">
        <v>-23140.4</v>
      </c>
      <c r="P82" s="4"/>
      <c r="Q82" s="3"/>
      <c r="R82" s="4"/>
      <c r="S82" s="3"/>
      <c r="U82" s="49"/>
      <c r="V82" s="57"/>
      <c r="W82" s="57"/>
      <c r="X82" s="57"/>
      <c r="Z82" s="57"/>
      <c r="AA82" s="57"/>
      <c r="AB82" s="57"/>
      <c r="AC82" s="57"/>
      <c r="AD82" s="57"/>
      <c r="AE82" s="57"/>
      <c r="AF82" s="57"/>
      <c r="AG82" s="57"/>
      <c r="AI82" s="50"/>
      <c r="AJ82" s="50"/>
      <c r="AK82" s="58"/>
      <c r="AL82" s="58"/>
      <c r="AM82" s="58"/>
    </row>
    <row r="83" spans="1:39" ht="15">
      <c r="A83" s="88" t="s">
        <v>91</v>
      </c>
      <c r="E83" s="4"/>
      <c r="F83" s="4"/>
      <c r="G83" s="4"/>
      <c r="H83" s="4"/>
      <c r="I83" s="4"/>
      <c r="K83" s="48"/>
      <c r="L83" s="48"/>
      <c r="M83" s="48"/>
      <c r="O83" s="8">
        <v>0</v>
      </c>
      <c r="P83" s="4"/>
      <c r="Q83" s="3"/>
      <c r="R83" s="4"/>
      <c r="S83" s="3"/>
      <c r="U83" s="49"/>
      <c r="V83" s="57"/>
      <c r="W83" s="57"/>
      <c r="X83" s="57"/>
      <c r="Z83" s="57"/>
      <c r="AA83" s="57"/>
      <c r="AB83" s="57"/>
      <c r="AC83" s="57"/>
      <c r="AD83" s="57"/>
      <c r="AE83" s="57"/>
      <c r="AF83" s="57"/>
      <c r="AG83" s="57"/>
      <c r="AI83" s="50"/>
      <c r="AJ83" s="50"/>
      <c r="AK83" s="58"/>
      <c r="AL83" s="58"/>
      <c r="AM83" s="58"/>
    </row>
    <row r="84" spans="1:39" ht="15">
      <c r="A84" s="5" t="s">
        <v>1</v>
      </c>
      <c r="E84" s="44">
        <f>SUM(E24:E73)</f>
        <v>107668</v>
      </c>
      <c r="F84" s="44"/>
      <c r="G84" s="44">
        <v>0</v>
      </c>
      <c r="H84" s="44"/>
      <c r="I84" s="44">
        <f>E84</f>
        <v>107668</v>
      </c>
      <c r="J84" s="54"/>
      <c r="K84" s="55">
        <f>(+O81-O80)/(E81*10)</f>
        <v>2.608895038451536</v>
      </c>
      <c r="L84" s="55"/>
      <c r="M84" s="55">
        <f>P81/(E81*10)</f>
        <v>3.471989727681391</v>
      </c>
      <c r="N84" s="54"/>
      <c r="O84" s="8">
        <f>SUM(O81:O83)</f>
        <v>2785804.71</v>
      </c>
      <c r="P84" s="44">
        <f>SUM(P24:P73)</f>
        <v>3738221.9</v>
      </c>
      <c r="Q84" s="44"/>
      <c r="R84" s="44">
        <f>SUM(R24:R73)</f>
        <v>700142.17</v>
      </c>
      <c r="T84" s="49"/>
      <c r="U84" s="49"/>
      <c r="V84" s="49"/>
      <c r="AC84" s="1" t="s">
        <v>2</v>
      </c>
      <c r="AI84" s="50"/>
      <c r="AJ84" s="50"/>
      <c r="AK84" s="58"/>
      <c r="AL84" s="58"/>
      <c r="AM84" s="58"/>
    </row>
    <row r="85" spans="1:39" ht="15">
      <c r="A85" s="6" t="s">
        <v>227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4">
        <v>15415773</v>
      </c>
      <c r="T85" s="87"/>
      <c r="U85" s="49"/>
      <c r="V85" s="49"/>
      <c r="Z85" s="89"/>
      <c r="AA85" s="90"/>
      <c r="AI85" s="50"/>
      <c r="AJ85" s="50"/>
      <c r="AK85" s="58"/>
      <c r="AL85" s="58"/>
      <c r="AM85" s="58"/>
    </row>
    <row r="86" spans="1:39" ht="15">
      <c r="A86" s="1" t="s">
        <v>108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4">
        <f>R95-R85</f>
        <v>-14715630.83</v>
      </c>
      <c r="T86" s="87" t="s">
        <v>2</v>
      </c>
      <c r="U86" s="49"/>
      <c r="V86" s="49"/>
      <c r="Z86" s="89"/>
      <c r="AA86" s="90"/>
      <c r="AI86" s="50"/>
      <c r="AJ86" s="50"/>
      <c r="AK86" s="58"/>
      <c r="AL86" s="58"/>
      <c r="AM86" s="58"/>
    </row>
    <row r="87" spans="1:39" ht="15">
      <c r="A87" s="1" t="s">
        <v>109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4">
        <f>IF(R86&lt;0,0,(R95-R85)*0.2)</f>
        <v>0</v>
      </c>
      <c r="T87" s="87" t="s">
        <v>2</v>
      </c>
      <c r="U87" s="49"/>
      <c r="V87" s="49"/>
      <c r="Z87" s="89"/>
      <c r="AA87" s="90"/>
      <c r="AI87" s="50"/>
      <c r="AJ87" s="50"/>
      <c r="AK87" s="58"/>
      <c r="AL87" s="58"/>
      <c r="AM87" s="58"/>
    </row>
    <row r="88" spans="1:39" ht="15">
      <c r="A88" s="5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4"/>
      <c r="T88" s="87"/>
      <c r="U88" s="49"/>
      <c r="V88" s="49"/>
      <c r="Z88" s="89"/>
      <c r="AA88" s="90"/>
      <c r="AI88" s="50"/>
      <c r="AJ88" s="50"/>
      <c r="AK88" s="58"/>
      <c r="AL88" s="58"/>
      <c r="AM88" s="58"/>
    </row>
    <row r="89" spans="5:39" ht="15">
      <c r="E89" s="4"/>
      <c r="F89" s="4"/>
      <c r="G89" s="4"/>
      <c r="H89" s="4"/>
      <c r="I89" s="4"/>
      <c r="K89" s="48"/>
      <c r="L89" s="48"/>
      <c r="M89" s="48"/>
      <c r="O89" s="4"/>
      <c r="P89" s="4"/>
      <c r="Q89" s="4"/>
      <c r="R89" s="4"/>
      <c r="T89" s="87" t="s">
        <v>2</v>
      </c>
      <c r="U89" s="49"/>
      <c r="V89" s="49"/>
      <c r="Z89" s="89"/>
      <c r="AA89" s="90"/>
      <c r="AI89" s="50"/>
      <c r="AJ89" s="50"/>
      <c r="AK89" s="58"/>
      <c r="AL89" s="58"/>
      <c r="AM89" s="58"/>
    </row>
    <row r="90" spans="1:39" ht="15">
      <c r="A90" s="3" t="s">
        <v>47</v>
      </c>
      <c r="E90" s="4"/>
      <c r="F90" s="4"/>
      <c r="G90" s="4"/>
      <c r="H90" s="4"/>
      <c r="I90" s="4"/>
      <c r="K90" s="48"/>
      <c r="L90" s="48"/>
      <c r="M90" s="48"/>
      <c r="O90" s="4"/>
      <c r="P90" s="4"/>
      <c r="Q90" s="4"/>
      <c r="R90" s="4"/>
      <c r="T90" s="49"/>
      <c r="U90" s="49"/>
      <c r="V90" s="49"/>
      <c r="AI90" s="50"/>
      <c r="AJ90" s="50"/>
      <c r="AK90" s="58"/>
      <c r="AL90" s="58"/>
      <c r="AM90" s="58"/>
    </row>
    <row r="91" spans="1:39" ht="15">
      <c r="A91" s="3" t="s">
        <v>48</v>
      </c>
      <c r="E91" s="4">
        <f>E81-E18</f>
        <v>-178416</v>
      </c>
      <c r="F91" s="4"/>
      <c r="G91" s="4">
        <v>0</v>
      </c>
      <c r="H91" s="4"/>
      <c r="I91" s="4">
        <f>E91</f>
        <v>-178416</v>
      </c>
      <c r="K91" s="48">
        <f>K81-K18</f>
        <v>-0.342463303853521</v>
      </c>
      <c r="L91" s="48"/>
      <c r="M91" s="48">
        <f>M81-M18</f>
        <v>-0.684154621530729</v>
      </c>
      <c r="O91" s="4">
        <f>O81-O18</f>
        <v>-5634418.890000001</v>
      </c>
      <c r="P91" s="4">
        <f>P81-P18</f>
        <v>-8151842.1</v>
      </c>
      <c r="Q91" s="4"/>
      <c r="R91" s="4">
        <f>R81-R18</f>
        <v>-2287893.83</v>
      </c>
      <c r="T91" s="49"/>
      <c r="U91" s="49"/>
      <c r="V91" s="49"/>
      <c r="AI91" s="50"/>
      <c r="AJ91" s="50"/>
      <c r="AK91" s="58"/>
      <c r="AL91" s="58"/>
      <c r="AM91" s="58"/>
    </row>
    <row r="92" spans="1:39" ht="15">
      <c r="A92" s="3" t="s">
        <v>49</v>
      </c>
      <c r="E92" s="91">
        <f>E91/E18*100</f>
        <v>-62.36489981963339</v>
      </c>
      <c r="F92" s="91"/>
      <c r="G92" s="91">
        <v>0</v>
      </c>
      <c r="H92" s="91"/>
      <c r="I92" s="91">
        <f>E92</f>
        <v>-62.36489981963339</v>
      </c>
      <c r="J92" s="91"/>
      <c r="K92" s="91">
        <f>K91/K18*100</f>
        <v>-11.603582626501794</v>
      </c>
      <c r="L92" s="91"/>
      <c r="M92" s="91">
        <f>M91/M18*100</f>
        <v>-16.461281515894033</v>
      </c>
      <c r="N92" s="91"/>
      <c r="O92" s="91">
        <f>O91/O18*100</f>
        <v>-66.73191976562897</v>
      </c>
      <c r="P92" s="91">
        <f>P91/P18*100</f>
        <v>-68.56011960911228</v>
      </c>
      <c r="Q92" s="91"/>
      <c r="R92" s="91">
        <f>R91/R18*100</f>
        <v>-76.56848277597726</v>
      </c>
      <c r="S92" s="91"/>
      <c r="T92" s="49"/>
      <c r="U92" s="49"/>
      <c r="V92" s="49"/>
      <c r="AI92" s="50"/>
      <c r="AJ92" s="50"/>
      <c r="AK92" s="58"/>
      <c r="AL92" s="58"/>
      <c r="AM92" s="58"/>
    </row>
    <row r="93" spans="5:39" ht="15">
      <c r="E93" s="4"/>
      <c r="F93" s="4"/>
      <c r="G93" s="4"/>
      <c r="H93" s="4"/>
      <c r="I93" s="4"/>
      <c r="K93" s="48"/>
      <c r="L93" s="48"/>
      <c r="M93" s="48"/>
      <c r="O93" s="4"/>
      <c r="P93" s="4"/>
      <c r="Q93" s="4"/>
      <c r="R93" s="4"/>
      <c r="T93" s="49"/>
      <c r="U93" s="49"/>
      <c r="V93" s="49"/>
      <c r="AI93" s="50"/>
      <c r="AJ93" s="50"/>
      <c r="AK93" s="58"/>
      <c r="AL93" s="58"/>
      <c r="AM93" s="58"/>
    </row>
    <row r="94" spans="1:39" ht="15">
      <c r="A94" s="3" t="s">
        <v>50</v>
      </c>
      <c r="E94" s="4"/>
      <c r="F94" s="4"/>
      <c r="G94" s="4"/>
      <c r="H94" s="4"/>
      <c r="I94" s="4"/>
      <c r="K94" s="48"/>
      <c r="L94" s="48"/>
      <c r="M94" s="48"/>
      <c r="O94" s="4"/>
      <c r="P94" s="4"/>
      <c r="Q94" s="4"/>
      <c r="R94" s="4"/>
      <c r="T94" s="49"/>
      <c r="U94" s="49"/>
      <c r="V94" s="49"/>
      <c r="AI94" s="50"/>
      <c r="AJ94" s="50"/>
      <c r="AK94" s="58"/>
      <c r="AL94" s="58"/>
      <c r="AM94" s="58"/>
    </row>
    <row r="95" spans="1:39" ht="15">
      <c r="A95" s="3" t="s">
        <v>51</v>
      </c>
      <c r="E95" s="4">
        <f>AS5</f>
        <v>107668</v>
      </c>
      <c r="F95" s="4"/>
      <c r="G95" s="4">
        <v>0</v>
      </c>
      <c r="H95" s="4"/>
      <c r="I95" s="4">
        <f>AS5</f>
        <v>107668</v>
      </c>
      <c r="K95" s="48">
        <f>O95/(E95*10)</f>
        <v>2.608895038451536</v>
      </c>
      <c r="L95" s="48"/>
      <c r="M95" s="48">
        <f>P95/(E95*10)</f>
        <v>3.471989727681391</v>
      </c>
      <c r="O95" s="4">
        <f>AS8</f>
        <v>2808945.11</v>
      </c>
      <c r="P95" s="4">
        <f>AS7</f>
        <v>3738221.9</v>
      </c>
      <c r="Q95" s="4"/>
      <c r="R95" s="4">
        <f>AS9</f>
        <v>700142.17</v>
      </c>
      <c r="T95" s="49"/>
      <c r="U95" s="49"/>
      <c r="V95" s="49"/>
      <c r="AI95" s="50"/>
      <c r="AJ95" s="50"/>
      <c r="AK95" s="58"/>
      <c r="AL95" s="58"/>
      <c r="AM95" s="58"/>
    </row>
    <row r="96" spans="1:39" ht="15">
      <c r="A96" s="3" t="s">
        <v>52</v>
      </c>
      <c r="E96" s="4">
        <f>AS10</f>
        <v>286084</v>
      </c>
      <c r="F96" s="4"/>
      <c r="G96" s="4">
        <v>0</v>
      </c>
      <c r="H96" s="4"/>
      <c r="I96" s="4">
        <f>AS10</f>
        <v>286084</v>
      </c>
      <c r="K96" s="48">
        <f>O96/(E96*10)</f>
        <v>2.951358342305057</v>
      </c>
      <c r="L96" s="48"/>
      <c r="M96" s="48">
        <f>P96/(E96*10)</f>
        <v>4.15614434921212</v>
      </c>
      <c r="O96" s="4">
        <f>AS12</f>
        <v>8443364</v>
      </c>
      <c r="P96" s="4">
        <f>AS11</f>
        <v>11890064</v>
      </c>
      <c r="Q96" s="4"/>
      <c r="R96" s="4">
        <f>AS13</f>
        <v>2988036</v>
      </c>
      <c r="T96" s="49"/>
      <c r="U96" s="49"/>
      <c r="V96" s="49"/>
      <c r="AI96" s="50"/>
      <c r="AJ96" s="50"/>
      <c r="AK96" s="58"/>
      <c r="AL96" s="58"/>
      <c r="AM96" s="58"/>
    </row>
    <row r="97" spans="1:39" ht="15">
      <c r="A97" s="3" t="s">
        <v>48</v>
      </c>
      <c r="E97" s="4">
        <f>E95-E96</f>
        <v>-178416</v>
      </c>
      <c r="F97" s="4"/>
      <c r="G97" s="4">
        <v>0</v>
      </c>
      <c r="H97" s="4"/>
      <c r="I97" s="4">
        <f>I95-I96</f>
        <v>-178416</v>
      </c>
      <c r="K97" s="48">
        <f>K95-K96</f>
        <v>-0.342463303853521</v>
      </c>
      <c r="L97" s="48"/>
      <c r="M97" s="48">
        <f>M95-M96</f>
        <v>-0.684154621530729</v>
      </c>
      <c r="O97" s="4">
        <f>O95-O96</f>
        <v>-5634418.890000001</v>
      </c>
      <c r="P97" s="4">
        <f>P95-P96</f>
        <v>-8151842.1</v>
      </c>
      <c r="Q97" s="4"/>
      <c r="R97" s="4">
        <f>R95-R96</f>
        <v>-2287893.83</v>
      </c>
      <c r="T97" s="49"/>
      <c r="U97" s="49"/>
      <c r="V97" s="49"/>
      <c r="AI97" s="50"/>
      <c r="AJ97" s="50"/>
      <c r="AK97" s="58"/>
      <c r="AL97" s="58"/>
      <c r="AM97" s="58"/>
    </row>
    <row r="98" spans="1:39" ht="15">
      <c r="A98" s="3" t="s">
        <v>49</v>
      </c>
      <c r="E98" s="91">
        <f>E97/E96*100</f>
        <v>-62.36489981963339</v>
      </c>
      <c r="F98" s="91"/>
      <c r="G98" s="91">
        <v>0</v>
      </c>
      <c r="H98" s="91"/>
      <c r="I98" s="91">
        <f>I97/I96*100</f>
        <v>-62.36489981963339</v>
      </c>
      <c r="J98" s="91"/>
      <c r="K98" s="91">
        <f>K97/K96*100</f>
        <v>-11.603582626501794</v>
      </c>
      <c r="L98" s="91"/>
      <c r="M98" s="91">
        <f>M97/M96*100</f>
        <v>-16.461281515894033</v>
      </c>
      <c r="N98" s="91"/>
      <c r="O98" s="91">
        <f>O97/O96*100</f>
        <v>-66.73191976562897</v>
      </c>
      <c r="P98" s="91">
        <f>P97/P96*100</f>
        <v>-68.56011960911228</v>
      </c>
      <c r="Q98" s="91"/>
      <c r="R98" s="91">
        <f>R97/R96*100</f>
        <v>-76.56848277597726</v>
      </c>
      <c r="S98" s="91"/>
      <c r="T98" s="49"/>
      <c r="U98" s="49"/>
      <c r="V98" s="49"/>
      <c r="AI98" s="50"/>
      <c r="AJ98" s="50"/>
      <c r="AK98" s="58"/>
      <c r="AL98" s="58"/>
      <c r="AM98" s="58"/>
    </row>
    <row r="99" spans="20:39" ht="15">
      <c r="T99" s="49"/>
      <c r="U99" s="49"/>
      <c r="AI99" s="50"/>
      <c r="AJ99" s="50"/>
      <c r="AK99" s="58"/>
      <c r="AL99" s="58"/>
      <c r="AM99" s="58"/>
    </row>
    <row r="100" spans="1:39" ht="15">
      <c r="A100" s="88" t="s">
        <v>53</v>
      </c>
      <c r="B100" s="5"/>
      <c r="C100" s="5"/>
      <c r="D100" s="5"/>
      <c r="E100" s="5"/>
      <c r="T100" s="49"/>
      <c r="U100" s="49"/>
      <c r="AI100" s="50"/>
      <c r="AJ100" s="50"/>
      <c r="AK100" s="58"/>
      <c r="AL100" s="58"/>
      <c r="AM100" s="58"/>
    </row>
    <row r="101" spans="1:39" ht="15">
      <c r="A101" s="88" t="s">
        <v>77</v>
      </c>
      <c r="B101" s="5"/>
      <c r="C101" s="5"/>
      <c r="D101" s="5"/>
      <c r="E101" s="92">
        <f>G147</f>
        <v>0</v>
      </c>
      <c r="T101" s="49"/>
      <c r="U101" s="49"/>
      <c r="AI101" s="50"/>
      <c r="AJ101" s="50"/>
      <c r="AK101" s="58"/>
      <c r="AL101" s="58"/>
      <c r="AM101" s="58"/>
    </row>
    <row r="102" spans="20:39" ht="15">
      <c r="T102" s="49"/>
      <c r="U102" s="49"/>
      <c r="AI102" s="50"/>
      <c r="AJ102" s="50"/>
      <c r="AK102" s="58"/>
      <c r="AL102" s="58"/>
      <c r="AM102" s="58"/>
    </row>
    <row r="103" spans="21:39" ht="15">
      <c r="U103" s="49"/>
      <c r="AI103" s="50"/>
      <c r="AJ103" s="50"/>
      <c r="AK103" s="58"/>
      <c r="AL103" s="58"/>
      <c r="AM103" s="58"/>
    </row>
    <row r="104" spans="21:39" ht="15">
      <c r="U104" s="49"/>
      <c r="AI104" s="50"/>
      <c r="AJ104" s="50"/>
      <c r="AK104" s="58"/>
      <c r="AL104" s="58"/>
      <c r="AM104" s="58"/>
    </row>
    <row r="105" spans="21:39" ht="15">
      <c r="U105" s="49"/>
      <c r="AI105" s="50"/>
      <c r="AJ105" s="50"/>
      <c r="AK105" s="58"/>
      <c r="AL105" s="58"/>
      <c r="AM105" s="58"/>
    </row>
    <row r="106" spans="21:39" ht="15">
      <c r="U106" s="49"/>
      <c r="AF106" s="3"/>
      <c r="AI106" s="50"/>
      <c r="AJ106" s="50"/>
      <c r="AK106" s="58"/>
      <c r="AL106" s="58"/>
      <c r="AM106" s="58"/>
    </row>
    <row r="107" spans="5:39" ht="15">
      <c r="E107" s="93" t="str">
        <f>W107</f>
        <v>GAIN ON ECONOMY ENERGY SALES</v>
      </c>
      <c r="F107" s="93"/>
      <c r="G107" s="93"/>
      <c r="H107" s="93"/>
      <c r="I107" s="93"/>
      <c r="J107" s="93"/>
      <c r="O107" s="3" t="s">
        <v>115</v>
      </c>
      <c r="P107" s="3"/>
      <c r="Q107" s="3"/>
      <c r="R107" s="3"/>
      <c r="U107" s="49"/>
      <c r="W107" s="155" t="s">
        <v>133</v>
      </c>
      <c r="X107" s="155"/>
      <c r="Y107" s="155"/>
      <c r="Z107" s="155"/>
      <c r="AA107" s="49"/>
      <c r="AE107" s="3" t="s">
        <v>115</v>
      </c>
      <c r="AI107" s="50"/>
      <c r="AJ107" s="50"/>
      <c r="AK107" s="58"/>
      <c r="AL107" s="58"/>
      <c r="AM107" s="58"/>
    </row>
    <row r="108" spans="4:39" ht="15">
      <c r="D108" s="49"/>
      <c r="E108" s="160" t="s">
        <v>54</v>
      </c>
      <c r="F108" s="160"/>
      <c r="G108" s="160"/>
      <c r="H108" s="160"/>
      <c r="I108" s="160"/>
      <c r="J108" s="160"/>
      <c r="U108" s="49"/>
      <c r="W108" s="155" t="str">
        <f>E108</f>
        <v>COMPANY: FLORIDA POWER &amp; LIGHT COMPANY</v>
      </c>
      <c r="X108" s="155"/>
      <c r="Y108" s="155"/>
      <c r="Z108" s="155"/>
      <c r="AA108" s="49"/>
      <c r="AF108" s="3"/>
      <c r="AI108" s="50"/>
      <c r="AJ108" s="50"/>
      <c r="AK108" s="58"/>
      <c r="AL108" s="58"/>
      <c r="AM108" s="58"/>
    </row>
    <row r="109" spans="5:39" ht="15">
      <c r="E109" s="156" t="str">
        <f>C5</f>
        <v>FOR THE MONTH OF JANUARY 2010</v>
      </c>
      <c r="F109" s="156"/>
      <c r="G109" s="156"/>
      <c r="H109" s="156"/>
      <c r="I109" s="156"/>
      <c r="J109" s="156"/>
      <c r="U109" s="49"/>
      <c r="W109" s="157" t="str">
        <f>W5</f>
        <v>FOR THE MONTH OF JANUARY 2010</v>
      </c>
      <c r="X109" s="157"/>
      <c r="Y109" s="157"/>
      <c r="Z109" s="157"/>
      <c r="AA109" s="49"/>
      <c r="AI109" s="50"/>
      <c r="AJ109" s="50"/>
      <c r="AK109" s="58"/>
      <c r="AL109" s="58"/>
      <c r="AM109" s="58"/>
    </row>
    <row r="110" spans="21:39" ht="15">
      <c r="U110" s="49"/>
      <c r="AF110" s="3"/>
      <c r="AI110" s="50"/>
      <c r="AJ110" s="50"/>
      <c r="AK110" s="58"/>
      <c r="AL110" s="58"/>
      <c r="AM110" s="58"/>
    </row>
    <row r="111" spans="1:39" ht="15">
      <c r="A111" s="27" t="s">
        <v>5</v>
      </c>
      <c r="C111" s="27" t="s">
        <v>6</v>
      </c>
      <c r="E111" s="27" t="s">
        <v>7</v>
      </c>
      <c r="G111" s="3" t="s">
        <v>2</v>
      </c>
      <c r="H111" s="3" t="s">
        <v>8</v>
      </c>
      <c r="L111" s="27" t="s">
        <v>9</v>
      </c>
      <c r="O111" s="27" t="s">
        <v>10</v>
      </c>
      <c r="P111" s="27"/>
      <c r="Q111" s="27"/>
      <c r="R111" s="27"/>
      <c r="T111" s="3" t="s">
        <v>2</v>
      </c>
      <c r="U111" s="49"/>
      <c r="AI111" s="50"/>
      <c r="AJ111" s="50"/>
      <c r="AK111" s="58"/>
      <c r="AL111" s="58"/>
      <c r="AM111" s="58"/>
    </row>
    <row r="112" spans="20:39" ht="15">
      <c r="T112" s="3" t="s">
        <v>2</v>
      </c>
      <c r="U112" s="49"/>
      <c r="AI112" s="50"/>
      <c r="AJ112" s="50"/>
      <c r="AK112" s="58"/>
      <c r="AL112" s="58"/>
      <c r="AM112" s="58"/>
    </row>
    <row r="113" spans="1:39" ht="15">
      <c r="A113" s="3" t="s">
        <v>2</v>
      </c>
      <c r="C113" s="3" t="s">
        <v>2</v>
      </c>
      <c r="G113" s="3" t="s">
        <v>2</v>
      </c>
      <c r="H113" s="27" t="s">
        <v>31</v>
      </c>
      <c r="K113" s="3" t="s">
        <v>14</v>
      </c>
      <c r="T113" s="3" t="s">
        <v>2</v>
      </c>
      <c r="U113" s="49"/>
      <c r="V113" s="2" t="s">
        <v>141</v>
      </c>
      <c r="W113" s="2" t="s">
        <v>142</v>
      </c>
      <c r="X113" s="2" t="s">
        <v>143</v>
      </c>
      <c r="Y113" s="27"/>
      <c r="Z113" s="2" t="s">
        <v>144</v>
      </c>
      <c r="AA113" s="2" t="s">
        <v>145</v>
      </c>
      <c r="AB113" s="2" t="s">
        <v>146</v>
      </c>
      <c r="AC113" s="2" t="s">
        <v>147</v>
      </c>
      <c r="AD113" s="2" t="s">
        <v>148</v>
      </c>
      <c r="AE113" s="94" t="s">
        <v>149</v>
      </c>
      <c r="AI113" s="50"/>
      <c r="AJ113" s="50"/>
      <c r="AK113" s="58"/>
      <c r="AL113" s="58"/>
      <c r="AM113" s="58"/>
    </row>
    <row r="114" spans="1:39" ht="15">
      <c r="A114" s="3" t="s">
        <v>2</v>
      </c>
      <c r="C114" s="27" t="s">
        <v>15</v>
      </c>
      <c r="E114" s="27" t="s">
        <v>1</v>
      </c>
      <c r="G114" s="3" t="s">
        <v>2</v>
      </c>
      <c r="H114" s="3" t="s">
        <v>2</v>
      </c>
      <c r="I114" s="3" t="s">
        <v>2</v>
      </c>
      <c r="K114" s="3" t="s">
        <v>2</v>
      </c>
      <c r="L114" s="3" t="s">
        <v>2</v>
      </c>
      <c r="M114" s="3" t="s">
        <v>2</v>
      </c>
      <c r="O114" s="49"/>
      <c r="P114" s="49"/>
      <c r="Q114" s="49"/>
      <c r="R114" s="49"/>
      <c r="S114" s="49"/>
      <c r="T114" s="49"/>
      <c r="U114" s="27" t="s">
        <v>15</v>
      </c>
      <c r="V114" s="27" t="s">
        <v>152</v>
      </c>
      <c r="W114" s="27" t="s">
        <v>2</v>
      </c>
      <c r="X114" s="27" t="s">
        <v>152</v>
      </c>
      <c r="Z114" s="27" t="s">
        <v>2</v>
      </c>
      <c r="AA114" s="27" t="s">
        <v>152</v>
      </c>
      <c r="AB114" s="49"/>
      <c r="AC114" s="27" t="s">
        <v>155</v>
      </c>
      <c r="AD114" s="27" t="s">
        <v>2</v>
      </c>
      <c r="AE114" s="60" t="s">
        <v>179</v>
      </c>
      <c r="AI114" s="50"/>
      <c r="AJ114" s="50"/>
      <c r="AK114" s="58"/>
      <c r="AL114" s="58"/>
      <c r="AM114" s="58"/>
    </row>
    <row r="115" spans="1:39" ht="15">
      <c r="A115" s="27" t="s">
        <v>18</v>
      </c>
      <c r="C115" s="27" t="s">
        <v>19</v>
      </c>
      <c r="E115" s="27" t="s">
        <v>13</v>
      </c>
      <c r="G115" s="27" t="s">
        <v>22</v>
      </c>
      <c r="I115" s="27" t="s">
        <v>23</v>
      </c>
      <c r="K115" s="27" t="s">
        <v>22</v>
      </c>
      <c r="M115" s="27" t="s">
        <v>23</v>
      </c>
      <c r="O115" s="27" t="s">
        <v>116</v>
      </c>
      <c r="P115" s="27"/>
      <c r="Q115" s="27"/>
      <c r="R115" s="27"/>
      <c r="S115" s="49"/>
      <c r="T115" s="27" t="s">
        <v>18</v>
      </c>
      <c r="U115" s="27" t="s">
        <v>19</v>
      </c>
      <c r="V115" s="27" t="s">
        <v>158</v>
      </c>
      <c r="W115" s="27" t="s">
        <v>154</v>
      </c>
      <c r="X115" s="27" t="s">
        <v>158</v>
      </c>
      <c r="Z115" s="27" t="s">
        <v>154</v>
      </c>
      <c r="AA115" s="27" t="s">
        <v>158</v>
      </c>
      <c r="AB115" s="27" t="s">
        <v>154</v>
      </c>
      <c r="AC115" s="27" t="s">
        <v>180</v>
      </c>
      <c r="AD115" s="27" t="s">
        <v>154</v>
      </c>
      <c r="AE115" s="27" t="s">
        <v>162</v>
      </c>
      <c r="AI115" s="50"/>
      <c r="AJ115" s="50"/>
      <c r="AK115" s="58"/>
      <c r="AL115" s="58"/>
      <c r="AM115" s="58"/>
    </row>
    <row r="116" spans="3:39" ht="15">
      <c r="C116" s="27" t="s">
        <v>26</v>
      </c>
      <c r="E116" s="27" t="s">
        <v>27</v>
      </c>
      <c r="G116" s="27" t="s">
        <v>30</v>
      </c>
      <c r="I116" s="27" t="s">
        <v>1</v>
      </c>
      <c r="K116" s="27" t="s">
        <v>30</v>
      </c>
      <c r="M116" s="27" t="s">
        <v>1</v>
      </c>
      <c r="O116" s="27" t="s">
        <v>117</v>
      </c>
      <c r="P116" s="27"/>
      <c r="Q116" s="27"/>
      <c r="R116" s="27"/>
      <c r="S116" s="49"/>
      <c r="T116" s="49"/>
      <c r="U116" s="27" t="s">
        <v>26</v>
      </c>
      <c r="V116" s="27" t="s">
        <v>159</v>
      </c>
      <c r="W116" s="27" t="s">
        <v>160</v>
      </c>
      <c r="X116" s="27" t="s">
        <v>181</v>
      </c>
      <c r="Z116" s="27" t="s">
        <v>166</v>
      </c>
      <c r="AA116" s="27" t="s">
        <v>181</v>
      </c>
      <c r="AB116" s="27" t="s">
        <v>160</v>
      </c>
      <c r="AC116" s="27" t="s">
        <v>153</v>
      </c>
      <c r="AD116" s="27" t="s">
        <v>160</v>
      </c>
      <c r="AE116" s="27" t="s">
        <v>169</v>
      </c>
      <c r="AI116" s="50"/>
      <c r="AJ116" s="50"/>
      <c r="AK116" s="58"/>
      <c r="AL116" s="58"/>
      <c r="AM116" s="58"/>
    </row>
    <row r="117" spans="5:39" ht="15">
      <c r="E117" s="27" t="s">
        <v>32</v>
      </c>
      <c r="G117" s="27" t="s">
        <v>33</v>
      </c>
      <c r="I117" s="27" t="s">
        <v>33</v>
      </c>
      <c r="K117" s="27" t="s">
        <v>33</v>
      </c>
      <c r="M117" s="27" t="s">
        <v>33</v>
      </c>
      <c r="O117" s="27" t="s">
        <v>118</v>
      </c>
      <c r="P117" s="27"/>
      <c r="Q117" s="27"/>
      <c r="R117" s="27"/>
      <c r="S117" s="49"/>
      <c r="T117" s="49"/>
      <c r="U117" s="49"/>
      <c r="V117" s="27" t="s">
        <v>172</v>
      </c>
      <c r="W117" s="27" t="s">
        <v>172</v>
      </c>
      <c r="X117" s="27" t="s">
        <v>182</v>
      </c>
      <c r="Z117" s="27" t="s">
        <v>182</v>
      </c>
      <c r="AA117" s="27" t="s">
        <v>183</v>
      </c>
      <c r="AB117" s="27" t="s">
        <v>183</v>
      </c>
      <c r="AC117" s="27" t="s">
        <v>176</v>
      </c>
      <c r="AD117" s="27" t="s">
        <v>168</v>
      </c>
      <c r="AE117" s="27" t="s">
        <v>30</v>
      </c>
      <c r="AI117" s="50"/>
      <c r="AJ117" s="50"/>
      <c r="AK117" s="58"/>
      <c r="AL117" s="58"/>
      <c r="AM117" s="58"/>
    </row>
    <row r="118" spans="1:39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49"/>
      <c r="T118" s="49"/>
      <c r="U118" s="49"/>
      <c r="AI118" s="50"/>
      <c r="AJ118" s="50"/>
      <c r="AK118" s="58"/>
      <c r="AL118" s="58"/>
      <c r="AM118" s="58"/>
    </row>
    <row r="119" spans="1:39" ht="15">
      <c r="A119" s="72" t="s">
        <v>36</v>
      </c>
      <c r="K119" s="75"/>
      <c r="L119" s="75"/>
      <c r="M119" s="75"/>
      <c r="S119" s="49"/>
      <c r="T119" s="49"/>
      <c r="U119" s="49"/>
      <c r="AI119" s="50"/>
      <c r="AJ119" s="50"/>
      <c r="AK119" s="58"/>
      <c r="AL119" s="58"/>
      <c r="AM119" s="58"/>
    </row>
    <row r="120" spans="1:39" ht="15">
      <c r="A120" s="3" t="s">
        <v>2</v>
      </c>
      <c r="B120" s="4"/>
      <c r="C120" s="4"/>
      <c r="D120" s="4"/>
      <c r="E120" s="4"/>
      <c r="F120" s="4"/>
      <c r="G120" s="4"/>
      <c r="H120" s="4"/>
      <c r="I120" s="4"/>
      <c r="J120" s="4"/>
      <c r="K120" s="75"/>
      <c r="L120" s="75"/>
      <c r="M120" s="75"/>
      <c r="N120" s="4"/>
      <c r="O120" s="4"/>
      <c r="P120" s="4"/>
      <c r="Q120" s="4"/>
      <c r="R120" s="4"/>
      <c r="S120" s="49"/>
      <c r="T120" s="49"/>
      <c r="U120" s="49"/>
      <c r="V120" s="11"/>
      <c r="W120" s="11"/>
      <c r="X120" s="11"/>
      <c r="Z120" s="11"/>
      <c r="AA120" s="11"/>
      <c r="AB120" s="11"/>
      <c r="AC120" s="11"/>
      <c r="AD120" s="11"/>
      <c r="AE120" s="11"/>
      <c r="AI120" s="50"/>
      <c r="AJ120" s="50"/>
      <c r="AK120" s="58"/>
      <c r="AL120" s="58"/>
      <c r="AM120" s="58"/>
    </row>
    <row r="121" spans="1:39" ht="15">
      <c r="A121" s="3" t="s">
        <v>119</v>
      </c>
      <c r="B121" s="4"/>
      <c r="C121" s="62" t="s">
        <v>120</v>
      </c>
      <c r="D121" s="4"/>
      <c r="E121" s="14">
        <v>0</v>
      </c>
      <c r="F121" s="95" t="s">
        <v>2</v>
      </c>
      <c r="G121" s="14">
        <v>0</v>
      </c>
      <c r="H121" s="14" t="s">
        <v>2</v>
      </c>
      <c r="I121" s="14">
        <v>0</v>
      </c>
      <c r="J121" s="4"/>
      <c r="K121" s="48">
        <v>0</v>
      </c>
      <c r="L121" s="48"/>
      <c r="M121" s="48">
        <v>0</v>
      </c>
      <c r="N121" s="4"/>
      <c r="O121" s="51">
        <f>I121-G121</f>
        <v>0</v>
      </c>
      <c r="P121" s="51"/>
      <c r="Q121" s="51"/>
      <c r="R121" s="51"/>
      <c r="S121" s="49"/>
      <c r="T121" s="49"/>
      <c r="U121" s="49"/>
      <c r="V121" s="11"/>
      <c r="W121" s="11"/>
      <c r="X121" s="11"/>
      <c r="Z121" s="11"/>
      <c r="AA121" s="11"/>
      <c r="AB121" s="11"/>
      <c r="AC121" s="11"/>
      <c r="AD121" s="11"/>
      <c r="AE121" s="11"/>
      <c r="AI121" s="50"/>
      <c r="AJ121" s="50"/>
      <c r="AK121" s="58"/>
      <c r="AL121" s="58"/>
      <c r="AM121" s="58"/>
    </row>
    <row r="122" spans="2:39" ht="15">
      <c r="B122" s="4"/>
      <c r="C122" s="4"/>
      <c r="D122" s="4"/>
      <c r="E122" s="4"/>
      <c r="F122" s="4"/>
      <c r="G122" s="65" t="s">
        <v>2</v>
      </c>
      <c r="H122" s="4"/>
      <c r="I122" s="65" t="s">
        <v>2</v>
      </c>
      <c r="J122" s="4"/>
      <c r="K122" s="73" t="s">
        <v>2</v>
      </c>
      <c r="L122" s="48"/>
      <c r="M122" s="73" t="s">
        <v>2</v>
      </c>
      <c r="N122" s="4"/>
      <c r="O122" s="65" t="s">
        <v>2</v>
      </c>
      <c r="P122" s="65"/>
      <c r="Q122" s="65"/>
      <c r="R122" s="65"/>
      <c r="S122" s="49"/>
      <c r="T122" s="49"/>
      <c r="U122" s="49"/>
      <c r="V122" s="11"/>
      <c r="W122" s="11"/>
      <c r="X122" s="11"/>
      <c r="Z122" s="11"/>
      <c r="AA122" s="11"/>
      <c r="AB122" s="11"/>
      <c r="AC122" s="11"/>
      <c r="AD122" s="11"/>
      <c r="AE122" s="11"/>
      <c r="AI122" s="50"/>
      <c r="AJ122" s="50"/>
      <c r="AK122" s="58"/>
      <c r="AL122" s="58"/>
      <c r="AM122" s="58"/>
    </row>
    <row r="123" spans="2:39" ht="15">
      <c r="B123" s="4"/>
      <c r="C123" s="4"/>
      <c r="D123" s="4"/>
      <c r="E123" s="4"/>
      <c r="F123" s="4"/>
      <c r="G123" s="4"/>
      <c r="H123" s="4"/>
      <c r="I123" s="65" t="s">
        <v>2</v>
      </c>
      <c r="J123" s="4"/>
      <c r="K123" s="73" t="s">
        <v>2</v>
      </c>
      <c r="L123" s="48"/>
      <c r="M123" s="73" t="s">
        <v>2</v>
      </c>
      <c r="N123" s="4"/>
      <c r="O123" s="51" t="s">
        <v>121</v>
      </c>
      <c r="P123" s="51"/>
      <c r="Q123" s="51"/>
      <c r="R123" s="51"/>
      <c r="S123" s="49"/>
      <c r="T123" s="49"/>
      <c r="U123" s="49"/>
      <c r="V123" s="11"/>
      <c r="W123" s="11"/>
      <c r="X123" s="11"/>
      <c r="Z123" s="11"/>
      <c r="AA123" s="11"/>
      <c r="AB123" s="11"/>
      <c r="AC123" s="11"/>
      <c r="AD123" s="11"/>
      <c r="AE123" s="11"/>
      <c r="AI123" s="50"/>
      <c r="AJ123" s="50"/>
      <c r="AK123" s="58"/>
      <c r="AL123" s="58"/>
      <c r="AM123" s="58"/>
    </row>
    <row r="124" spans="1:39" ht="15">
      <c r="A124" s="3" t="s">
        <v>1</v>
      </c>
      <c r="B124" s="4"/>
      <c r="C124" s="4"/>
      <c r="D124" s="4"/>
      <c r="E124" s="4">
        <f>E121</f>
        <v>0</v>
      </c>
      <c r="F124" s="4"/>
      <c r="G124" s="4">
        <f>G121</f>
        <v>0</v>
      </c>
      <c r="H124" s="4"/>
      <c r="I124" s="4">
        <f>I121</f>
        <v>0</v>
      </c>
      <c r="J124" s="4"/>
      <c r="K124" s="48">
        <f>K121</f>
        <v>0</v>
      </c>
      <c r="L124" s="48"/>
      <c r="M124" s="48">
        <f>M121</f>
        <v>0</v>
      </c>
      <c r="N124" s="4"/>
      <c r="O124" s="51">
        <f>O121*0.8</f>
        <v>0</v>
      </c>
      <c r="P124" s="51"/>
      <c r="Q124" s="51"/>
      <c r="R124" s="51"/>
      <c r="S124" s="49"/>
      <c r="T124" s="49"/>
      <c r="U124" s="49"/>
      <c r="V124" s="51"/>
      <c r="W124" s="51"/>
      <c r="X124" s="51"/>
      <c r="Z124" s="51"/>
      <c r="AA124" s="51"/>
      <c r="AB124" s="51"/>
      <c r="AC124" s="51"/>
      <c r="AD124" s="51"/>
      <c r="AE124" s="51"/>
      <c r="AI124" s="50"/>
      <c r="AJ124" s="50"/>
      <c r="AK124" s="58"/>
      <c r="AL124" s="58"/>
      <c r="AM124" s="58"/>
    </row>
    <row r="125" spans="1:39" ht="15">
      <c r="A125" s="54"/>
      <c r="B125" s="44"/>
      <c r="C125" s="44"/>
      <c r="D125" s="44"/>
      <c r="E125" s="44"/>
      <c r="F125" s="44"/>
      <c r="G125" s="44"/>
      <c r="H125" s="44"/>
      <c r="I125" s="44"/>
      <c r="J125" s="44"/>
      <c r="K125" s="55"/>
      <c r="L125" s="55"/>
      <c r="M125" s="55"/>
      <c r="N125" s="44"/>
      <c r="O125" s="44"/>
      <c r="P125" s="44"/>
      <c r="Q125" s="44"/>
      <c r="R125" s="44"/>
      <c r="S125" s="49"/>
      <c r="T125" s="49"/>
      <c r="U125" s="49"/>
      <c r="V125" s="4"/>
      <c r="W125" s="4"/>
      <c r="X125" s="4"/>
      <c r="Z125" s="4"/>
      <c r="AA125" s="4"/>
      <c r="AB125" s="4"/>
      <c r="AC125" s="4"/>
      <c r="AD125" s="4"/>
      <c r="AE125" s="4"/>
      <c r="AI125" s="50"/>
      <c r="AJ125" s="50"/>
      <c r="AK125" s="58"/>
      <c r="AL125" s="58"/>
      <c r="AM125" s="58"/>
    </row>
    <row r="126" spans="1:39" ht="15">
      <c r="A126" s="3" t="s">
        <v>2</v>
      </c>
      <c r="B126" s="4"/>
      <c r="C126" s="4"/>
      <c r="D126" s="4"/>
      <c r="E126" s="4"/>
      <c r="F126" s="4"/>
      <c r="G126" s="4"/>
      <c r="H126" s="4"/>
      <c r="I126" s="4"/>
      <c r="J126" s="4"/>
      <c r="K126" s="48"/>
      <c r="L126" s="48"/>
      <c r="M126" s="48"/>
      <c r="N126" s="4"/>
      <c r="O126" s="4"/>
      <c r="P126" s="4"/>
      <c r="Q126" s="4"/>
      <c r="R126" s="4"/>
      <c r="S126" s="49"/>
      <c r="T126" s="49"/>
      <c r="U126" s="49"/>
      <c r="V126" s="4"/>
      <c r="W126" s="4"/>
      <c r="X126" s="4"/>
      <c r="Z126" s="4"/>
      <c r="AA126" s="4"/>
      <c r="AB126" s="4"/>
      <c r="AC126" s="4"/>
      <c r="AD126" s="4"/>
      <c r="AE126" s="4"/>
      <c r="AI126" s="50"/>
      <c r="AJ126" s="50"/>
      <c r="AK126" s="58"/>
      <c r="AL126" s="58"/>
      <c r="AM126" s="58"/>
    </row>
    <row r="127" spans="1:39" ht="15">
      <c r="A127" s="72" t="s">
        <v>40</v>
      </c>
      <c r="B127" s="4"/>
      <c r="C127" s="4"/>
      <c r="D127" s="4"/>
      <c r="E127" s="4"/>
      <c r="F127" s="4"/>
      <c r="G127" s="4"/>
      <c r="H127" s="4"/>
      <c r="I127" s="4"/>
      <c r="J127" s="4"/>
      <c r="K127" s="48"/>
      <c r="L127" s="48"/>
      <c r="M127" s="48"/>
      <c r="N127" s="4"/>
      <c r="O127" s="4"/>
      <c r="P127" s="4"/>
      <c r="Q127" s="4"/>
      <c r="R127" s="4"/>
      <c r="S127" s="49"/>
      <c r="T127" s="49"/>
      <c r="U127" s="49"/>
      <c r="V127" s="49"/>
      <c r="Z127" s="49"/>
      <c r="AK127" s="96"/>
      <c r="AL127" s="96"/>
      <c r="AM127" s="96"/>
    </row>
    <row r="128" spans="1:39" ht="15">
      <c r="A128" s="3" t="s">
        <v>2</v>
      </c>
      <c r="B128" s="4"/>
      <c r="C128" s="4"/>
      <c r="D128" s="4"/>
      <c r="E128" s="4"/>
      <c r="F128" s="4"/>
      <c r="G128" s="4"/>
      <c r="H128" s="4"/>
      <c r="I128" s="4"/>
      <c r="J128" s="4"/>
      <c r="K128" s="48"/>
      <c r="L128" s="48"/>
      <c r="M128" s="48"/>
      <c r="N128" s="4"/>
      <c r="O128" s="65" t="s">
        <v>2</v>
      </c>
      <c r="P128" s="65"/>
      <c r="Q128" s="65"/>
      <c r="R128" s="65"/>
      <c r="S128" s="49"/>
      <c r="T128" s="49"/>
      <c r="U128" s="49"/>
      <c r="V128" s="4"/>
      <c r="Z128" s="4"/>
      <c r="AK128" s="96"/>
      <c r="AL128" s="96"/>
      <c r="AM128" s="96"/>
    </row>
    <row r="129" spans="1:27" ht="15">
      <c r="A129" s="3"/>
      <c r="B129" s="4"/>
      <c r="C129" s="62"/>
      <c r="D129" s="4"/>
      <c r="E129" s="12"/>
      <c r="F129" s="4"/>
      <c r="G129" s="12"/>
      <c r="H129" s="4"/>
      <c r="I129" s="12"/>
      <c r="J129" s="4"/>
      <c r="K129" s="48"/>
      <c r="L129" s="48"/>
      <c r="M129" s="48"/>
      <c r="N129" s="4"/>
      <c r="O129" s="4"/>
      <c r="P129" s="4"/>
      <c r="Q129" s="4"/>
      <c r="R129" s="4"/>
      <c r="S129" s="49"/>
      <c r="T129" s="3"/>
      <c r="U129" s="49"/>
      <c r="V129" s="49"/>
      <c r="Z129" s="49"/>
      <c r="AA129" s="49"/>
    </row>
    <row r="130" spans="1:27" ht="15">
      <c r="A130" s="49"/>
      <c r="B130" s="4"/>
      <c r="C130" s="62"/>
      <c r="D130" s="4"/>
      <c r="E130" s="4"/>
      <c r="F130" s="4"/>
      <c r="G130" s="4"/>
      <c r="H130" s="4"/>
      <c r="I130" s="4"/>
      <c r="J130" s="4"/>
      <c r="K130" s="48"/>
      <c r="L130" s="48"/>
      <c r="M130" s="48"/>
      <c r="N130" s="4"/>
      <c r="O130" s="4"/>
      <c r="P130" s="4"/>
      <c r="Q130" s="4"/>
      <c r="R130" s="4"/>
      <c r="S130" s="49"/>
      <c r="T130" s="49"/>
      <c r="U130" s="49"/>
      <c r="V130" s="49"/>
      <c r="Z130" s="49"/>
      <c r="AA130" s="49"/>
    </row>
    <row r="131" spans="1:27" ht="15">
      <c r="A131" s="49"/>
      <c r="B131" s="4"/>
      <c r="C131" s="62"/>
      <c r="D131" s="4"/>
      <c r="E131" s="4"/>
      <c r="F131" s="4"/>
      <c r="G131" s="4"/>
      <c r="H131" s="4"/>
      <c r="I131" s="4"/>
      <c r="J131" s="4"/>
      <c r="K131" s="48"/>
      <c r="L131" s="48"/>
      <c r="M131" s="48"/>
      <c r="N131" s="4"/>
      <c r="O131" s="4"/>
      <c r="P131" s="4"/>
      <c r="Q131" s="4"/>
      <c r="R131" s="4"/>
      <c r="S131" s="49"/>
      <c r="T131" s="49"/>
      <c r="U131" s="49"/>
      <c r="V131" s="49"/>
      <c r="Z131" s="49"/>
      <c r="AA131" s="49"/>
    </row>
    <row r="132" spans="1:27" ht="15">
      <c r="A132" s="3"/>
      <c r="C132" s="27"/>
      <c r="E132" s="4"/>
      <c r="F132" s="4"/>
      <c r="G132" s="4"/>
      <c r="H132" s="4"/>
      <c r="I132" s="4"/>
      <c r="K132" s="48"/>
      <c r="L132" s="48"/>
      <c r="M132" s="48"/>
      <c r="N132" s="4"/>
      <c r="O132" s="4"/>
      <c r="P132" s="4"/>
      <c r="Q132" s="4"/>
      <c r="R132" s="4"/>
      <c r="S132" s="49"/>
      <c r="T132" s="49"/>
      <c r="U132" s="49"/>
      <c r="V132" s="49"/>
      <c r="Z132" s="49"/>
      <c r="AA132" s="49"/>
    </row>
    <row r="133" spans="1:31" ht="15">
      <c r="A133" s="3" t="s">
        <v>122</v>
      </c>
      <c r="B133" s="4"/>
      <c r="C133" s="4"/>
      <c r="D133" s="4"/>
      <c r="E133" s="4">
        <f>SUM(E129:E132)</f>
        <v>0</v>
      </c>
      <c r="F133" s="4"/>
      <c r="G133" s="4">
        <f>SUM(G129:G132)</f>
        <v>0</v>
      </c>
      <c r="H133" s="4"/>
      <c r="I133" s="4">
        <f>SUM(I129:I132)</f>
        <v>0</v>
      </c>
      <c r="J133" s="4"/>
      <c r="K133" s="48">
        <v>0</v>
      </c>
      <c r="L133" s="48"/>
      <c r="M133" s="48">
        <v>0</v>
      </c>
      <c r="N133" s="4"/>
      <c r="O133" s="4">
        <f>SUM(O129:O132)</f>
        <v>0</v>
      </c>
      <c r="P133" s="4"/>
      <c r="Q133" s="4"/>
      <c r="R133" s="4"/>
      <c r="S133" s="49"/>
      <c r="T133" s="59" t="s">
        <v>1</v>
      </c>
      <c r="U133" s="49"/>
      <c r="V133" s="4">
        <f>SUM(V129:V132)</f>
        <v>0</v>
      </c>
      <c r="W133" s="4">
        <f>SUM(W129:W132)</f>
        <v>0</v>
      </c>
      <c r="X133" s="4">
        <f>SUM(X129:X132)</f>
        <v>0</v>
      </c>
      <c r="Z133" s="4">
        <f aca="true" t="shared" si="15" ref="Z133:AE133">SUM(Z129:Z132)</f>
        <v>0</v>
      </c>
      <c r="AA133" s="4">
        <f t="shared" si="15"/>
        <v>0</v>
      </c>
      <c r="AB133" s="4">
        <f t="shared" si="15"/>
        <v>0</v>
      </c>
      <c r="AC133" s="4">
        <f t="shared" si="15"/>
        <v>0</v>
      </c>
      <c r="AD133" s="4">
        <f t="shared" si="15"/>
        <v>0</v>
      </c>
      <c r="AE133" s="4">
        <f t="shared" si="15"/>
        <v>0</v>
      </c>
    </row>
    <row r="134" spans="2:22" ht="15">
      <c r="B134" s="4"/>
      <c r="C134" s="4"/>
      <c r="D134" s="4"/>
      <c r="E134" s="4"/>
      <c r="F134" s="4"/>
      <c r="G134" s="4"/>
      <c r="H134" s="4"/>
      <c r="I134" s="65" t="s">
        <v>2</v>
      </c>
      <c r="J134" s="4"/>
      <c r="K134" s="48"/>
      <c r="L134" s="48"/>
      <c r="M134" s="48"/>
      <c r="N134" s="4"/>
      <c r="O134" s="4"/>
      <c r="P134" s="4"/>
      <c r="Q134" s="4"/>
      <c r="R134" s="4"/>
      <c r="S134" s="49"/>
      <c r="T134" s="49"/>
      <c r="U134" s="49"/>
      <c r="V134" s="4"/>
    </row>
    <row r="135" spans="1:22" ht="15">
      <c r="A135" s="3" t="s">
        <v>123</v>
      </c>
      <c r="B135" s="4"/>
      <c r="C135" s="4"/>
      <c r="D135" s="4"/>
      <c r="E135" s="4"/>
      <c r="F135" s="4"/>
      <c r="G135" s="4"/>
      <c r="H135" s="4"/>
      <c r="I135" s="65" t="s">
        <v>2</v>
      </c>
      <c r="J135" s="4"/>
      <c r="K135" s="48"/>
      <c r="L135" s="48"/>
      <c r="M135" s="48"/>
      <c r="N135" s="4"/>
      <c r="O135" s="51" t="s">
        <v>121</v>
      </c>
      <c r="P135" s="51"/>
      <c r="Q135" s="51"/>
      <c r="R135" s="51"/>
      <c r="S135" s="49"/>
      <c r="T135" s="49"/>
      <c r="U135" s="49"/>
      <c r="V135" s="51"/>
    </row>
    <row r="136" spans="1:22" ht="15">
      <c r="A136" s="3" t="s">
        <v>1</v>
      </c>
      <c r="B136" s="4"/>
      <c r="C136" s="4"/>
      <c r="D136" s="4"/>
      <c r="E136" s="4">
        <f>E133</f>
        <v>0</v>
      </c>
      <c r="F136" s="4"/>
      <c r="G136" s="4">
        <f>G133</f>
        <v>0</v>
      </c>
      <c r="H136" s="4"/>
      <c r="I136" s="4">
        <f>I133</f>
        <v>0</v>
      </c>
      <c r="J136" s="4"/>
      <c r="K136" s="48">
        <f>K133</f>
        <v>0</v>
      </c>
      <c r="L136" s="48"/>
      <c r="M136" s="48">
        <f>M133</f>
        <v>0</v>
      </c>
      <c r="N136" s="4"/>
      <c r="O136" s="4">
        <f>ROUND(+O133*0.8,0)</f>
        <v>0</v>
      </c>
      <c r="P136" s="4"/>
      <c r="Q136" s="4"/>
      <c r="R136" s="4"/>
      <c r="S136" s="49"/>
      <c r="T136" s="49"/>
      <c r="U136" s="49"/>
      <c r="V136" s="4"/>
    </row>
    <row r="137" spans="1:22" ht="15">
      <c r="A137" s="56"/>
      <c r="B137" s="44"/>
      <c r="C137" s="44"/>
      <c r="D137" s="44"/>
      <c r="E137" s="44"/>
      <c r="F137" s="44"/>
      <c r="G137" s="44"/>
      <c r="H137" s="44"/>
      <c r="I137" s="44"/>
      <c r="J137" s="44"/>
      <c r="K137" s="55"/>
      <c r="L137" s="55"/>
      <c r="M137" s="55"/>
      <c r="N137" s="44"/>
      <c r="O137" s="44"/>
      <c r="P137" s="44"/>
      <c r="Q137" s="44"/>
      <c r="R137" s="44"/>
      <c r="S137" s="49"/>
      <c r="T137" s="49"/>
      <c r="U137" s="49"/>
      <c r="V137" s="4"/>
    </row>
    <row r="138" spans="1:21" ht="15">
      <c r="A138" s="3" t="s">
        <v>47</v>
      </c>
      <c r="B138" s="4"/>
      <c r="C138" s="4"/>
      <c r="D138" s="4"/>
      <c r="E138" s="4"/>
      <c r="F138" s="4"/>
      <c r="G138" s="4"/>
      <c r="H138" s="4"/>
      <c r="I138" s="4"/>
      <c r="J138" s="4"/>
      <c r="K138" s="48"/>
      <c r="L138" s="48"/>
      <c r="M138" s="48"/>
      <c r="N138" s="4"/>
      <c r="O138" s="4"/>
      <c r="P138" s="4"/>
      <c r="Q138" s="4"/>
      <c r="R138" s="4"/>
      <c r="S138" s="49"/>
      <c r="T138" s="49"/>
      <c r="U138" s="49"/>
    </row>
    <row r="139" spans="1:21" ht="15">
      <c r="A139" s="3" t="s">
        <v>48</v>
      </c>
      <c r="B139" s="4"/>
      <c r="C139" s="4"/>
      <c r="D139" s="4"/>
      <c r="E139" s="4">
        <f>E136-E124</f>
        <v>0</v>
      </c>
      <c r="F139" s="4"/>
      <c r="G139" s="4">
        <f>G136-G124</f>
        <v>0</v>
      </c>
      <c r="H139" s="4"/>
      <c r="I139" s="4">
        <f>I136-I124</f>
        <v>0</v>
      </c>
      <c r="J139" s="4"/>
      <c r="K139" s="48">
        <v>0</v>
      </c>
      <c r="L139" s="48"/>
      <c r="M139" s="48">
        <v>0</v>
      </c>
      <c r="N139" s="4"/>
      <c r="O139" s="4">
        <f>O136-O124</f>
        <v>0</v>
      </c>
      <c r="P139" s="4"/>
      <c r="Q139" s="4"/>
      <c r="R139" s="4"/>
      <c r="S139" s="49"/>
      <c r="T139" s="49"/>
      <c r="U139" s="49"/>
    </row>
    <row r="140" spans="1:22" ht="15">
      <c r="A140" s="3" t="s">
        <v>49</v>
      </c>
      <c r="B140" s="97"/>
      <c r="C140" s="97"/>
      <c r="D140" s="97"/>
      <c r="E140" s="91">
        <v>0</v>
      </c>
      <c r="F140" s="91"/>
      <c r="G140" s="91">
        <v>0</v>
      </c>
      <c r="H140" s="91"/>
      <c r="I140" s="91">
        <v>0</v>
      </c>
      <c r="J140" s="91"/>
      <c r="K140" s="91">
        <v>0</v>
      </c>
      <c r="L140" s="91"/>
      <c r="M140" s="91">
        <v>0</v>
      </c>
      <c r="N140" s="91"/>
      <c r="O140" s="91">
        <v>0</v>
      </c>
      <c r="P140" s="91"/>
      <c r="Q140" s="91"/>
      <c r="R140" s="91"/>
      <c r="S140" s="49"/>
      <c r="T140" s="49"/>
      <c r="U140" s="49"/>
      <c r="V140" s="97"/>
    </row>
    <row r="141" spans="2:21" ht="15">
      <c r="B141" s="4"/>
      <c r="C141" s="4"/>
      <c r="D141" s="4"/>
      <c r="E141" s="4"/>
      <c r="F141" s="4"/>
      <c r="G141" s="4"/>
      <c r="H141" s="4"/>
      <c r="I141" s="4"/>
      <c r="J141" s="4"/>
      <c r="K141" s="48"/>
      <c r="L141" s="48"/>
      <c r="M141" s="48"/>
      <c r="N141" s="4"/>
      <c r="O141" s="4"/>
      <c r="P141" s="4"/>
      <c r="Q141" s="4"/>
      <c r="R141" s="4"/>
      <c r="S141" s="49"/>
      <c r="T141" s="49"/>
      <c r="U141" s="49"/>
    </row>
    <row r="142" spans="1:21" ht="15">
      <c r="A142" s="3" t="s">
        <v>50</v>
      </c>
      <c r="B142" s="4"/>
      <c r="C142" s="4"/>
      <c r="D142" s="4"/>
      <c r="E142" s="4"/>
      <c r="F142" s="4"/>
      <c r="G142" s="4"/>
      <c r="H142" s="4"/>
      <c r="I142" s="4"/>
      <c r="J142" s="4"/>
      <c r="K142" s="48"/>
      <c r="L142" s="48"/>
      <c r="M142" s="48"/>
      <c r="N142" s="4"/>
      <c r="O142" s="4"/>
      <c r="P142" s="4"/>
      <c r="Q142" s="4"/>
      <c r="R142" s="4"/>
      <c r="S142" s="49"/>
      <c r="T142" s="49"/>
      <c r="U142" s="49"/>
    </row>
    <row r="143" spans="1:21" ht="15">
      <c r="A143" s="3" t="s">
        <v>51</v>
      </c>
      <c r="B143" s="4"/>
      <c r="C143" s="4"/>
      <c r="D143" s="4"/>
      <c r="E143" s="4">
        <v>0</v>
      </c>
      <c r="F143" s="4"/>
      <c r="G143" s="4">
        <f>AS14</f>
        <v>0</v>
      </c>
      <c r="H143" s="4"/>
      <c r="I143" s="4">
        <v>0</v>
      </c>
      <c r="J143" s="4"/>
      <c r="K143" s="48">
        <v>0</v>
      </c>
      <c r="L143" s="48"/>
      <c r="M143" s="48">
        <v>0</v>
      </c>
      <c r="N143" s="4"/>
      <c r="O143" s="4">
        <f>AS15</f>
        <v>0</v>
      </c>
      <c r="P143" s="4"/>
      <c r="Q143" s="4"/>
      <c r="R143" s="4"/>
      <c r="S143" s="49"/>
      <c r="T143" s="49"/>
      <c r="U143" s="49"/>
    </row>
    <row r="144" spans="1:21" ht="15">
      <c r="A144" s="3" t="s">
        <v>52</v>
      </c>
      <c r="B144" s="4"/>
      <c r="C144" s="4"/>
      <c r="D144" s="4"/>
      <c r="E144" s="4">
        <v>0</v>
      </c>
      <c r="F144" s="4"/>
      <c r="G144" s="4">
        <f>AS16</f>
        <v>0</v>
      </c>
      <c r="H144" s="4"/>
      <c r="I144" s="4">
        <f>AS17</f>
        <v>0</v>
      </c>
      <c r="J144" s="4"/>
      <c r="K144" s="48">
        <v>0</v>
      </c>
      <c r="L144" s="48"/>
      <c r="M144" s="48">
        <v>0</v>
      </c>
      <c r="N144" s="4"/>
      <c r="O144" s="4">
        <f>AS18</f>
        <v>0</v>
      </c>
      <c r="P144" s="4"/>
      <c r="Q144" s="4"/>
      <c r="R144" s="4"/>
      <c r="S144" s="49"/>
      <c r="T144" s="49"/>
      <c r="U144" s="49"/>
    </row>
    <row r="145" spans="1:21" ht="15">
      <c r="A145" s="3" t="s">
        <v>48</v>
      </c>
      <c r="B145" s="4"/>
      <c r="C145" s="4"/>
      <c r="D145" s="4"/>
      <c r="E145" s="4">
        <f>E143-E144</f>
        <v>0</v>
      </c>
      <c r="F145" s="4"/>
      <c r="G145" s="4">
        <f>G143-G144</f>
        <v>0</v>
      </c>
      <c r="H145" s="4"/>
      <c r="I145" s="4">
        <f>I143-I144</f>
        <v>0</v>
      </c>
      <c r="J145" s="4"/>
      <c r="K145" s="48">
        <v>0</v>
      </c>
      <c r="L145" s="48"/>
      <c r="M145" s="48">
        <v>0</v>
      </c>
      <c r="N145" s="4"/>
      <c r="O145" s="4">
        <f>O143-O144</f>
        <v>0</v>
      </c>
      <c r="P145" s="4"/>
      <c r="Q145" s="4"/>
      <c r="R145" s="4"/>
      <c r="S145" s="49"/>
      <c r="T145" s="49"/>
      <c r="U145" s="49"/>
    </row>
    <row r="146" spans="1:21" ht="15">
      <c r="A146" s="3" t="s">
        <v>49</v>
      </c>
      <c r="B146" s="97"/>
      <c r="C146" s="97"/>
      <c r="D146" s="97"/>
      <c r="E146" s="91">
        <v>0</v>
      </c>
      <c r="F146" s="91"/>
      <c r="G146" s="91">
        <v>0</v>
      </c>
      <c r="H146" s="91"/>
      <c r="I146" s="91">
        <v>0</v>
      </c>
      <c r="J146" s="91"/>
      <c r="K146" s="91">
        <v>0</v>
      </c>
      <c r="L146" s="91"/>
      <c r="M146" s="91">
        <v>0</v>
      </c>
      <c r="N146" s="91"/>
      <c r="O146" s="91">
        <v>0</v>
      </c>
      <c r="P146" s="4"/>
      <c r="Q146" s="4"/>
      <c r="R146" s="4"/>
      <c r="S146" s="49"/>
      <c r="T146" s="49"/>
      <c r="U146" s="49"/>
    </row>
    <row r="147" spans="1:22" ht="15">
      <c r="A147" s="98" t="s">
        <v>124</v>
      </c>
      <c r="B147" s="98"/>
      <c r="C147" s="98"/>
      <c r="D147" s="98"/>
      <c r="E147" s="99"/>
      <c r="F147" s="49"/>
      <c r="G147" s="100">
        <f>AC133+AD133</f>
        <v>0</v>
      </c>
      <c r="H147" s="49"/>
      <c r="I147" s="49"/>
      <c r="J147" s="49"/>
      <c r="K147" s="49"/>
      <c r="L147" s="49"/>
      <c r="M147" s="49"/>
      <c r="N147" s="49"/>
      <c r="O147" s="49"/>
      <c r="P147" s="91"/>
      <c r="Q147" s="91"/>
      <c r="R147" s="91"/>
      <c r="S147" s="49"/>
      <c r="T147" s="49"/>
      <c r="U147" s="49"/>
      <c r="V147" s="91"/>
    </row>
    <row r="148" ht="15">
      <c r="U148" s="49"/>
    </row>
    <row r="149" ht="15">
      <c r="U149" s="49"/>
    </row>
    <row r="150" ht="15">
      <c r="U150" s="49"/>
    </row>
    <row r="151" ht="15">
      <c r="U151" s="49"/>
    </row>
    <row r="152" ht="15">
      <c r="U152" s="49"/>
    </row>
    <row r="153" ht="15">
      <c r="AX153" s="49"/>
    </row>
    <row r="154" spans="50:57" ht="15">
      <c r="AX154" s="49"/>
      <c r="AY154" s="49"/>
      <c r="AZ154" s="49"/>
      <c r="BA154" s="49"/>
      <c r="BB154" s="49"/>
      <c r="BC154" s="49"/>
      <c r="BD154" s="49"/>
      <c r="BE154" s="49"/>
    </row>
    <row r="155" spans="50:57" ht="15">
      <c r="AX155" s="49"/>
      <c r="AY155" s="49"/>
      <c r="AZ155" s="49"/>
      <c r="BA155" s="49"/>
      <c r="BB155" s="49"/>
      <c r="BC155" s="49"/>
      <c r="BD155" s="49"/>
      <c r="BE155" s="49"/>
    </row>
    <row r="156" spans="50:57" ht="15">
      <c r="AX156" s="49"/>
      <c r="AY156" s="49"/>
      <c r="AZ156" s="49"/>
      <c r="BA156" s="49"/>
      <c r="BB156" s="49"/>
      <c r="BC156" s="49"/>
      <c r="BD156" s="49"/>
      <c r="BE156" s="49"/>
    </row>
    <row r="157" spans="50:57" ht="15">
      <c r="AX157" s="49"/>
      <c r="AY157" s="49"/>
      <c r="AZ157" s="49"/>
      <c r="BA157" s="49"/>
      <c r="BB157" s="49"/>
      <c r="BC157" s="49"/>
      <c r="BD157" s="49"/>
      <c r="BE157" s="49"/>
    </row>
    <row r="158" spans="50:57" ht="15">
      <c r="AX158" s="49"/>
      <c r="AY158" s="49"/>
      <c r="AZ158" s="49"/>
      <c r="BA158" s="49"/>
      <c r="BB158" s="49"/>
      <c r="BC158" s="49"/>
      <c r="BD158" s="49"/>
      <c r="BE158" s="49"/>
    </row>
    <row r="159" spans="50:57" ht="15">
      <c r="AX159" s="49"/>
      <c r="AY159" s="49"/>
      <c r="AZ159" s="49"/>
      <c r="BA159" s="49"/>
      <c r="BB159" s="49"/>
      <c r="BC159" s="49"/>
      <c r="BD159" s="49"/>
      <c r="BE159" s="49"/>
    </row>
    <row r="160" spans="50:57" ht="15">
      <c r="AX160" s="49"/>
      <c r="AY160" s="49"/>
      <c r="AZ160" s="49"/>
      <c r="BA160" s="49"/>
      <c r="BB160" s="49"/>
      <c r="BC160" s="49"/>
      <c r="BD160" s="49"/>
      <c r="BE160" s="49"/>
    </row>
    <row r="161" spans="50:57" ht="15">
      <c r="AX161" s="49"/>
      <c r="AY161" s="49"/>
      <c r="AZ161" s="49"/>
      <c r="BA161" s="49"/>
      <c r="BB161" s="49"/>
      <c r="BC161" s="49"/>
      <c r="BD161" s="49"/>
      <c r="BE161" s="49"/>
    </row>
    <row r="162" spans="50:57" ht="15">
      <c r="AX162" s="49"/>
      <c r="AY162" s="49"/>
      <c r="AZ162" s="49"/>
      <c r="BA162" s="49"/>
      <c r="BB162" s="49"/>
      <c r="BC162" s="49"/>
      <c r="BD162" s="49"/>
      <c r="BE162" s="49"/>
    </row>
    <row r="163" spans="50:57" ht="15">
      <c r="AX163" s="49"/>
      <c r="AY163" s="49"/>
      <c r="AZ163" s="49"/>
      <c r="BA163" s="49"/>
      <c r="BB163" s="49"/>
      <c r="BC163" s="49"/>
      <c r="BD163" s="49"/>
      <c r="BE163" s="49"/>
    </row>
    <row r="164" spans="50:57" ht="15">
      <c r="AX164" s="49"/>
      <c r="AY164" s="49"/>
      <c r="AZ164" s="49"/>
      <c r="BA164" s="49"/>
      <c r="BB164" s="49"/>
      <c r="BC164" s="49"/>
      <c r="BD164" s="49"/>
      <c r="BE164" s="49"/>
    </row>
    <row r="165" spans="50:57" ht="15">
      <c r="AX165" s="49"/>
      <c r="AY165" s="49"/>
      <c r="AZ165" s="49"/>
      <c r="BA165" s="49"/>
      <c r="BB165" s="49"/>
      <c r="BC165" s="49"/>
      <c r="BD165" s="49"/>
      <c r="BE165" s="49"/>
    </row>
    <row r="166" spans="50:57" ht="15">
      <c r="AX166" s="49"/>
      <c r="AY166" s="49"/>
      <c r="AZ166" s="49"/>
      <c r="BA166" s="49"/>
      <c r="BB166" s="49"/>
      <c r="BC166" s="49"/>
      <c r="BD166" s="49"/>
      <c r="BE166" s="49"/>
    </row>
    <row r="167" spans="50:57" ht="15">
      <c r="AX167" s="49"/>
      <c r="AY167" s="49"/>
      <c r="AZ167" s="49"/>
      <c r="BA167" s="49"/>
      <c r="BB167" s="49"/>
      <c r="BC167" s="49"/>
      <c r="BD167" s="49"/>
      <c r="BE167" s="49"/>
    </row>
    <row r="168" spans="50:57" ht="15">
      <c r="AX168" s="49"/>
      <c r="AY168" s="49"/>
      <c r="AZ168" s="49"/>
      <c r="BA168" s="49"/>
      <c r="BB168" s="49"/>
      <c r="BC168" s="49"/>
      <c r="BD168" s="49"/>
      <c r="BE168" s="49"/>
    </row>
    <row r="169" spans="50:57" ht="15">
      <c r="AX169" s="49"/>
      <c r="AY169" s="49"/>
      <c r="AZ169" s="49"/>
      <c r="BA169" s="49"/>
      <c r="BB169" s="49"/>
      <c r="BC169" s="49"/>
      <c r="BD169" s="49"/>
      <c r="BE169" s="49"/>
    </row>
    <row r="170" spans="50:57" ht="15">
      <c r="AX170" s="49"/>
      <c r="AY170" s="49"/>
      <c r="AZ170" s="49"/>
      <c r="BA170" s="49"/>
      <c r="BB170" s="49"/>
      <c r="BC170" s="49"/>
      <c r="BD170" s="49"/>
      <c r="BE170" s="49"/>
    </row>
    <row r="171" spans="50:57" ht="15">
      <c r="AX171" s="49"/>
      <c r="AY171" s="49"/>
      <c r="AZ171" s="49"/>
      <c r="BA171" s="49"/>
      <c r="BB171" s="49"/>
      <c r="BC171" s="49"/>
      <c r="BD171" s="49"/>
      <c r="BE171" s="49"/>
    </row>
    <row r="172" spans="50:57" ht="15">
      <c r="AX172" s="49"/>
      <c r="AY172" s="49"/>
      <c r="AZ172" s="49"/>
      <c r="BA172" s="49"/>
      <c r="BB172" s="49"/>
      <c r="BC172" s="49"/>
      <c r="BD172" s="49"/>
      <c r="BE172" s="49"/>
    </row>
    <row r="173" spans="50:57" ht="15">
      <c r="AX173" s="49"/>
      <c r="AY173" s="49"/>
      <c r="AZ173" s="49"/>
      <c r="BA173" s="49"/>
      <c r="BB173" s="49"/>
      <c r="BC173" s="49"/>
      <c r="BD173" s="49"/>
      <c r="BE173" s="49"/>
    </row>
    <row r="174" spans="50:57" ht="15">
      <c r="AX174" s="49"/>
      <c r="AY174" s="49"/>
      <c r="AZ174" s="49"/>
      <c r="BA174" s="49"/>
      <c r="BB174" s="49"/>
      <c r="BC174" s="49"/>
      <c r="BD174" s="49"/>
      <c r="BE174" s="49"/>
    </row>
    <row r="175" spans="50:57" ht="15">
      <c r="AX175" s="49"/>
      <c r="AY175" s="49"/>
      <c r="AZ175" s="49"/>
      <c r="BA175" s="49"/>
      <c r="BB175" s="49"/>
      <c r="BC175" s="49"/>
      <c r="BD175" s="49"/>
      <c r="BE175" s="49"/>
    </row>
    <row r="176" spans="50:57" ht="15">
      <c r="AX176" s="49"/>
      <c r="AY176" s="49"/>
      <c r="AZ176" s="49"/>
      <c r="BA176" s="49"/>
      <c r="BB176" s="49"/>
      <c r="BC176" s="49"/>
      <c r="BD176" s="49"/>
      <c r="BE176" s="49"/>
    </row>
    <row r="177" spans="50:57" ht="15">
      <c r="AX177" s="49"/>
      <c r="AY177" s="49"/>
      <c r="AZ177" s="49"/>
      <c r="BA177" s="49"/>
      <c r="BB177" s="49"/>
      <c r="BC177" s="49"/>
      <c r="BD177" s="49"/>
      <c r="BE177" s="49"/>
    </row>
    <row r="178" spans="50:57" ht="15">
      <c r="AX178" s="49"/>
      <c r="AY178" s="49"/>
      <c r="AZ178" s="49"/>
      <c r="BA178" s="49"/>
      <c r="BB178" s="49"/>
      <c r="BC178" s="49"/>
      <c r="BD178" s="49"/>
      <c r="BE178" s="49"/>
    </row>
    <row r="179" spans="50:57" ht="15">
      <c r="AX179" s="49"/>
      <c r="AY179" s="49"/>
      <c r="AZ179" s="49"/>
      <c r="BA179" s="49"/>
      <c r="BB179" s="49"/>
      <c r="BC179" s="49"/>
      <c r="BD179" s="49"/>
      <c r="BE179" s="49"/>
    </row>
    <row r="180" spans="50:57" ht="15">
      <c r="AX180" s="49"/>
      <c r="AY180" s="49"/>
      <c r="AZ180" s="49"/>
      <c r="BA180" s="49"/>
      <c r="BB180" s="49"/>
      <c r="BC180" s="49"/>
      <c r="BD180" s="49"/>
      <c r="BE180" s="49"/>
    </row>
    <row r="181" spans="50:57" ht="15">
      <c r="AX181" s="49"/>
      <c r="AY181" s="49"/>
      <c r="AZ181" s="49"/>
      <c r="BA181" s="49"/>
      <c r="BB181" s="49"/>
      <c r="BC181" s="49"/>
      <c r="BD181" s="49"/>
      <c r="BE181" s="49"/>
    </row>
    <row r="182" spans="50:57" ht="15">
      <c r="AX182" s="49"/>
      <c r="AY182" s="49"/>
      <c r="AZ182" s="49"/>
      <c r="BA182" s="49"/>
      <c r="BB182" s="49"/>
      <c r="BC182" s="49"/>
      <c r="BD182" s="49"/>
      <c r="BE182" s="49"/>
    </row>
    <row r="183" spans="50:57" ht="15">
      <c r="AX183" s="49"/>
      <c r="AY183" s="49"/>
      <c r="AZ183" s="49"/>
      <c r="BA183" s="49"/>
      <c r="BB183" s="49"/>
      <c r="BC183" s="49"/>
      <c r="BD183" s="49"/>
      <c r="BE183" s="49"/>
    </row>
    <row r="184" spans="50:57" ht="15">
      <c r="AX184" s="49"/>
      <c r="AY184" s="49"/>
      <c r="AZ184" s="49"/>
      <c r="BA184" s="49"/>
      <c r="BB184" s="49"/>
      <c r="BC184" s="49"/>
      <c r="BD184" s="49"/>
      <c r="BE184" s="49"/>
    </row>
    <row r="185" spans="50:57" ht="15">
      <c r="AX185" s="49"/>
      <c r="AY185" s="49"/>
      <c r="AZ185" s="49"/>
      <c r="BA185" s="49"/>
      <c r="BB185" s="49"/>
      <c r="BC185" s="49"/>
      <c r="BD185" s="49"/>
      <c r="BE185" s="49"/>
    </row>
    <row r="186" spans="50:57" ht="15">
      <c r="AX186" s="49"/>
      <c r="AY186" s="49"/>
      <c r="AZ186" s="49"/>
      <c r="BA186" s="49"/>
      <c r="BB186" s="49"/>
      <c r="BC186" s="49"/>
      <c r="BD186" s="49"/>
      <c r="BE186" s="49"/>
    </row>
    <row r="187" spans="50:57" ht="15">
      <c r="AX187" s="49"/>
      <c r="AY187" s="49"/>
      <c r="AZ187" s="49"/>
      <c r="BA187" s="49"/>
      <c r="BB187" s="49"/>
      <c r="BC187" s="49"/>
      <c r="BD187" s="49"/>
      <c r="BE187" s="49"/>
    </row>
    <row r="188" spans="50:57" ht="15">
      <c r="AX188" s="49"/>
      <c r="AY188" s="49"/>
      <c r="AZ188" s="49"/>
      <c r="BA188" s="49"/>
      <c r="BB188" s="49"/>
      <c r="BC188" s="49"/>
      <c r="BD188" s="49"/>
      <c r="BE188" s="49"/>
    </row>
    <row r="189" spans="50:57" ht="15">
      <c r="AX189" s="49"/>
      <c r="AY189" s="49"/>
      <c r="AZ189" s="49"/>
      <c r="BA189" s="49"/>
      <c r="BB189" s="49"/>
      <c r="BC189" s="49"/>
      <c r="BD189" s="49"/>
      <c r="BE189" s="49"/>
    </row>
    <row r="190" spans="50:57" ht="15">
      <c r="AX190" s="49"/>
      <c r="AY190" s="49"/>
      <c r="AZ190" s="49"/>
      <c r="BA190" s="49"/>
      <c r="BB190" s="49"/>
      <c r="BC190" s="49"/>
      <c r="BD190" s="49"/>
      <c r="BE190" s="49"/>
    </row>
    <row r="191" spans="50:57" ht="15">
      <c r="AX191" s="49"/>
      <c r="AY191" s="49"/>
      <c r="AZ191" s="49"/>
      <c r="BA191" s="49"/>
      <c r="BB191" s="49"/>
      <c r="BC191" s="49"/>
      <c r="BD191" s="49"/>
      <c r="BE191" s="49"/>
    </row>
    <row r="192" spans="50:57" ht="15">
      <c r="AX192" s="49"/>
      <c r="AY192" s="49"/>
      <c r="AZ192" s="49"/>
      <c r="BA192" s="49"/>
      <c r="BB192" s="49"/>
      <c r="BC192" s="49"/>
      <c r="BD192" s="49"/>
      <c r="BE192" s="49"/>
    </row>
    <row r="193" spans="50:57" ht="15">
      <c r="AX193" s="49"/>
      <c r="AY193" s="49"/>
      <c r="AZ193" s="49"/>
      <c r="BA193" s="49"/>
      <c r="BB193" s="49"/>
      <c r="BC193" s="49"/>
      <c r="BD193" s="49"/>
      <c r="BE193" s="49"/>
    </row>
    <row r="194" spans="50:57" ht="15">
      <c r="AX194" s="49"/>
      <c r="AY194" s="49"/>
      <c r="AZ194" s="49"/>
      <c r="BA194" s="49"/>
      <c r="BB194" s="49"/>
      <c r="BC194" s="49"/>
      <c r="BD194" s="49"/>
      <c r="BE194" s="49"/>
    </row>
    <row r="195" spans="50:57" ht="15">
      <c r="AX195" s="49"/>
      <c r="AY195" s="49"/>
      <c r="AZ195" s="49"/>
      <c r="BA195" s="49"/>
      <c r="BB195" s="49"/>
      <c r="BC195" s="49"/>
      <c r="BD195" s="49"/>
      <c r="BE195" s="49"/>
    </row>
    <row r="196" spans="1:57" ht="15" customHeight="1">
      <c r="A196" s="1" t="str">
        <f>T196</f>
        <v>DUKE ENERGY TRADING &amp; MARKETING, LLC</v>
      </c>
      <c r="C196" s="2">
        <f>U196</f>
        <v>0</v>
      </c>
      <c r="E196" s="15">
        <f>V196+W196</f>
        <v>0</v>
      </c>
      <c r="F196" s="4"/>
      <c r="G196" s="4">
        <v>0</v>
      </c>
      <c r="H196" s="4"/>
      <c r="I196" s="4">
        <f>E196</f>
        <v>0</v>
      </c>
      <c r="K196" s="48">
        <f>IF(I196=0,0,O196/(I196*10))</f>
        <v>0</v>
      </c>
      <c r="L196" s="48"/>
      <c r="M196" s="48">
        <f>IF(I196=0,0,P196/(I196*10))</f>
        <v>0</v>
      </c>
      <c r="N196" s="75"/>
      <c r="O196" s="15">
        <f>X196+Z196+AE196</f>
        <v>0</v>
      </c>
      <c r="P196" s="15">
        <f>AA196+AB196</f>
        <v>0</v>
      </c>
      <c r="Q196" s="15"/>
      <c r="R196" s="15">
        <f>AA196+AB196-X196-Z196-AC196-AD196-AF196-AG196</f>
        <v>0</v>
      </c>
      <c r="T196" s="1" t="s">
        <v>184</v>
      </c>
      <c r="U196" s="2"/>
      <c r="V196" s="18"/>
      <c r="W196" s="18"/>
      <c r="X196" s="17"/>
      <c r="Y196" s="47"/>
      <c r="Z196" s="18"/>
      <c r="AA196" s="18"/>
      <c r="AB196" s="18"/>
      <c r="AC196" s="17"/>
      <c r="AD196" s="17">
        <v>0</v>
      </c>
      <c r="AE196" s="17">
        <v>0</v>
      </c>
      <c r="AF196" s="17"/>
      <c r="AG196" s="17"/>
      <c r="AH196" s="49"/>
      <c r="AI196" s="49"/>
      <c r="AJ196" s="49"/>
      <c r="AK196" s="49"/>
      <c r="AL196" s="49"/>
      <c r="AM196" s="49"/>
      <c r="AX196" s="49"/>
      <c r="AY196" s="49"/>
      <c r="AZ196" s="49"/>
      <c r="BA196" s="49"/>
      <c r="BB196" s="49"/>
      <c r="BC196" s="49"/>
      <c r="BD196" s="49"/>
      <c r="BE196" s="49"/>
    </row>
    <row r="197" spans="50:57" ht="15">
      <c r="AX197" s="49"/>
      <c r="AY197" s="49"/>
      <c r="AZ197" s="49"/>
      <c r="BA197" s="49"/>
      <c r="BB197" s="49"/>
      <c r="BC197" s="49"/>
      <c r="BD197" s="49"/>
      <c r="BE197" s="49"/>
    </row>
    <row r="198" spans="50:57" ht="15">
      <c r="AX198" s="49"/>
      <c r="AY198" s="49"/>
      <c r="AZ198" s="49"/>
      <c r="BA198" s="49"/>
      <c r="BB198" s="49"/>
      <c r="BC198" s="49"/>
      <c r="BD198" s="49"/>
      <c r="BE198" s="49"/>
    </row>
    <row r="199" spans="50:57" ht="15">
      <c r="AX199" s="49"/>
      <c r="AY199" s="49"/>
      <c r="AZ199" s="49"/>
      <c r="BA199" s="49"/>
      <c r="BB199" s="49"/>
      <c r="BC199" s="49"/>
      <c r="BD199" s="49"/>
      <c r="BE199" s="49"/>
    </row>
    <row r="200" spans="50:57" ht="15">
      <c r="AX200" s="49"/>
      <c r="AY200" s="49"/>
      <c r="AZ200" s="49"/>
      <c r="BA200" s="49"/>
      <c r="BB200" s="49"/>
      <c r="BC200" s="49"/>
      <c r="BD200" s="49"/>
      <c r="BE200" s="49"/>
    </row>
    <row r="201" spans="50:57" ht="15">
      <c r="AX201" s="49"/>
      <c r="AY201" s="49"/>
      <c r="AZ201" s="49"/>
      <c r="BA201" s="49"/>
      <c r="BB201" s="49"/>
      <c r="BC201" s="49"/>
      <c r="BD201" s="49"/>
      <c r="BE201" s="49"/>
    </row>
    <row r="202" spans="50:57" ht="15">
      <c r="AX202" s="49"/>
      <c r="AY202" s="49"/>
      <c r="AZ202" s="49"/>
      <c r="BA202" s="49"/>
      <c r="BB202" s="49"/>
      <c r="BC202" s="49"/>
      <c r="BD202" s="49"/>
      <c r="BE202" s="49"/>
    </row>
    <row r="203" spans="50:57" ht="15">
      <c r="AX203" s="49"/>
      <c r="AY203" s="49"/>
      <c r="AZ203" s="49"/>
      <c r="BA203" s="49"/>
      <c r="BB203" s="49"/>
      <c r="BC203" s="49"/>
      <c r="BD203" s="49"/>
      <c r="BE203" s="49"/>
    </row>
    <row r="204" spans="50:57" ht="15">
      <c r="AX204" s="49"/>
      <c r="AY204" s="49"/>
      <c r="AZ204" s="49"/>
      <c r="BA204" s="49"/>
      <c r="BB204" s="49"/>
      <c r="BC204" s="49"/>
      <c r="BD204" s="49"/>
      <c r="BE204" s="49"/>
    </row>
    <row r="205" spans="50:57" ht="15">
      <c r="AX205" s="49"/>
      <c r="AY205" s="49"/>
      <c r="AZ205" s="49"/>
      <c r="BA205" s="49"/>
      <c r="BB205" s="49"/>
      <c r="BC205" s="49"/>
      <c r="BD205" s="49"/>
      <c r="BE205" s="49"/>
    </row>
    <row r="206" spans="50:57" ht="15">
      <c r="AX206" s="49"/>
      <c r="AY206" s="49"/>
      <c r="AZ206" s="49"/>
      <c r="BA206" s="49"/>
      <c r="BB206" s="49"/>
      <c r="BC206" s="49"/>
      <c r="BD206" s="49"/>
      <c r="BE206" s="49"/>
    </row>
    <row r="207" spans="50:57" ht="15">
      <c r="AX207" s="49"/>
      <c r="AY207" s="49"/>
      <c r="AZ207" s="49"/>
      <c r="BA207" s="49"/>
      <c r="BB207" s="49"/>
      <c r="BC207" s="49"/>
      <c r="BD207" s="49"/>
      <c r="BE207" s="49"/>
    </row>
    <row r="208" spans="50:57" ht="15">
      <c r="AX208" s="49"/>
      <c r="AY208" s="49"/>
      <c r="AZ208" s="49"/>
      <c r="BA208" s="49"/>
      <c r="BB208" s="49"/>
      <c r="BC208" s="49"/>
      <c r="BD208" s="49"/>
      <c r="BE208" s="49"/>
    </row>
    <row r="209" spans="50:57" ht="15">
      <c r="AX209" s="49"/>
      <c r="AY209" s="49"/>
      <c r="AZ209" s="49"/>
      <c r="BA209" s="49"/>
      <c r="BB209" s="49"/>
      <c r="BC209" s="49"/>
      <c r="BD209" s="49"/>
      <c r="BE209" s="49"/>
    </row>
    <row r="210" spans="50:57" ht="15">
      <c r="AX210" s="49"/>
      <c r="AY210" s="49"/>
      <c r="AZ210" s="49"/>
      <c r="BA210" s="49"/>
      <c r="BB210" s="49"/>
      <c r="BC210" s="49"/>
      <c r="BD210" s="49"/>
      <c r="BE210" s="49"/>
    </row>
    <row r="211" spans="50:57" ht="15">
      <c r="AX211" s="49"/>
      <c r="AY211" s="49"/>
      <c r="AZ211" s="49"/>
      <c r="BA211" s="49"/>
      <c r="BB211" s="49"/>
      <c r="BC211" s="49"/>
      <c r="BD211" s="49"/>
      <c r="BE211" s="49"/>
    </row>
    <row r="212" spans="50:57" ht="15">
      <c r="AX212" s="49"/>
      <c r="AY212" s="49"/>
      <c r="AZ212" s="49"/>
      <c r="BA212" s="49"/>
      <c r="BB212" s="49"/>
      <c r="BC212" s="49"/>
      <c r="BD212" s="49"/>
      <c r="BE212" s="49"/>
    </row>
    <row r="213" spans="50:57" ht="15">
      <c r="AX213" s="49"/>
      <c r="AY213" s="49"/>
      <c r="AZ213" s="49"/>
      <c r="BA213" s="49"/>
      <c r="BB213" s="49"/>
      <c r="BC213" s="49"/>
      <c r="BD213" s="49"/>
      <c r="BE213" s="49"/>
    </row>
    <row r="214" spans="50:57" ht="15">
      <c r="AX214" s="49"/>
      <c r="AY214" s="49"/>
      <c r="AZ214" s="49"/>
      <c r="BA214" s="49"/>
      <c r="BB214" s="49"/>
      <c r="BC214" s="49"/>
      <c r="BD214" s="49"/>
      <c r="BE214" s="49"/>
    </row>
    <row r="215" spans="50:57" ht="15">
      <c r="AX215" s="49"/>
      <c r="AY215" s="49"/>
      <c r="AZ215" s="49"/>
      <c r="BA215" s="49"/>
      <c r="BB215" s="49"/>
      <c r="BC215" s="49"/>
      <c r="BD215" s="49"/>
      <c r="BE215" s="49"/>
    </row>
    <row r="216" spans="50:57" ht="15">
      <c r="AX216" s="49"/>
      <c r="AY216" s="49"/>
      <c r="AZ216" s="49"/>
      <c r="BA216" s="49"/>
      <c r="BB216" s="49"/>
      <c r="BC216" s="49"/>
      <c r="BD216" s="49"/>
      <c r="BE216" s="49"/>
    </row>
    <row r="217" spans="50:57" ht="15">
      <c r="AX217" s="49"/>
      <c r="AY217" s="49"/>
      <c r="AZ217" s="49"/>
      <c r="BA217" s="49"/>
      <c r="BB217" s="49"/>
      <c r="BC217" s="49"/>
      <c r="BD217" s="49"/>
      <c r="BE217" s="49"/>
    </row>
    <row r="218" spans="50:57" ht="15">
      <c r="AX218" s="49"/>
      <c r="AY218" s="49"/>
      <c r="AZ218" s="49"/>
      <c r="BA218" s="49"/>
      <c r="BB218" s="49"/>
      <c r="BC218" s="49"/>
      <c r="BD218" s="49"/>
      <c r="BE218" s="49"/>
    </row>
    <row r="219" spans="50:57" ht="15">
      <c r="AX219" s="49"/>
      <c r="AY219" s="49"/>
      <c r="AZ219" s="49"/>
      <c r="BA219" s="49"/>
      <c r="BB219" s="49"/>
      <c r="BC219" s="49"/>
      <c r="BD219" s="49"/>
      <c r="BE219" s="49"/>
    </row>
    <row r="220" spans="50:57" ht="15">
      <c r="AX220" s="49"/>
      <c r="AY220" s="49"/>
      <c r="AZ220" s="49"/>
      <c r="BA220" s="49"/>
      <c r="BB220" s="49"/>
      <c r="BC220" s="49"/>
      <c r="BD220" s="49"/>
      <c r="BE220" s="49"/>
    </row>
    <row r="221" spans="50:57" ht="15">
      <c r="AX221" s="49"/>
      <c r="AY221" s="49"/>
      <c r="AZ221" s="49"/>
      <c r="BA221" s="49"/>
      <c r="BB221" s="49"/>
      <c r="BC221" s="49"/>
      <c r="BD221" s="49"/>
      <c r="BE221" s="49"/>
    </row>
    <row r="222" spans="50:57" ht="15">
      <c r="AX222" s="49"/>
      <c r="AY222" s="49"/>
      <c r="AZ222" s="49"/>
      <c r="BA222" s="49"/>
      <c r="BB222" s="49"/>
      <c r="BC222" s="49"/>
      <c r="BD222" s="49"/>
      <c r="BE222" s="49"/>
    </row>
    <row r="223" spans="50:57" ht="15">
      <c r="AX223" s="49"/>
      <c r="AY223" s="49"/>
      <c r="AZ223" s="49"/>
      <c r="BA223" s="49"/>
      <c r="BB223" s="49"/>
      <c r="BC223" s="49"/>
      <c r="BD223" s="49"/>
      <c r="BE223" s="49"/>
    </row>
    <row r="224" spans="50:57" ht="15">
      <c r="AX224" s="49"/>
      <c r="AY224" s="49"/>
      <c r="AZ224" s="49"/>
      <c r="BA224" s="49"/>
      <c r="BB224" s="49"/>
      <c r="BC224" s="49"/>
      <c r="BD224" s="49"/>
      <c r="BE224" s="49"/>
    </row>
    <row r="225" spans="50:57" ht="15">
      <c r="AX225" s="49"/>
      <c r="AY225" s="49"/>
      <c r="AZ225" s="49"/>
      <c r="BA225" s="49"/>
      <c r="BB225" s="49"/>
      <c r="BC225" s="49"/>
      <c r="BD225" s="49"/>
      <c r="BE225" s="49"/>
    </row>
    <row r="226" spans="50:57" ht="15">
      <c r="AX226" s="49"/>
      <c r="AY226" s="49"/>
      <c r="AZ226" s="49"/>
      <c r="BA226" s="49"/>
      <c r="BB226" s="49"/>
      <c r="BC226" s="49"/>
      <c r="BD226" s="49"/>
      <c r="BE226" s="49"/>
    </row>
    <row r="227" spans="50:57" ht="15">
      <c r="AX227" s="49"/>
      <c r="AY227" s="49"/>
      <c r="AZ227" s="49"/>
      <c r="BA227" s="49"/>
      <c r="BB227" s="49"/>
      <c r="BC227" s="49"/>
      <c r="BD227" s="49"/>
      <c r="BE227" s="49"/>
    </row>
    <row r="228" spans="50:57" ht="409.5">
      <c r="AX228" s="49"/>
      <c r="AY228" s="49"/>
      <c r="AZ228" s="49"/>
      <c r="BA228" s="49"/>
      <c r="BB228" s="49"/>
      <c r="BC228" s="49"/>
      <c r="BD228" s="49"/>
      <c r="BE228" s="49"/>
    </row>
    <row r="229" spans="51:57" ht="15">
      <c r="AY229" s="49"/>
      <c r="AZ229" s="49"/>
      <c r="BA229" s="49"/>
      <c r="BB229" s="49"/>
      <c r="BC229" s="49"/>
      <c r="BD229" s="49"/>
      <c r="BE229" s="49"/>
    </row>
  </sheetData>
  <sheetProtection/>
  <mergeCells count="11">
    <mergeCell ref="E108:J108"/>
    <mergeCell ref="W108:Z108"/>
    <mergeCell ref="E109:J109"/>
    <mergeCell ref="W109:Z109"/>
    <mergeCell ref="C5:K5"/>
    <mergeCell ref="W5:Z5"/>
    <mergeCell ref="D3:J3"/>
    <mergeCell ref="W3:Z3"/>
    <mergeCell ref="D4:J4"/>
    <mergeCell ref="W4:Z4"/>
    <mergeCell ref="W107:Z107"/>
  </mergeCells>
  <printOptions horizontalCentered="1" verticalCentered="1"/>
  <pageMargins left="0.25" right="0.25" top="0.25" bottom="0.25" header="0.5" footer="0.5"/>
  <pageSetup fitToHeight="2" fitToWidth="2" horizontalDpi="300" verticalDpi="300" orientation="landscape" scale="40" r:id="rId1"/>
  <rowBreaks count="1" manualBreakCount="1">
    <brk id="9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U87"/>
  <sheetViews>
    <sheetView showGridLines="0" zoomScale="75" zoomScaleNormal="75" zoomScaleSheetLayoutView="25" zoomScalePageLayoutView="0" workbookViewId="0" topLeftCell="A1">
      <selection activeCell="A2" sqref="A2"/>
    </sheetView>
  </sheetViews>
  <sheetFormatPr defaultColWidth="12.57421875" defaultRowHeight="12.75"/>
  <cols>
    <col min="1" max="1" width="70.7109375" style="23" customWidth="1"/>
    <col min="2" max="2" width="9.8515625" style="23" customWidth="1"/>
    <col min="3" max="3" width="13.8515625" style="23" customWidth="1"/>
    <col min="4" max="4" width="3.57421875" style="23" customWidth="1"/>
    <col min="5" max="5" width="20.7109375" style="23" customWidth="1"/>
    <col min="6" max="6" width="3.57421875" style="23" customWidth="1"/>
    <col min="7" max="7" width="13.8515625" style="23" customWidth="1"/>
    <col min="8" max="8" width="3.57421875" style="23" customWidth="1"/>
    <col min="9" max="9" width="21.7109375" style="23" customWidth="1"/>
    <col min="10" max="10" width="3.57421875" style="23" customWidth="1"/>
    <col min="11" max="11" width="13.8515625" style="23" customWidth="1"/>
    <col min="12" max="12" width="3.57421875" style="23" customWidth="1"/>
    <col min="13" max="13" width="17.7109375" style="23" customWidth="1"/>
    <col min="14" max="14" width="3.57421875" style="23" customWidth="1"/>
    <col min="15" max="15" width="17.7109375" style="23" customWidth="1"/>
    <col min="16" max="16" width="64.28125" style="23" customWidth="1"/>
    <col min="17" max="17" width="13.8515625" style="23" customWidth="1"/>
    <col min="18" max="18" width="17.7109375" style="23" customWidth="1"/>
    <col min="19" max="19" width="17.8515625" style="23" customWidth="1"/>
    <col min="20" max="20" width="17.7109375" style="23" customWidth="1"/>
    <col min="21" max="22" width="20.7109375" style="23" customWidth="1"/>
    <col min="23" max="24" width="23.7109375" style="23" customWidth="1"/>
    <col min="25" max="28" width="20.7109375" style="23" customWidth="1"/>
    <col min="29" max="29" width="18.57421875" style="23" customWidth="1"/>
    <col min="30" max="30" width="23.00390625" style="23" customWidth="1"/>
    <col min="31" max="31" width="34.421875" style="23" customWidth="1"/>
    <col min="32" max="32" width="17.7109375" style="23" customWidth="1"/>
    <col min="33" max="33" width="20.28125" style="23" customWidth="1"/>
    <col min="34" max="34" width="15.00390625" style="23" customWidth="1"/>
    <col min="35" max="16384" width="12.57421875" style="23" customWidth="1"/>
  </cols>
  <sheetData>
    <row r="1" s="167" customFormat="1" ht="15">
      <c r="A1" s="167" t="s">
        <v>233</v>
      </c>
    </row>
    <row r="2" s="167" customFormat="1" ht="15">
      <c r="A2" s="167" t="s">
        <v>232</v>
      </c>
    </row>
    <row r="3" spans="1:34" ht="15">
      <c r="A3" s="101" t="s">
        <v>2</v>
      </c>
      <c r="D3" s="162" t="s">
        <v>110</v>
      </c>
      <c r="E3" s="162"/>
      <c r="F3" s="162"/>
      <c r="G3" s="162"/>
      <c r="H3" s="162"/>
      <c r="I3" s="162"/>
      <c r="O3" s="103" t="s">
        <v>59</v>
      </c>
      <c r="P3" s="103"/>
      <c r="Q3" s="103"/>
      <c r="R3" s="103"/>
      <c r="S3" s="103"/>
      <c r="T3" s="103"/>
      <c r="U3" s="165" t="s">
        <v>110</v>
      </c>
      <c r="V3" s="165"/>
      <c r="W3" s="165"/>
      <c r="AA3" s="103"/>
      <c r="AB3" s="103"/>
      <c r="AF3" s="101" t="s">
        <v>134</v>
      </c>
      <c r="AG3" s="101" t="s">
        <v>135</v>
      </c>
      <c r="AH3" s="101" t="s">
        <v>136</v>
      </c>
    </row>
    <row r="4" spans="4:34" ht="15">
      <c r="D4" s="162" t="s">
        <v>111</v>
      </c>
      <c r="E4" s="162"/>
      <c r="F4" s="162"/>
      <c r="G4" s="162"/>
      <c r="H4" s="162"/>
      <c r="I4" s="162"/>
      <c r="U4" s="165" t="s">
        <v>111</v>
      </c>
      <c r="V4" s="165"/>
      <c r="W4" s="165"/>
      <c r="AF4" s="101" t="s">
        <v>138</v>
      </c>
      <c r="AG4" s="101" t="s">
        <v>138</v>
      </c>
      <c r="AH4" s="101" t="s">
        <v>139</v>
      </c>
    </row>
    <row r="5" spans="4:34" ht="15">
      <c r="D5" s="163" t="s">
        <v>54</v>
      </c>
      <c r="E5" s="163"/>
      <c r="F5" s="163"/>
      <c r="G5" s="163"/>
      <c r="H5" s="163"/>
      <c r="I5" s="163"/>
      <c r="U5" s="165" t="s">
        <v>54</v>
      </c>
      <c r="V5" s="165"/>
      <c r="W5" s="165"/>
      <c r="AE5" s="104" t="s">
        <v>185</v>
      </c>
      <c r="AF5" s="24">
        <f>E75+AG5</f>
        <v>8510</v>
      </c>
      <c r="AG5" s="24"/>
      <c r="AH5" s="24"/>
    </row>
    <row r="6" spans="4:34" ht="15">
      <c r="D6" s="164" t="str">
        <f>U6</f>
        <v>FOR THE MONTH OF JANUARY 2010</v>
      </c>
      <c r="E6" s="164"/>
      <c r="F6" s="164"/>
      <c r="G6" s="164"/>
      <c r="H6" s="164"/>
      <c r="I6" s="164"/>
      <c r="J6" s="105" t="s">
        <v>2</v>
      </c>
      <c r="U6" s="166" t="str">
        <f>'[1]A6'!W3</f>
        <v>FOR THE MONTH OF JANUARY 2010</v>
      </c>
      <c r="V6" s="166"/>
      <c r="W6" s="166"/>
      <c r="AE6" s="104" t="s">
        <v>186</v>
      </c>
      <c r="AF6" s="24">
        <f>I75+AG6</f>
        <v>2128949</v>
      </c>
      <c r="AG6" s="24"/>
      <c r="AH6" s="24"/>
    </row>
    <row r="7" spans="31:34" ht="15">
      <c r="AE7" s="105" t="s">
        <v>2</v>
      </c>
      <c r="AF7" s="24">
        <f>M75+AG7</f>
        <v>2186863</v>
      </c>
      <c r="AG7" s="24"/>
      <c r="AH7" s="24"/>
    </row>
    <row r="8" spans="1:34" ht="15">
      <c r="A8" s="25" t="s">
        <v>5</v>
      </c>
      <c r="C8" s="25" t="s">
        <v>6</v>
      </c>
      <c r="E8" s="25" t="s">
        <v>7</v>
      </c>
      <c r="G8" s="25" t="s">
        <v>8</v>
      </c>
      <c r="I8" s="25" t="s">
        <v>9</v>
      </c>
      <c r="J8" s="105" t="s">
        <v>2</v>
      </c>
      <c r="K8" s="105" t="s">
        <v>2</v>
      </c>
      <c r="M8" s="105" t="s">
        <v>10</v>
      </c>
      <c r="N8" s="105" t="s">
        <v>2</v>
      </c>
      <c r="O8" s="25" t="s">
        <v>11</v>
      </c>
      <c r="P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E8" s="105" t="s">
        <v>2</v>
      </c>
      <c r="AF8" s="24">
        <f>O75+AG8</f>
        <v>57914</v>
      </c>
      <c r="AG8" s="24"/>
      <c r="AH8" s="24"/>
    </row>
    <row r="9" spans="1:35" ht="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9"/>
      <c r="Q9" s="9"/>
      <c r="R9" s="9"/>
      <c r="S9" s="9"/>
      <c r="T9" s="9"/>
      <c r="U9" s="9"/>
      <c r="V9" s="9"/>
      <c r="W9" s="9"/>
      <c r="X9" s="9"/>
      <c r="Y9" s="9"/>
      <c r="Z9" s="107"/>
      <c r="AA9" s="9"/>
      <c r="AB9" s="9"/>
      <c r="AE9" s="105" t="s">
        <v>187</v>
      </c>
      <c r="AF9" s="24">
        <f>E21+AG9+AH9</f>
        <v>35060</v>
      </c>
      <c r="AG9" s="24"/>
      <c r="AH9" s="108"/>
      <c r="AI9" s="101" t="s">
        <v>172</v>
      </c>
    </row>
    <row r="10" spans="1:35" ht="15">
      <c r="A10" s="105" t="s">
        <v>2</v>
      </c>
      <c r="C10" s="105" t="s">
        <v>2</v>
      </c>
      <c r="I10" s="105" t="s">
        <v>2</v>
      </c>
      <c r="J10" s="105" t="s">
        <v>2</v>
      </c>
      <c r="K10" s="105" t="s">
        <v>60</v>
      </c>
      <c r="N10" s="105" t="s">
        <v>2</v>
      </c>
      <c r="P10" s="109" t="s">
        <v>2</v>
      </c>
      <c r="Q10" s="110"/>
      <c r="R10" s="111" t="s">
        <v>2</v>
      </c>
      <c r="S10" s="26" t="s">
        <v>141</v>
      </c>
      <c r="T10" s="26" t="s">
        <v>142</v>
      </c>
      <c r="U10" s="26" t="s">
        <v>143</v>
      </c>
      <c r="V10" s="26" t="s">
        <v>144</v>
      </c>
      <c r="W10" s="26" t="s">
        <v>145</v>
      </c>
      <c r="X10" s="26" t="s">
        <v>146</v>
      </c>
      <c r="Y10" s="26" t="s">
        <v>147</v>
      </c>
      <c r="Z10" s="2" t="s">
        <v>148</v>
      </c>
      <c r="AA10" s="26" t="s">
        <v>188</v>
      </c>
      <c r="AB10" s="112" t="s">
        <v>150</v>
      </c>
      <c r="AE10" s="105" t="s">
        <v>189</v>
      </c>
      <c r="AF10" s="24">
        <f>I21+AG10+AH10</f>
        <v>914342</v>
      </c>
      <c r="AG10" s="24"/>
      <c r="AH10" s="108"/>
      <c r="AI10" s="101" t="s">
        <v>190</v>
      </c>
    </row>
    <row r="11" spans="1:35" ht="15">
      <c r="A11" s="105" t="s">
        <v>2</v>
      </c>
      <c r="C11" s="25" t="s">
        <v>15</v>
      </c>
      <c r="E11" s="25" t="s">
        <v>1</v>
      </c>
      <c r="G11" s="25" t="s">
        <v>61</v>
      </c>
      <c r="I11" s="25" t="s">
        <v>17</v>
      </c>
      <c r="J11" s="105" t="s">
        <v>2</v>
      </c>
      <c r="K11" s="113"/>
      <c r="L11" s="113"/>
      <c r="M11" s="113"/>
      <c r="N11" s="105" t="s">
        <v>2</v>
      </c>
      <c r="O11" s="25" t="s">
        <v>30</v>
      </c>
      <c r="P11" s="114" t="s">
        <v>2</v>
      </c>
      <c r="Q11" s="9"/>
      <c r="R11" s="115" t="s">
        <v>15</v>
      </c>
      <c r="S11" s="27" t="s">
        <v>152</v>
      </c>
      <c r="T11" s="27" t="s">
        <v>2</v>
      </c>
      <c r="U11" s="27" t="s">
        <v>153</v>
      </c>
      <c r="V11" s="27" t="s">
        <v>154</v>
      </c>
      <c r="W11" s="27" t="s">
        <v>153</v>
      </c>
      <c r="X11" s="27" t="s">
        <v>154</v>
      </c>
      <c r="Y11" s="27" t="s">
        <v>155</v>
      </c>
      <c r="Z11" s="27" t="s">
        <v>2</v>
      </c>
      <c r="AA11" s="27" t="s">
        <v>155</v>
      </c>
      <c r="AB11" s="116" t="s">
        <v>2</v>
      </c>
      <c r="AE11" s="105" t="s">
        <v>191</v>
      </c>
      <c r="AF11" s="24">
        <f>M21+AG11+AH11</f>
        <v>1292922</v>
      </c>
      <c r="AG11" s="24"/>
      <c r="AH11" s="108"/>
      <c r="AI11" s="101" t="s">
        <v>192</v>
      </c>
    </row>
    <row r="12" spans="1:35" ht="15">
      <c r="A12" s="25" t="s">
        <v>57</v>
      </c>
      <c r="C12" s="25" t="s">
        <v>19</v>
      </c>
      <c r="E12" s="25" t="s">
        <v>13</v>
      </c>
      <c r="G12" s="25" t="s">
        <v>33</v>
      </c>
      <c r="I12" s="25" t="s">
        <v>24</v>
      </c>
      <c r="K12" s="25" t="s">
        <v>22</v>
      </c>
      <c r="M12" s="25" t="s">
        <v>23</v>
      </c>
      <c r="O12" s="25" t="s">
        <v>62</v>
      </c>
      <c r="P12" s="117" t="s">
        <v>57</v>
      </c>
      <c r="Q12" s="9"/>
      <c r="R12" s="115" t="s">
        <v>19</v>
      </c>
      <c r="S12" s="27" t="s">
        <v>158</v>
      </c>
      <c r="T12" s="27" t="s">
        <v>154</v>
      </c>
      <c r="U12" s="27" t="s">
        <v>181</v>
      </c>
      <c r="V12" s="27" t="s">
        <v>160</v>
      </c>
      <c r="W12" s="27" t="s">
        <v>159</v>
      </c>
      <c r="X12" s="27" t="s">
        <v>160</v>
      </c>
      <c r="Y12" s="27" t="s">
        <v>180</v>
      </c>
      <c r="Z12" s="27" t="s">
        <v>154</v>
      </c>
      <c r="AA12" s="27" t="s">
        <v>180</v>
      </c>
      <c r="AB12" s="116" t="s">
        <v>154</v>
      </c>
      <c r="AE12" s="105" t="s">
        <v>193</v>
      </c>
      <c r="AF12" s="24">
        <f>O21+AG12+AH12</f>
        <v>378580</v>
      </c>
      <c r="AG12" s="24"/>
      <c r="AH12" s="108"/>
      <c r="AI12" s="101" t="s">
        <v>194</v>
      </c>
    </row>
    <row r="13" spans="3:28" ht="15">
      <c r="C13" s="25" t="s">
        <v>26</v>
      </c>
      <c r="E13" s="25" t="s">
        <v>58</v>
      </c>
      <c r="G13" s="25" t="s">
        <v>63</v>
      </c>
      <c r="I13" s="25" t="s">
        <v>64</v>
      </c>
      <c r="K13" s="25" t="s">
        <v>63</v>
      </c>
      <c r="M13" s="25" t="s">
        <v>31</v>
      </c>
      <c r="O13" s="25" t="s">
        <v>65</v>
      </c>
      <c r="P13" s="118"/>
      <c r="Q13" s="9"/>
      <c r="R13" s="115" t="s">
        <v>26</v>
      </c>
      <c r="S13" s="27" t="s">
        <v>159</v>
      </c>
      <c r="T13" s="27" t="s">
        <v>160</v>
      </c>
      <c r="U13" s="27" t="s">
        <v>190</v>
      </c>
      <c r="V13" s="27" t="s">
        <v>190</v>
      </c>
      <c r="W13" s="27" t="s">
        <v>192</v>
      </c>
      <c r="X13" s="27" t="s">
        <v>192</v>
      </c>
      <c r="Y13" s="27" t="s">
        <v>153</v>
      </c>
      <c r="Z13" s="27" t="s">
        <v>160</v>
      </c>
      <c r="AA13" s="27" t="s">
        <v>153</v>
      </c>
      <c r="AB13" s="116" t="s">
        <v>160</v>
      </c>
    </row>
    <row r="14" spans="5:28" ht="15">
      <c r="E14" s="25" t="s">
        <v>32</v>
      </c>
      <c r="G14" s="105" t="s">
        <v>2</v>
      </c>
      <c r="I14" s="25" t="s">
        <v>31</v>
      </c>
      <c r="K14" s="105" t="s">
        <v>2</v>
      </c>
      <c r="M14" s="105" t="s">
        <v>0</v>
      </c>
      <c r="O14" s="25" t="s">
        <v>31</v>
      </c>
      <c r="P14" s="118"/>
      <c r="Q14" s="9"/>
      <c r="R14" s="107"/>
      <c r="S14" s="28" t="s">
        <v>172</v>
      </c>
      <c r="T14" s="28" t="s">
        <v>172</v>
      </c>
      <c r="U14" s="28" t="s">
        <v>195</v>
      </c>
      <c r="V14" s="28" t="s">
        <v>195</v>
      </c>
      <c r="W14" s="28" t="s">
        <v>196</v>
      </c>
      <c r="X14" s="28" t="s">
        <v>196</v>
      </c>
      <c r="Y14" s="28" t="s">
        <v>176</v>
      </c>
      <c r="Z14" s="28" t="s">
        <v>168</v>
      </c>
      <c r="AA14" s="28" t="s">
        <v>176</v>
      </c>
      <c r="AB14" s="119" t="s">
        <v>168</v>
      </c>
    </row>
    <row r="15" spans="1:30" ht="1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20"/>
      <c r="Q15" s="113"/>
      <c r="R15" s="9"/>
      <c r="S15" s="9"/>
      <c r="T15" s="9"/>
      <c r="U15" s="9"/>
      <c r="V15" s="9"/>
      <c r="W15" s="9"/>
      <c r="X15" s="9"/>
      <c r="Y15" s="9"/>
      <c r="Z15" s="9"/>
      <c r="AA15" s="121" t="s">
        <v>197</v>
      </c>
      <c r="AB15" s="122"/>
      <c r="AD15" s="105" t="s">
        <v>2</v>
      </c>
    </row>
    <row r="16" spans="1:32" ht="15">
      <c r="A16" s="123" t="s">
        <v>36</v>
      </c>
      <c r="M16" s="124"/>
      <c r="N16" s="124"/>
      <c r="O16" s="124"/>
      <c r="P16" s="125"/>
      <c r="Q16" s="9"/>
      <c r="R16" s="9"/>
      <c r="S16" s="29"/>
      <c r="T16" s="29"/>
      <c r="U16" s="29"/>
      <c r="V16" s="29"/>
      <c r="W16" s="29"/>
      <c r="X16" s="29"/>
      <c r="Y16" s="29"/>
      <c r="Z16" s="29"/>
      <c r="AA16" s="75" t="s">
        <v>198</v>
      </c>
      <c r="AB16" s="126"/>
      <c r="AC16" s="10"/>
      <c r="AF16" s="101" t="s">
        <v>2</v>
      </c>
    </row>
    <row r="17" spans="1:47" ht="15">
      <c r="A17" s="127"/>
      <c r="B17" s="10"/>
      <c r="C17" s="10"/>
      <c r="D17" s="10"/>
      <c r="E17" s="10"/>
      <c r="H17" s="10"/>
      <c r="I17" s="10"/>
      <c r="J17" s="10"/>
      <c r="K17" s="10"/>
      <c r="L17" s="10"/>
      <c r="M17" s="124"/>
      <c r="N17" s="124"/>
      <c r="O17" s="124"/>
      <c r="P17" s="128"/>
      <c r="Q17" s="13"/>
      <c r="R17" s="13"/>
      <c r="S17" s="29"/>
      <c r="T17" s="29"/>
      <c r="U17" s="29"/>
      <c r="V17" s="29"/>
      <c r="W17" s="29"/>
      <c r="X17" s="29"/>
      <c r="Y17" s="29"/>
      <c r="Z17" s="29"/>
      <c r="AA17" s="75" t="s">
        <v>199</v>
      </c>
      <c r="AB17" s="126"/>
      <c r="AF17" s="101" t="s">
        <v>2</v>
      </c>
      <c r="AK17" s="10"/>
      <c r="AM17" s="129"/>
      <c r="AO17" s="10"/>
      <c r="AQ17" s="129"/>
      <c r="AS17" s="10"/>
      <c r="AU17" s="10"/>
    </row>
    <row r="18" spans="1:47" ht="15">
      <c r="A18" s="105" t="s">
        <v>66</v>
      </c>
      <c r="C18" s="102" t="s">
        <v>221</v>
      </c>
      <c r="E18" s="130">
        <v>7160</v>
      </c>
      <c r="F18" s="10"/>
      <c r="G18" s="129">
        <f>I18/(E18*10)</f>
        <v>2.6889106145251396</v>
      </c>
      <c r="H18" s="10"/>
      <c r="I18" s="130">
        <v>192526</v>
      </c>
      <c r="J18" s="10"/>
      <c r="K18" s="129">
        <f>M18/(E18*10)</f>
        <v>3.684441340782123</v>
      </c>
      <c r="L18" s="10"/>
      <c r="M18" s="130">
        <v>263806</v>
      </c>
      <c r="N18" s="10"/>
      <c r="O18" s="131">
        <v>71280</v>
      </c>
      <c r="P18" s="114"/>
      <c r="Q18" s="9"/>
      <c r="R18" s="115"/>
      <c r="S18" s="13"/>
      <c r="T18" s="13"/>
      <c r="U18" s="13"/>
      <c r="V18" s="13"/>
      <c r="W18" s="13"/>
      <c r="X18" s="13"/>
      <c r="Y18" s="13"/>
      <c r="Z18" s="13"/>
      <c r="AA18" s="4" t="s">
        <v>200</v>
      </c>
      <c r="AB18" s="132"/>
      <c r="AC18" s="10"/>
      <c r="AK18" s="10"/>
      <c r="AM18" s="129"/>
      <c r="AO18" s="10"/>
      <c r="AQ18" s="129"/>
      <c r="AS18" s="10"/>
      <c r="AU18" s="10"/>
    </row>
    <row r="19" spans="1:47" ht="15">
      <c r="A19" s="133" t="s">
        <v>67</v>
      </c>
      <c r="C19" s="102" t="s">
        <v>37</v>
      </c>
      <c r="E19" s="130">
        <v>27900</v>
      </c>
      <c r="F19" s="10"/>
      <c r="G19" s="129">
        <f>I19/(E19*10)</f>
        <v>2.5871541218637994</v>
      </c>
      <c r="H19" s="10"/>
      <c r="I19" s="130">
        <v>721816</v>
      </c>
      <c r="J19" s="10"/>
      <c r="K19" s="129">
        <f>M19/(E19*10)</f>
        <v>3.688587813620072</v>
      </c>
      <c r="L19" s="10"/>
      <c r="M19" s="130">
        <v>1029116</v>
      </c>
      <c r="N19" s="10"/>
      <c r="O19" s="131">
        <v>307300</v>
      </c>
      <c r="P19" s="40"/>
      <c r="Q19" s="9"/>
      <c r="R19" s="115"/>
      <c r="S19" s="13"/>
      <c r="T19" s="13"/>
      <c r="U19" s="13"/>
      <c r="V19" s="13"/>
      <c r="W19" s="13"/>
      <c r="X19" s="13"/>
      <c r="Y19" s="13"/>
      <c r="Z19" s="13"/>
      <c r="AA19" s="134" t="s">
        <v>201</v>
      </c>
      <c r="AB19" s="132"/>
      <c r="AC19" s="10"/>
      <c r="AM19" s="129"/>
      <c r="AO19" s="10"/>
      <c r="AQ19" s="129"/>
      <c r="AS19" s="10"/>
      <c r="AU19" s="10"/>
    </row>
    <row r="20" spans="2:47" ht="15">
      <c r="B20" s="10"/>
      <c r="C20" s="10"/>
      <c r="D20" s="10"/>
      <c r="E20" s="10"/>
      <c r="F20" s="10"/>
      <c r="G20" s="135" t="s">
        <v>2</v>
      </c>
      <c r="H20" s="10"/>
      <c r="I20" s="136" t="s">
        <v>2</v>
      </c>
      <c r="J20" s="10"/>
      <c r="K20" s="135" t="s">
        <v>2</v>
      </c>
      <c r="L20" s="10"/>
      <c r="M20" s="136" t="s">
        <v>2</v>
      </c>
      <c r="N20" s="10"/>
      <c r="O20" s="136" t="s">
        <v>2</v>
      </c>
      <c r="P20" s="118"/>
      <c r="Q20" s="13"/>
      <c r="R20" s="13"/>
      <c r="S20" s="30"/>
      <c r="T20" s="30"/>
      <c r="U20" s="30"/>
      <c r="V20" s="30"/>
      <c r="W20" s="30"/>
      <c r="X20" s="30"/>
      <c r="Y20" s="30"/>
      <c r="Z20" s="30"/>
      <c r="AA20" s="65" t="s">
        <v>202</v>
      </c>
      <c r="AB20" s="137"/>
      <c r="AC20" s="10"/>
      <c r="AD20" s="105" t="s">
        <v>2</v>
      </c>
      <c r="AK20" s="10"/>
      <c r="AM20" s="129"/>
      <c r="AO20" s="10"/>
      <c r="AQ20" s="129"/>
      <c r="AS20" s="10"/>
      <c r="AU20" s="10"/>
    </row>
    <row r="21" spans="1:29" ht="15">
      <c r="A21" s="105" t="s">
        <v>1</v>
      </c>
      <c r="B21" s="10"/>
      <c r="C21" s="10"/>
      <c r="D21" s="10"/>
      <c r="E21" s="10">
        <f>SUM(E18:E20)</f>
        <v>35060</v>
      </c>
      <c r="F21" s="10"/>
      <c r="G21" s="129">
        <f>I21/(E21*10)</f>
        <v>2.607934968625214</v>
      </c>
      <c r="H21" s="10"/>
      <c r="I21" s="10">
        <f>SUM(I18:I20)</f>
        <v>914342</v>
      </c>
      <c r="J21" s="10"/>
      <c r="K21" s="129">
        <f>M21/(E21*10)</f>
        <v>3.687741015402168</v>
      </c>
      <c r="L21" s="10"/>
      <c r="M21" s="10">
        <f>SUM(M18:M20)</f>
        <v>1292922</v>
      </c>
      <c r="N21" s="10"/>
      <c r="O21" s="10">
        <f>SUM(O18:O20)</f>
        <v>378580</v>
      </c>
      <c r="P21" s="11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2"/>
      <c r="AC21" s="10"/>
    </row>
    <row r="22" spans="1:29" ht="15">
      <c r="A22" s="106"/>
      <c r="B22" s="138"/>
      <c r="C22" s="138"/>
      <c r="D22" s="138"/>
      <c r="E22" s="138"/>
      <c r="F22" s="138"/>
      <c r="G22" s="139"/>
      <c r="H22" s="138"/>
      <c r="I22" s="138"/>
      <c r="J22" s="138"/>
      <c r="K22" s="139"/>
      <c r="L22" s="138"/>
      <c r="M22" s="138"/>
      <c r="N22" s="138"/>
      <c r="O22" s="138"/>
      <c r="P22" s="140"/>
      <c r="Q22" s="138"/>
      <c r="R22" s="138"/>
      <c r="S22" s="31"/>
      <c r="T22" s="31"/>
      <c r="U22" s="31"/>
      <c r="V22" s="31"/>
      <c r="W22" s="31"/>
      <c r="X22" s="31"/>
      <c r="Y22" s="31"/>
      <c r="Z22" s="31"/>
      <c r="AA22" s="31"/>
      <c r="AB22" s="141"/>
      <c r="AC22" s="10"/>
    </row>
    <row r="23" spans="1:29" ht="15" customHeight="1">
      <c r="A23" s="105" t="s">
        <v>2</v>
      </c>
      <c r="B23" s="10"/>
      <c r="C23" s="10"/>
      <c r="D23" s="10"/>
      <c r="E23" s="10"/>
      <c r="F23" s="10"/>
      <c r="G23" s="129"/>
      <c r="H23" s="10"/>
      <c r="I23" s="10"/>
      <c r="J23" s="10"/>
      <c r="K23" s="129"/>
      <c r="L23" s="10"/>
      <c r="M23" s="10"/>
      <c r="N23" s="10"/>
      <c r="O23" s="10"/>
      <c r="P23" s="114" t="s">
        <v>2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2"/>
      <c r="AC23" s="10"/>
    </row>
    <row r="24" spans="1:29" ht="15" customHeight="1">
      <c r="A24" s="123" t="s">
        <v>40</v>
      </c>
      <c r="B24" s="10"/>
      <c r="C24" s="10"/>
      <c r="D24" s="10"/>
      <c r="E24" s="10"/>
      <c r="F24" s="10"/>
      <c r="G24" s="129"/>
      <c r="H24" s="10"/>
      <c r="I24" s="10"/>
      <c r="J24" s="10"/>
      <c r="K24" s="129"/>
      <c r="L24" s="10"/>
      <c r="M24" s="10"/>
      <c r="N24" s="10"/>
      <c r="O24" s="10"/>
      <c r="P24" s="125" t="s">
        <v>40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2"/>
      <c r="AC24" s="10"/>
    </row>
    <row r="25" spans="1:47" ht="15.75" customHeight="1">
      <c r="A25" s="142" t="s">
        <v>68</v>
      </c>
      <c r="B25" s="10"/>
      <c r="C25" s="10"/>
      <c r="D25" s="10"/>
      <c r="E25" s="10"/>
      <c r="F25" s="10"/>
      <c r="G25" s="129"/>
      <c r="H25" s="10"/>
      <c r="I25" s="10"/>
      <c r="J25" s="10"/>
      <c r="K25" s="129"/>
      <c r="L25" s="10"/>
      <c r="M25" s="10"/>
      <c r="N25" s="10"/>
      <c r="O25" s="10"/>
      <c r="P25" s="42" t="s">
        <v>68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2"/>
      <c r="AC25" s="10"/>
      <c r="AI25" s="10"/>
      <c r="AK25" s="10"/>
      <c r="AM25" s="129"/>
      <c r="AO25" s="10"/>
      <c r="AQ25" s="129"/>
      <c r="AS25" s="10"/>
      <c r="AU25" s="10"/>
    </row>
    <row r="26" spans="1:47" ht="15" customHeight="1">
      <c r="A26" s="101"/>
      <c r="B26" s="10"/>
      <c r="C26" s="143"/>
      <c r="D26" s="10"/>
      <c r="E26" s="144"/>
      <c r="F26" s="10"/>
      <c r="G26" s="129"/>
      <c r="H26" s="10"/>
      <c r="I26" s="144"/>
      <c r="J26" s="10"/>
      <c r="K26" s="129"/>
      <c r="L26" s="10"/>
      <c r="M26" s="144"/>
      <c r="N26" s="10"/>
      <c r="O26" s="10"/>
      <c r="P26" s="32"/>
      <c r="Q26" s="13"/>
      <c r="R26" s="62"/>
      <c r="S26" s="18"/>
      <c r="T26" s="18"/>
      <c r="U26" s="18"/>
      <c r="V26" s="18"/>
      <c r="W26" s="18"/>
      <c r="X26" s="18"/>
      <c r="Y26" s="18"/>
      <c r="Z26" s="18"/>
      <c r="AA26" s="18"/>
      <c r="AB26" s="145"/>
      <c r="AC26" s="10"/>
      <c r="AE26" s="18"/>
      <c r="AI26" s="10"/>
      <c r="AK26" s="10"/>
      <c r="AM26" s="129"/>
      <c r="AO26" s="10"/>
      <c r="AQ26" s="129"/>
      <c r="AS26" s="10"/>
      <c r="AU26" s="10"/>
    </row>
    <row r="27" spans="1:47" ht="15" customHeight="1">
      <c r="A27" s="101" t="str">
        <f>P27</f>
        <v>ENERGY AUTHORITY, THE</v>
      </c>
      <c r="B27" s="10"/>
      <c r="C27" s="143" t="str">
        <f>+R27</f>
        <v>OS</v>
      </c>
      <c r="D27" s="10"/>
      <c r="E27" s="144">
        <f>S27+T27</f>
        <v>184</v>
      </c>
      <c r="F27" s="10"/>
      <c r="G27" s="129">
        <f>IF(E27&lt;&gt;0,+I27/(E27*10),0)</f>
        <v>6.179347826086956</v>
      </c>
      <c r="H27" s="10"/>
      <c r="I27" s="144">
        <f>U27+V27+Y27+Z27+AA27+AB27</f>
        <v>11370</v>
      </c>
      <c r="J27" s="10"/>
      <c r="K27" s="129">
        <f>IF(E27&lt;&gt;0,M27/(E27*10),0)</f>
        <v>9.211451086956522</v>
      </c>
      <c r="L27" s="10"/>
      <c r="M27" s="144">
        <f>W27+X27+AA27+AB27</f>
        <v>16949.07</v>
      </c>
      <c r="N27" s="10"/>
      <c r="O27" s="10">
        <f>M27-I27</f>
        <v>5579.07</v>
      </c>
      <c r="P27" s="32" t="s">
        <v>98</v>
      </c>
      <c r="Q27" s="13"/>
      <c r="R27" s="62" t="s">
        <v>37</v>
      </c>
      <c r="S27" s="33">
        <v>194</v>
      </c>
      <c r="T27" s="18">
        <v>-10</v>
      </c>
      <c r="U27" s="34">
        <v>11950</v>
      </c>
      <c r="V27" s="18">
        <v>-580</v>
      </c>
      <c r="W27" s="34">
        <v>17529.07</v>
      </c>
      <c r="X27" s="18">
        <v>-580</v>
      </c>
      <c r="Y27" s="18"/>
      <c r="Z27" s="18"/>
      <c r="AA27" s="18"/>
      <c r="AB27" s="145"/>
      <c r="AC27" s="146" t="s">
        <v>2</v>
      </c>
      <c r="AE27" s="18"/>
      <c r="AI27" s="10"/>
      <c r="AK27" s="10"/>
      <c r="AM27" s="129"/>
      <c r="AO27" s="10"/>
      <c r="AQ27" s="129"/>
      <c r="AS27" s="10"/>
      <c r="AU27" s="10"/>
    </row>
    <row r="28" spans="1:31" ht="15" customHeight="1">
      <c r="A28" s="101" t="str">
        <f>P28</f>
        <v>FLORIDA MUNICIPAL POWER AGENCY</v>
      </c>
      <c r="B28" s="10"/>
      <c r="C28" s="143" t="str">
        <f>+R28</f>
        <v>OS</v>
      </c>
      <c r="D28" s="10"/>
      <c r="E28" s="144">
        <f>S28+T28</f>
        <v>0</v>
      </c>
      <c r="F28" s="10"/>
      <c r="G28" s="129">
        <f>IF(E28&lt;&gt;0,+I28/(E28*10),0)</f>
        <v>0</v>
      </c>
      <c r="H28" s="10"/>
      <c r="I28" s="144">
        <f>U28+V28+Y28+Z28+AA28+AB28</f>
        <v>0</v>
      </c>
      <c r="J28" s="10"/>
      <c r="K28" s="129">
        <f>IF(E28&lt;&gt;0,M28/(E28*10),0)</f>
        <v>0</v>
      </c>
      <c r="L28" s="10"/>
      <c r="M28" s="144">
        <f>W28+X28+AA28+AB28</f>
        <v>0</v>
      </c>
      <c r="N28" s="10"/>
      <c r="O28" s="10">
        <f>M28-I28</f>
        <v>0</v>
      </c>
      <c r="P28" s="35" t="s">
        <v>130</v>
      </c>
      <c r="Q28" s="13"/>
      <c r="R28" s="62" t="s">
        <v>37</v>
      </c>
      <c r="S28" s="33"/>
      <c r="T28" s="18"/>
      <c r="U28" s="34"/>
      <c r="V28" s="18"/>
      <c r="W28" s="34"/>
      <c r="X28" s="18"/>
      <c r="Y28" s="18"/>
      <c r="Z28" s="18"/>
      <c r="AA28" s="18"/>
      <c r="AB28" s="145"/>
      <c r="AC28" s="10"/>
      <c r="AE28" s="18"/>
    </row>
    <row r="29" spans="1:31" ht="15" customHeight="1">
      <c r="A29" s="101" t="str">
        <f aca="true" t="shared" si="0" ref="A29:A37">P29</f>
        <v>FLORIDA POWER CORPORATION</v>
      </c>
      <c r="B29" s="10"/>
      <c r="C29" s="143" t="str">
        <f>+R29</f>
        <v>OS</v>
      </c>
      <c r="D29" s="10"/>
      <c r="E29" s="144">
        <f>S29+T29</f>
        <v>500</v>
      </c>
      <c r="F29" s="10"/>
      <c r="G29" s="129">
        <f>IF(E29&lt;&gt;0,+I29/(E29*10),0)</f>
        <v>5.9</v>
      </c>
      <c r="H29" s="10"/>
      <c r="I29" s="144">
        <f>U29+V29+Y29+Z29+AA29+AB29</f>
        <v>29500</v>
      </c>
      <c r="J29" s="10"/>
      <c r="K29" s="129">
        <f>IF(E29&lt;&gt;0,M29/(E29*10),0)</f>
        <v>7.6356</v>
      </c>
      <c r="L29" s="10"/>
      <c r="M29" s="144">
        <f>W29+X29+AA29+AB29</f>
        <v>38178</v>
      </c>
      <c r="N29" s="10"/>
      <c r="O29" s="10">
        <f>M29-I29</f>
        <v>8678</v>
      </c>
      <c r="P29" s="35" t="s">
        <v>55</v>
      </c>
      <c r="Q29" s="13"/>
      <c r="R29" s="62" t="s">
        <v>37</v>
      </c>
      <c r="S29" s="33">
        <v>500</v>
      </c>
      <c r="T29" s="18"/>
      <c r="U29" s="34">
        <v>29500</v>
      </c>
      <c r="V29" s="18"/>
      <c r="W29" s="34">
        <v>38178</v>
      </c>
      <c r="X29" s="18"/>
      <c r="Y29" s="18"/>
      <c r="Z29" s="18"/>
      <c r="AA29" s="18"/>
      <c r="AB29" s="145"/>
      <c r="AC29" s="10"/>
      <c r="AE29" s="18"/>
    </row>
    <row r="30" spans="1:47" ht="15" customHeight="1">
      <c r="A30" s="101" t="str">
        <f t="shared" si="0"/>
        <v>HOMESTEAD, CITY OF</v>
      </c>
      <c r="B30" s="10"/>
      <c r="C30" s="143" t="str">
        <f aca="true" t="shared" si="1" ref="C30:C37">+R30</f>
        <v>A/AF</v>
      </c>
      <c r="D30" s="10"/>
      <c r="E30" s="144">
        <f aca="true" t="shared" si="2" ref="E30:E37">S30+T30</f>
        <v>0</v>
      </c>
      <c r="F30" s="10"/>
      <c r="G30" s="129">
        <f aca="true" t="shared" si="3" ref="G30:G37">IF(E30&lt;&gt;0,+I30/(E30*10),0)</f>
        <v>0</v>
      </c>
      <c r="H30" s="10"/>
      <c r="I30" s="144">
        <f aca="true" t="shared" si="4" ref="I30:I37">U30+V30+Y30+Z30+AA30+AB30</f>
        <v>0</v>
      </c>
      <c r="J30" s="10"/>
      <c r="K30" s="129">
        <f aca="true" t="shared" si="5" ref="K30:K37">IF(E30&lt;&gt;0,M30/(E30*10),0)</f>
        <v>0</v>
      </c>
      <c r="L30" s="10"/>
      <c r="M30" s="144">
        <f aca="true" t="shared" si="6" ref="M30:M37">W30+X30+AA30+AB30</f>
        <v>0</v>
      </c>
      <c r="N30" s="10"/>
      <c r="O30" s="10">
        <f aca="true" t="shared" si="7" ref="O30:O37">M30-I30</f>
        <v>0</v>
      </c>
      <c r="P30" s="32" t="s">
        <v>99</v>
      </c>
      <c r="Q30" s="7"/>
      <c r="R30" s="62" t="s">
        <v>131</v>
      </c>
      <c r="S30" s="36"/>
      <c r="T30" s="38"/>
      <c r="U30" s="37"/>
      <c r="V30" s="38"/>
      <c r="W30" s="37"/>
      <c r="X30" s="38"/>
      <c r="Y30" s="18"/>
      <c r="Z30" s="18"/>
      <c r="AA30" s="18"/>
      <c r="AB30" s="145"/>
      <c r="AC30" s="146"/>
      <c r="AE30" s="18"/>
      <c r="AI30" s="10"/>
      <c r="AK30" s="10"/>
      <c r="AM30" s="129"/>
      <c r="AO30" s="10"/>
      <c r="AQ30" s="129"/>
      <c r="AS30" s="10"/>
      <c r="AU30" s="10"/>
    </row>
    <row r="31" spans="1:47" ht="15" customHeight="1">
      <c r="A31" s="101" t="str">
        <f>P31</f>
        <v>NEW SMYRNA BEACH UTILITIES COMMISSION, CITY OF</v>
      </c>
      <c r="B31" s="10"/>
      <c r="C31" s="143" t="str">
        <f>+R31</f>
        <v>OS</v>
      </c>
      <c r="D31" s="10"/>
      <c r="E31" s="144">
        <f>S31+T31</f>
        <v>0</v>
      </c>
      <c r="F31" s="10"/>
      <c r="G31" s="129">
        <f>IF(E31&lt;&gt;0,+I31/(E31*10),0)</f>
        <v>0</v>
      </c>
      <c r="H31" s="10"/>
      <c r="I31" s="144">
        <f>U31+V31+Y31+Z31+AA31+AB31</f>
        <v>0</v>
      </c>
      <c r="J31" s="10"/>
      <c r="K31" s="129">
        <f>IF(E31&lt;&gt;0,M31/(E31*10),0)</f>
        <v>0</v>
      </c>
      <c r="L31" s="10"/>
      <c r="M31" s="144">
        <f>W31+X31+AA31+AB31</f>
        <v>0</v>
      </c>
      <c r="N31" s="10"/>
      <c r="O31" s="10">
        <f>M31-I31</f>
        <v>0</v>
      </c>
      <c r="P31" s="32" t="s">
        <v>100</v>
      </c>
      <c r="Q31" s="13"/>
      <c r="R31" s="62" t="s">
        <v>37</v>
      </c>
      <c r="S31" s="39"/>
      <c r="T31" s="18"/>
      <c r="U31" s="34"/>
      <c r="V31" s="18"/>
      <c r="W31" s="34"/>
      <c r="X31" s="18"/>
      <c r="Y31" s="18"/>
      <c r="Z31" s="18"/>
      <c r="AA31" s="18"/>
      <c r="AB31" s="145"/>
      <c r="AC31" s="146" t="s">
        <v>2</v>
      </c>
      <c r="AE31" s="18"/>
      <c r="AI31" s="10"/>
      <c r="AK31" s="10"/>
      <c r="AM31" s="129"/>
      <c r="AO31" s="10"/>
      <c r="AQ31" s="129"/>
      <c r="AS31" s="10"/>
      <c r="AU31" s="10"/>
    </row>
    <row r="32" spans="1:47" ht="15" customHeight="1">
      <c r="A32" s="101" t="str">
        <f t="shared" si="0"/>
        <v>ORLANDO UTILITIES COMMISSION</v>
      </c>
      <c r="B32" s="10"/>
      <c r="C32" s="143" t="str">
        <f t="shared" si="1"/>
        <v>OS</v>
      </c>
      <c r="D32" s="10"/>
      <c r="E32" s="144">
        <f t="shared" si="2"/>
        <v>0</v>
      </c>
      <c r="F32" s="10"/>
      <c r="G32" s="129">
        <f t="shared" si="3"/>
        <v>0</v>
      </c>
      <c r="H32" s="10"/>
      <c r="I32" s="144">
        <f t="shared" si="4"/>
        <v>1784.05</v>
      </c>
      <c r="J32" s="10"/>
      <c r="K32" s="129">
        <f t="shared" si="5"/>
        <v>0</v>
      </c>
      <c r="L32" s="10"/>
      <c r="M32" s="144">
        <f t="shared" si="6"/>
        <v>0</v>
      </c>
      <c r="N32" s="10"/>
      <c r="O32" s="10">
        <f t="shared" si="7"/>
        <v>-1784.05</v>
      </c>
      <c r="P32" s="32" t="s">
        <v>69</v>
      </c>
      <c r="Q32" s="13"/>
      <c r="R32" s="62" t="s">
        <v>37</v>
      </c>
      <c r="S32" s="39"/>
      <c r="T32" s="18"/>
      <c r="U32" s="34"/>
      <c r="V32" s="18"/>
      <c r="W32" s="34"/>
      <c r="X32" s="18"/>
      <c r="Y32" s="18">
        <v>1784.05</v>
      </c>
      <c r="Z32" s="18"/>
      <c r="AA32" s="18"/>
      <c r="AB32" s="145"/>
      <c r="AC32" s="146" t="s">
        <v>2</v>
      </c>
      <c r="AE32" s="18"/>
      <c r="AI32" s="10"/>
      <c r="AK32" s="10"/>
      <c r="AM32" s="129"/>
      <c r="AO32" s="10"/>
      <c r="AQ32" s="129"/>
      <c r="AS32" s="10"/>
      <c r="AU32" s="10"/>
    </row>
    <row r="33" spans="1:47" ht="15" customHeight="1">
      <c r="A33" s="101" t="str">
        <f t="shared" si="0"/>
        <v>REEDY CREEK IMPROVEMENT DISTRICT</v>
      </c>
      <c r="B33" s="10"/>
      <c r="C33" s="143" t="str">
        <f t="shared" si="1"/>
        <v>OS</v>
      </c>
      <c r="D33" s="10"/>
      <c r="E33" s="144">
        <f t="shared" si="2"/>
        <v>0</v>
      </c>
      <c r="F33" s="10"/>
      <c r="G33" s="129">
        <f t="shared" si="3"/>
        <v>0</v>
      </c>
      <c r="H33" s="10"/>
      <c r="I33" s="144">
        <f t="shared" si="4"/>
        <v>12.3</v>
      </c>
      <c r="J33" s="10"/>
      <c r="K33" s="129">
        <f t="shared" si="5"/>
        <v>0</v>
      </c>
      <c r="L33" s="10"/>
      <c r="M33" s="144">
        <f t="shared" si="6"/>
        <v>0</v>
      </c>
      <c r="N33" s="10"/>
      <c r="O33" s="10">
        <f t="shared" si="7"/>
        <v>-12.3</v>
      </c>
      <c r="P33" s="32" t="s">
        <v>71</v>
      </c>
      <c r="Q33" s="13"/>
      <c r="R33" s="62" t="s">
        <v>37</v>
      </c>
      <c r="S33" s="39"/>
      <c r="T33" s="18"/>
      <c r="U33" s="34"/>
      <c r="V33" s="18"/>
      <c r="W33" s="34"/>
      <c r="X33" s="18"/>
      <c r="Y33" s="18">
        <v>12.3</v>
      </c>
      <c r="Z33" s="18"/>
      <c r="AA33" s="18"/>
      <c r="AB33" s="145"/>
      <c r="AC33" s="146"/>
      <c r="AE33" s="18"/>
      <c r="AI33" s="10"/>
      <c r="AK33" s="10"/>
      <c r="AM33" s="129"/>
      <c r="AO33" s="10"/>
      <c r="AQ33" s="129"/>
      <c r="AS33" s="10"/>
      <c r="AU33" s="10"/>
    </row>
    <row r="34" spans="1:31" ht="15" customHeight="1">
      <c r="A34" s="101" t="str">
        <f>P34</f>
        <v>SEMINOLE ELECTRIC COOPERATIVE, INC.</v>
      </c>
      <c r="B34" s="10"/>
      <c r="C34" s="143" t="str">
        <f>+R34</f>
        <v>OS</v>
      </c>
      <c r="D34" s="10"/>
      <c r="E34" s="144">
        <f>S34+T34</f>
        <v>167</v>
      </c>
      <c r="F34" s="10"/>
      <c r="G34" s="129">
        <f>IF(E34&lt;&gt;0,+I34/(E34*10),0)</f>
        <v>5.9215568862275445</v>
      </c>
      <c r="H34" s="10"/>
      <c r="I34" s="144">
        <f>U34+V34+Y34+Z34+AA34+AB34</f>
        <v>9889</v>
      </c>
      <c r="J34" s="10"/>
      <c r="K34" s="129">
        <f>IF(E34&lt;&gt;0,M34/(E34*10),0)</f>
        <v>9.00482634730539</v>
      </c>
      <c r="L34" s="10"/>
      <c r="M34" s="144">
        <f>W34+X34+AA34+AB34</f>
        <v>15038.06</v>
      </c>
      <c r="N34" s="10"/>
      <c r="O34" s="10">
        <f>M34-I34</f>
        <v>5149.0599999999995</v>
      </c>
      <c r="P34" s="35" t="s">
        <v>90</v>
      </c>
      <c r="Q34" s="13"/>
      <c r="R34" s="62" t="s">
        <v>37</v>
      </c>
      <c r="S34" s="39">
        <v>167</v>
      </c>
      <c r="T34" s="18"/>
      <c r="U34" s="34">
        <v>9889</v>
      </c>
      <c r="V34" s="18"/>
      <c r="W34" s="34">
        <v>15038.06</v>
      </c>
      <c r="X34" s="18"/>
      <c r="Y34" s="18"/>
      <c r="Z34" s="18"/>
      <c r="AA34" s="18"/>
      <c r="AB34" s="145"/>
      <c r="AC34" s="10"/>
      <c r="AE34" s="18"/>
    </row>
    <row r="35" spans="1:31" ht="15" customHeight="1">
      <c r="A35" s="101" t="str">
        <f t="shared" si="0"/>
        <v>SEMINOLE ELECTRIC COOPERATIVE, INC.</v>
      </c>
      <c r="B35" s="10"/>
      <c r="C35" s="143" t="str">
        <f t="shared" si="1"/>
        <v>A/AF</v>
      </c>
      <c r="D35" s="10"/>
      <c r="E35" s="144">
        <f>S35+T35</f>
        <v>0</v>
      </c>
      <c r="F35" s="10"/>
      <c r="G35" s="129">
        <f>IF(E35&lt;&gt;0,+I35/(E35*10),0)</f>
        <v>0</v>
      </c>
      <c r="H35" s="10"/>
      <c r="I35" s="144">
        <f>U35+V35+Y35+Z35+AA35+AB35</f>
        <v>0</v>
      </c>
      <c r="J35" s="10"/>
      <c r="K35" s="129">
        <f>IF(E35&lt;&gt;0,M35/(E35*10),0)</f>
        <v>0</v>
      </c>
      <c r="L35" s="10"/>
      <c r="M35" s="144">
        <f>W35+X35+AA35+AB35</f>
        <v>0</v>
      </c>
      <c r="N35" s="10"/>
      <c r="O35" s="10">
        <f>M35-I35</f>
        <v>0</v>
      </c>
      <c r="P35" s="40" t="s">
        <v>90</v>
      </c>
      <c r="Q35" s="7"/>
      <c r="R35" s="62" t="s">
        <v>131</v>
      </c>
      <c r="S35" s="41"/>
      <c r="T35" s="38"/>
      <c r="U35" s="37"/>
      <c r="V35" s="38"/>
      <c r="W35" s="37"/>
      <c r="X35" s="38"/>
      <c r="Y35" s="18"/>
      <c r="Z35" s="18"/>
      <c r="AA35" s="18"/>
      <c r="AB35" s="145"/>
      <c r="AC35" s="10"/>
      <c r="AE35" s="18"/>
    </row>
    <row r="36" spans="1:47" ht="15" customHeight="1">
      <c r="A36" s="101" t="str">
        <f t="shared" si="0"/>
        <v>TALLAHASSEE, CITY OF</v>
      </c>
      <c r="B36" s="10"/>
      <c r="C36" s="143" t="str">
        <f>+R36</f>
        <v>OS</v>
      </c>
      <c r="D36" s="10"/>
      <c r="E36" s="144">
        <f>S36+T36</f>
        <v>0</v>
      </c>
      <c r="F36" s="10"/>
      <c r="G36" s="129">
        <f>IF(E36&lt;&gt;0,+I36/(E36*10),0)</f>
        <v>0</v>
      </c>
      <c r="H36" s="10"/>
      <c r="I36" s="144">
        <f>U36+V36+Y36+Z36+AA36+AB36</f>
        <v>0</v>
      </c>
      <c r="J36" s="10"/>
      <c r="K36" s="129">
        <f>IF(E36&lt;&gt;0,M36/(E36*10),0)</f>
        <v>0</v>
      </c>
      <c r="L36" s="10"/>
      <c r="M36" s="144">
        <f>W36+X36+AA36+AB36</f>
        <v>0</v>
      </c>
      <c r="N36" s="10"/>
      <c r="O36" s="10">
        <f>M36-I36</f>
        <v>0</v>
      </c>
      <c r="P36" s="32" t="s">
        <v>102</v>
      </c>
      <c r="Q36" s="13"/>
      <c r="R36" s="62" t="s">
        <v>37</v>
      </c>
      <c r="S36" s="39"/>
      <c r="T36" s="18"/>
      <c r="U36" s="34"/>
      <c r="V36" s="18"/>
      <c r="W36" s="34"/>
      <c r="X36" s="18"/>
      <c r="Y36" s="18"/>
      <c r="Z36" s="18"/>
      <c r="AA36" s="18"/>
      <c r="AB36" s="145"/>
      <c r="AC36" s="146" t="s">
        <v>2</v>
      </c>
      <c r="AE36" s="18"/>
      <c r="AI36" s="10"/>
      <c r="AK36" s="10"/>
      <c r="AM36" s="129"/>
      <c r="AO36" s="10"/>
      <c r="AQ36" s="129"/>
      <c r="AS36" s="10"/>
      <c r="AU36" s="10"/>
    </row>
    <row r="37" spans="1:47" ht="15" customHeight="1">
      <c r="A37" s="101" t="str">
        <f t="shared" si="0"/>
        <v>TAMPA ELECTRIC COMPANY</v>
      </c>
      <c r="B37" s="10"/>
      <c r="C37" s="143" t="str">
        <f t="shared" si="1"/>
        <v>OS</v>
      </c>
      <c r="D37" s="10"/>
      <c r="E37" s="144">
        <f t="shared" si="2"/>
        <v>4025</v>
      </c>
      <c r="F37" s="10"/>
      <c r="G37" s="129">
        <f t="shared" si="3"/>
        <v>35.001560248447205</v>
      </c>
      <c r="H37" s="10"/>
      <c r="I37" s="144">
        <f t="shared" si="4"/>
        <v>1408812.8</v>
      </c>
      <c r="J37" s="10"/>
      <c r="K37" s="129">
        <f t="shared" si="5"/>
        <v>35</v>
      </c>
      <c r="L37" s="10"/>
      <c r="M37" s="144">
        <f t="shared" si="6"/>
        <v>1408750</v>
      </c>
      <c r="N37" s="10"/>
      <c r="O37" s="10">
        <f t="shared" si="7"/>
        <v>-62.800000000046566</v>
      </c>
      <c r="P37" s="40" t="s">
        <v>56</v>
      </c>
      <c r="Q37" s="13"/>
      <c r="R37" s="62" t="s">
        <v>37</v>
      </c>
      <c r="S37" s="18">
        <v>4025</v>
      </c>
      <c r="T37" s="18"/>
      <c r="U37" s="34">
        <v>1408750</v>
      </c>
      <c r="V37" s="18"/>
      <c r="W37" s="34">
        <v>1408750</v>
      </c>
      <c r="X37" s="18"/>
      <c r="Y37" s="18">
        <v>62.8</v>
      </c>
      <c r="Z37" s="18"/>
      <c r="AA37" s="18"/>
      <c r="AB37" s="145"/>
      <c r="AC37" s="146" t="s">
        <v>2</v>
      </c>
      <c r="AE37" s="18"/>
      <c r="AI37" s="10"/>
      <c r="AK37" s="10"/>
      <c r="AM37" s="129"/>
      <c r="AO37" s="10"/>
      <c r="AQ37" s="129"/>
      <c r="AS37" s="10"/>
      <c r="AU37" s="10"/>
    </row>
    <row r="38" spans="1:47" ht="15" customHeight="1">
      <c r="A38" s="101"/>
      <c r="B38" s="10"/>
      <c r="C38" s="143"/>
      <c r="D38" s="10"/>
      <c r="E38" s="131"/>
      <c r="F38" s="10"/>
      <c r="G38" s="129"/>
      <c r="H38" s="10"/>
      <c r="I38" s="131"/>
      <c r="J38" s="10"/>
      <c r="K38" s="129"/>
      <c r="L38" s="10"/>
      <c r="M38" s="131"/>
      <c r="N38" s="10"/>
      <c r="O38" s="10"/>
      <c r="P38" s="32"/>
      <c r="Q38" s="13"/>
      <c r="R38" s="62"/>
      <c r="S38" s="18"/>
      <c r="T38" s="18"/>
      <c r="U38" s="34"/>
      <c r="V38" s="18"/>
      <c r="W38" s="34"/>
      <c r="X38" s="18"/>
      <c r="Y38" s="18"/>
      <c r="Z38" s="18"/>
      <c r="AA38" s="18"/>
      <c r="AB38" s="145"/>
      <c r="AC38" s="146"/>
      <c r="AE38" s="18"/>
      <c r="AI38" s="10"/>
      <c r="AK38" s="10"/>
      <c r="AM38" s="129"/>
      <c r="AO38" s="10"/>
      <c r="AQ38" s="129"/>
      <c r="AS38" s="10"/>
      <c r="AU38" s="10"/>
    </row>
    <row r="39" spans="1:47" ht="15" customHeight="1">
      <c r="A39" s="101"/>
      <c r="B39" s="10"/>
      <c r="C39" s="143"/>
      <c r="D39" s="10"/>
      <c r="E39" s="131"/>
      <c r="F39" s="10"/>
      <c r="G39" s="129"/>
      <c r="H39" s="10"/>
      <c r="I39" s="131"/>
      <c r="J39" s="10"/>
      <c r="K39" s="129"/>
      <c r="L39" s="10"/>
      <c r="M39" s="131"/>
      <c r="N39" s="10"/>
      <c r="O39" s="10"/>
      <c r="P39" s="32"/>
      <c r="Q39" s="13"/>
      <c r="R39" s="62"/>
      <c r="S39" s="18"/>
      <c r="T39" s="18"/>
      <c r="U39" s="34"/>
      <c r="V39" s="18"/>
      <c r="W39" s="34"/>
      <c r="X39" s="18"/>
      <c r="Y39" s="18"/>
      <c r="Z39" s="18"/>
      <c r="AA39" s="18"/>
      <c r="AB39" s="145"/>
      <c r="AC39" s="146"/>
      <c r="AE39" s="18"/>
      <c r="AI39" s="10"/>
      <c r="AK39" s="10"/>
      <c r="AM39" s="129"/>
      <c r="AO39" s="10"/>
      <c r="AQ39" s="129"/>
      <c r="AS39" s="10"/>
      <c r="AU39" s="10"/>
    </row>
    <row r="40" spans="1:47" ht="15" customHeight="1">
      <c r="A40" s="142" t="s">
        <v>72</v>
      </c>
      <c r="B40" s="10"/>
      <c r="C40" s="143"/>
      <c r="D40" s="10"/>
      <c r="E40" s="131"/>
      <c r="F40" s="10"/>
      <c r="G40" s="129"/>
      <c r="H40" s="10"/>
      <c r="I40" s="131"/>
      <c r="J40" s="10"/>
      <c r="K40" s="129"/>
      <c r="L40" s="10"/>
      <c r="M40" s="131"/>
      <c r="N40" s="10"/>
      <c r="O40" s="10"/>
      <c r="P40" s="42" t="s">
        <v>72</v>
      </c>
      <c r="Q40" s="13"/>
      <c r="R40" s="62"/>
      <c r="S40" s="18"/>
      <c r="T40" s="18"/>
      <c r="U40" s="34"/>
      <c r="V40" s="18"/>
      <c r="W40" s="34"/>
      <c r="X40" s="18"/>
      <c r="Y40" s="18"/>
      <c r="Z40" s="18"/>
      <c r="AA40" s="18"/>
      <c r="AB40" s="145"/>
      <c r="AC40" s="146"/>
      <c r="AE40" s="18"/>
      <c r="AI40" s="10"/>
      <c r="AK40" s="10"/>
      <c r="AM40" s="129"/>
      <c r="AO40" s="10"/>
      <c r="AQ40" s="129"/>
      <c r="AS40" s="10"/>
      <c r="AU40" s="10"/>
    </row>
    <row r="41" spans="1:31" ht="15" customHeight="1">
      <c r="A41" s="101"/>
      <c r="B41" s="10"/>
      <c r="C41" s="143"/>
      <c r="D41" s="10"/>
      <c r="E41" s="131"/>
      <c r="F41" s="10"/>
      <c r="G41" s="129"/>
      <c r="H41" s="10"/>
      <c r="I41" s="131"/>
      <c r="J41" s="10"/>
      <c r="K41" s="129"/>
      <c r="L41" s="10"/>
      <c r="M41" s="131"/>
      <c r="N41" s="10"/>
      <c r="O41" s="10"/>
      <c r="P41" s="32"/>
      <c r="Q41" s="13"/>
      <c r="R41" s="62"/>
      <c r="S41" s="18"/>
      <c r="T41" s="18"/>
      <c r="U41" s="34"/>
      <c r="V41" s="18"/>
      <c r="W41" s="34"/>
      <c r="X41" s="18"/>
      <c r="Y41" s="18"/>
      <c r="Z41" s="18"/>
      <c r="AA41" s="18"/>
      <c r="AB41" s="145"/>
      <c r="AC41" s="10"/>
      <c r="AE41" s="18"/>
    </row>
    <row r="42" spans="1:31" ht="15" customHeight="1">
      <c r="A42" s="101" t="str">
        <f aca="true" t="shared" si="8" ref="A42:A68">P42</f>
        <v>ALABAMA ELECTRIC COOPERATIVE, INC.</v>
      </c>
      <c r="B42" s="10"/>
      <c r="C42" s="143" t="str">
        <f aca="true" t="shared" si="9" ref="C42:C62">+R42</f>
        <v>OS</v>
      </c>
      <c r="D42" s="10"/>
      <c r="E42" s="144">
        <f>S42+T42</f>
        <v>0</v>
      </c>
      <c r="F42" s="10"/>
      <c r="G42" s="129">
        <f>IF(E42&lt;&gt;0,+I42/(E42*10),0)</f>
        <v>0</v>
      </c>
      <c r="H42" s="10"/>
      <c r="I42" s="144">
        <f>U42+V42+Y42+Z42+AA42+AB42</f>
        <v>0</v>
      </c>
      <c r="J42" s="10"/>
      <c r="K42" s="129">
        <f>IF(E42&lt;&gt;0,M42/(E42*10),0)</f>
        <v>0</v>
      </c>
      <c r="L42" s="10"/>
      <c r="M42" s="144">
        <f>W42+X42+AA42+AB42</f>
        <v>0</v>
      </c>
      <c r="N42" s="10"/>
      <c r="O42" s="10">
        <f>M42-I42</f>
        <v>0</v>
      </c>
      <c r="P42" s="32" t="s">
        <v>93</v>
      </c>
      <c r="Q42" s="9"/>
      <c r="R42" s="147" t="s">
        <v>37</v>
      </c>
      <c r="S42" s="18"/>
      <c r="T42" s="18"/>
      <c r="U42" s="34"/>
      <c r="V42" s="18"/>
      <c r="W42" s="34"/>
      <c r="X42" s="18"/>
      <c r="Y42" s="18"/>
      <c r="Z42" s="18"/>
      <c r="AA42" s="18"/>
      <c r="AB42" s="145"/>
      <c r="AC42" s="10"/>
      <c r="AE42" s="18"/>
    </row>
    <row r="43" spans="1:31" ht="15" customHeight="1">
      <c r="A43" s="101" t="str">
        <f>P43</f>
        <v>BEAR ENERGY, LP</v>
      </c>
      <c r="B43" s="10"/>
      <c r="C43" s="143" t="str">
        <f>+R43</f>
        <v>OS</v>
      </c>
      <c r="D43" s="10"/>
      <c r="E43" s="144">
        <f>S43+T43</f>
        <v>0</v>
      </c>
      <c r="F43" s="10"/>
      <c r="G43" s="129">
        <f>IF(E43&lt;&gt;0,+I43/(E43*10),0)</f>
        <v>0</v>
      </c>
      <c r="H43" s="10"/>
      <c r="I43" s="144">
        <f>U43+V43+Y43+Z43+AA43+AB43</f>
        <v>0</v>
      </c>
      <c r="J43" s="10"/>
      <c r="K43" s="129">
        <f>IF(E43&lt;&gt;0,M43/(E43*10),0)</f>
        <v>0</v>
      </c>
      <c r="L43" s="10"/>
      <c r="M43" s="144">
        <f>W43+X43+AA43+AB43</f>
        <v>0</v>
      </c>
      <c r="N43" s="10"/>
      <c r="O43" s="10">
        <f>M43-I43</f>
        <v>0</v>
      </c>
      <c r="P43" s="32" t="s">
        <v>128</v>
      </c>
      <c r="Q43" s="9"/>
      <c r="R43" s="147" t="s">
        <v>37</v>
      </c>
      <c r="S43" s="39"/>
      <c r="T43" s="18"/>
      <c r="U43" s="34"/>
      <c r="V43" s="18"/>
      <c r="W43" s="34"/>
      <c r="X43" s="18"/>
      <c r="Y43" s="18"/>
      <c r="Z43" s="18"/>
      <c r="AA43" s="18"/>
      <c r="AB43" s="145"/>
      <c r="AC43" s="10"/>
      <c r="AE43" s="18"/>
    </row>
    <row r="44" spans="1:31" ht="15" customHeight="1">
      <c r="A44" s="101" t="str">
        <f t="shared" si="8"/>
        <v>CARGILL POWER MARKETS, LLC</v>
      </c>
      <c r="B44" s="10"/>
      <c r="C44" s="143" t="str">
        <f t="shared" si="9"/>
        <v>OS</v>
      </c>
      <c r="D44" s="10"/>
      <c r="E44" s="144">
        <f>S44+T44</f>
        <v>536</v>
      </c>
      <c r="F44" s="10"/>
      <c r="G44" s="129">
        <f>IF(E44&lt;&gt;0,+I44/(E44*10),0)</f>
        <v>4.528358208955224</v>
      </c>
      <c r="H44" s="10"/>
      <c r="I44" s="144">
        <f>U44+V44+Y44+Z44+AA44+AB44</f>
        <v>24272</v>
      </c>
      <c r="J44" s="10"/>
      <c r="K44" s="129">
        <f>IF(E44&lt;&gt;0,M44/(E44*10),0)</f>
        <v>6.411940298507463</v>
      </c>
      <c r="L44" s="10"/>
      <c r="M44" s="144">
        <f>W44+X44+AA44+AB44</f>
        <v>34368</v>
      </c>
      <c r="N44" s="10"/>
      <c r="O44" s="10">
        <f>M44-I44</f>
        <v>10096</v>
      </c>
      <c r="P44" s="32" t="s">
        <v>96</v>
      </c>
      <c r="Q44" s="9"/>
      <c r="R44" s="147" t="s">
        <v>37</v>
      </c>
      <c r="S44" s="39">
        <v>536</v>
      </c>
      <c r="T44" s="18"/>
      <c r="U44" s="34">
        <v>24272</v>
      </c>
      <c r="V44" s="18"/>
      <c r="W44" s="34">
        <v>34368</v>
      </c>
      <c r="X44" s="18"/>
      <c r="Y44" s="18"/>
      <c r="Z44" s="18"/>
      <c r="AA44" s="18"/>
      <c r="AB44" s="145"/>
      <c r="AC44" s="10"/>
      <c r="AE44" s="18"/>
    </row>
    <row r="45" spans="1:31" ht="15" customHeight="1">
      <c r="A45" s="101" t="str">
        <f t="shared" si="8"/>
        <v>CAROLINA POWER &amp; LIGHT COMPANY</v>
      </c>
      <c r="B45" s="10"/>
      <c r="C45" s="143" t="str">
        <f t="shared" si="9"/>
        <v>OS</v>
      </c>
      <c r="D45" s="10"/>
      <c r="E45" s="144">
        <f>S45+T45</f>
        <v>0</v>
      </c>
      <c r="F45" s="10"/>
      <c r="G45" s="129">
        <f>IF(E45&lt;&gt;0,+I45/(E45*10),0)</f>
        <v>0</v>
      </c>
      <c r="H45" s="10"/>
      <c r="I45" s="144">
        <f>U45+V45+Y45+Z45+AA45+AB45</f>
        <v>0</v>
      </c>
      <c r="J45" s="10"/>
      <c r="K45" s="129">
        <f>IF(E45&lt;&gt;0,M45/(E45*10),0)</f>
        <v>0</v>
      </c>
      <c r="L45" s="10"/>
      <c r="M45" s="144">
        <f>W45+X45+AA45+AB45</f>
        <v>0</v>
      </c>
      <c r="N45" s="10"/>
      <c r="O45" s="10">
        <f>M45-I45</f>
        <v>0</v>
      </c>
      <c r="P45" s="32" t="s">
        <v>94</v>
      </c>
      <c r="Q45" s="9"/>
      <c r="R45" s="147" t="s">
        <v>37</v>
      </c>
      <c r="S45" s="39"/>
      <c r="T45" s="18"/>
      <c r="U45" s="34"/>
      <c r="V45" s="18"/>
      <c r="W45" s="34"/>
      <c r="X45" s="18"/>
      <c r="Y45" s="18"/>
      <c r="Z45" s="18"/>
      <c r="AA45" s="18"/>
      <c r="AB45" s="145"/>
      <c r="AC45" s="10"/>
      <c r="AE45" s="18"/>
    </row>
    <row r="46" spans="1:31" ht="15" customHeight="1">
      <c r="A46" s="101" t="str">
        <f t="shared" si="8"/>
        <v>CINCINNATI GAS &amp; ELECTRIC CO</v>
      </c>
      <c r="B46" s="10"/>
      <c r="C46" s="143" t="str">
        <f t="shared" si="9"/>
        <v>OS</v>
      </c>
      <c r="D46" s="10"/>
      <c r="E46" s="144">
        <f aca="true" t="shared" si="10" ref="E46:E62">S46+T46</f>
        <v>0</v>
      </c>
      <c r="F46" s="10"/>
      <c r="G46" s="129">
        <f aca="true" t="shared" si="11" ref="G46:G62">IF(E46&lt;&gt;0,+I46/(E46*10),0)</f>
        <v>0</v>
      </c>
      <c r="H46" s="10"/>
      <c r="I46" s="144">
        <f aca="true" t="shared" si="12" ref="I46:I62">U46+V46+Y46+Z46+AA46+AB46</f>
        <v>0</v>
      </c>
      <c r="J46" s="10"/>
      <c r="K46" s="129">
        <f aca="true" t="shared" si="13" ref="K46:K62">IF(E46&lt;&gt;0,M46/(E46*10),0)</f>
        <v>0</v>
      </c>
      <c r="L46" s="10"/>
      <c r="M46" s="144">
        <f aca="true" t="shared" si="14" ref="M46:M62">W46+X46+AA46+AB46</f>
        <v>0</v>
      </c>
      <c r="N46" s="10"/>
      <c r="O46" s="10">
        <f aca="true" t="shared" si="15" ref="O46:O62">M46-I46</f>
        <v>0</v>
      </c>
      <c r="P46" s="32" t="s">
        <v>92</v>
      </c>
      <c r="Q46" s="9"/>
      <c r="R46" s="62" t="s">
        <v>37</v>
      </c>
      <c r="S46" s="39"/>
      <c r="T46" s="18"/>
      <c r="U46" s="34"/>
      <c r="V46" s="18"/>
      <c r="W46" s="34"/>
      <c r="X46" s="18"/>
      <c r="Y46" s="18"/>
      <c r="Z46" s="18"/>
      <c r="AA46" s="18"/>
      <c r="AB46" s="145"/>
      <c r="AC46" s="10"/>
      <c r="AE46" s="18"/>
    </row>
    <row r="47" spans="1:31" ht="15" customHeight="1">
      <c r="A47" s="101" t="str">
        <f t="shared" si="8"/>
        <v>COBB ELECTRIC MEMBERSHIP CORP.</v>
      </c>
      <c r="B47" s="10"/>
      <c r="C47" s="143" t="str">
        <f t="shared" si="9"/>
        <v>OS</v>
      </c>
      <c r="D47" s="10"/>
      <c r="E47" s="144">
        <f t="shared" si="10"/>
        <v>260</v>
      </c>
      <c r="F47" s="10"/>
      <c r="G47" s="129">
        <f t="shared" si="11"/>
        <v>4.992307692307692</v>
      </c>
      <c r="H47" s="10"/>
      <c r="I47" s="144">
        <f t="shared" si="12"/>
        <v>12980</v>
      </c>
      <c r="J47" s="10"/>
      <c r="K47" s="129">
        <f t="shared" si="13"/>
        <v>10.224461538461538</v>
      </c>
      <c r="L47" s="10"/>
      <c r="M47" s="144">
        <f t="shared" si="14"/>
        <v>26583.6</v>
      </c>
      <c r="N47" s="10"/>
      <c r="O47" s="10">
        <f t="shared" si="15"/>
        <v>13603.599999999999</v>
      </c>
      <c r="P47" s="32" t="s">
        <v>104</v>
      </c>
      <c r="Q47" s="9"/>
      <c r="R47" s="62" t="s">
        <v>37</v>
      </c>
      <c r="S47" s="39">
        <v>260</v>
      </c>
      <c r="T47" s="18"/>
      <c r="U47" s="34">
        <v>12980</v>
      </c>
      <c r="V47" s="18"/>
      <c r="W47" s="34">
        <v>26583.6</v>
      </c>
      <c r="X47" s="18"/>
      <c r="Y47" s="18"/>
      <c r="Z47" s="18"/>
      <c r="AA47" s="18"/>
      <c r="AB47" s="145"/>
      <c r="AC47" s="10"/>
      <c r="AE47" s="18"/>
    </row>
    <row r="48" spans="1:31" ht="15" customHeight="1">
      <c r="A48" s="101" t="str">
        <f>P48</f>
        <v>CONOCO PHILLIPS CO.</v>
      </c>
      <c r="B48" s="10"/>
      <c r="C48" s="143" t="str">
        <f>+R48</f>
        <v>OS</v>
      </c>
      <c r="D48" s="10"/>
      <c r="E48" s="144">
        <f t="shared" si="10"/>
        <v>0</v>
      </c>
      <c r="F48" s="10"/>
      <c r="G48" s="129">
        <f t="shared" si="11"/>
        <v>0</v>
      </c>
      <c r="H48" s="10"/>
      <c r="I48" s="144">
        <f t="shared" si="12"/>
        <v>0</v>
      </c>
      <c r="J48" s="10"/>
      <c r="K48" s="129">
        <f t="shared" si="13"/>
        <v>0</v>
      </c>
      <c r="L48" s="10"/>
      <c r="M48" s="144">
        <f t="shared" si="14"/>
        <v>0</v>
      </c>
      <c r="N48" s="10"/>
      <c r="O48" s="10">
        <f t="shared" si="15"/>
        <v>0</v>
      </c>
      <c r="P48" s="32" t="s">
        <v>103</v>
      </c>
      <c r="Q48" s="9"/>
      <c r="R48" s="62" t="s">
        <v>37</v>
      </c>
      <c r="S48" s="39"/>
      <c r="T48" s="18"/>
      <c r="U48" s="34"/>
      <c r="V48" s="18"/>
      <c r="W48" s="34"/>
      <c r="X48" s="18"/>
      <c r="Y48" s="18"/>
      <c r="Z48" s="18"/>
      <c r="AA48" s="18"/>
      <c r="AB48" s="145"/>
      <c r="AC48" s="10"/>
      <c r="AE48" s="18"/>
    </row>
    <row r="49" spans="1:31" ht="15" customHeight="1">
      <c r="A49" s="101" t="str">
        <f t="shared" si="8"/>
        <v>CONSTELLATION ENERGY COMMODITIES GROUP, INC.</v>
      </c>
      <c r="B49" s="10"/>
      <c r="C49" s="143" t="str">
        <f>+R49</f>
        <v>OS</v>
      </c>
      <c r="D49" s="10"/>
      <c r="E49" s="144">
        <f t="shared" si="10"/>
        <v>495</v>
      </c>
      <c r="F49" s="10"/>
      <c r="G49" s="129">
        <f t="shared" si="11"/>
        <v>10.868686868686869</v>
      </c>
      <c r="H49" s="10"/>
      <c r="I49" s="144">
        <f t="shared" si="12"/>
        <v>53800</v>
      </c>
      <c r="J49" s="10"/>
      <c r="K49" s="129">
        <f t="shared" si="13"/>
        <v>13.406060606060606</v>
      </c>
      <c r="L49" s="10"/>
      <c r="M49" s="144">
        <f t="shared" si="14"/>
        <v>66360</v>
      </c>
      <c r="N49" s="10"/>
      <c r="O49" s="10">
        <f t="shared" si="15"/>
        <v>12560</v>
      </c>
      <c r="P49" s="32" t="s">
        <v>114</v>
      </c>
      <c r="Q49" s="9"/>
      <c r="R49" s="62" t="s">
        <v>37</v>
      </c>
      <c r="S49" s="39">
        <v>495</v>
      </c>
      <c r="T49" s="18"/>
      <c r="U49" s="34">
        <v>53800</v>
      </c>
      <c r="V49" s="18"/>
      <c r="W49" s="34">
        <v>66360</v>
      </c>
      <c r="X49" s="18"/>
      <c r="Y49" s="18"/>
      <c r="Z49" s="18"/>
      <c r="AA49" s="18"/>
      <c r="AB49" s="145"/>
      <c r="AC49" s="10"/>
      <c r="AE49" s="18"/>
    </row>
    <row r="50" spans="1:31" ht="15" customHeight="1">
      <c r="A50" s="101" t="str">
        <f>P50</f>
        <v>FORTIS ENERGY MARKETING &amp; TRADING, GP</v>
      </c>
      <c r="B50" s="10"/>
      <c r="C50" s="143" t="str">
        <f>+R50</f>
        <v>OS</v>
      </c>
      <c r="D50" s="10"/>
      <c r="E50" s="144">
        <f t="shared" si="10"/>
        <v>0</v>
      </c>
      <c r="F50" s="10"/>
      <c r="G50" s="129">
        <f t="shared" si="11"/>
        <v>0</v>
      </c>
      <c r="H50" s="10"/>
      <c r="I50" s="144">
        <f t="shared" si="12"/>
        <v>0</v>
      </c>
      <c r="J50" s="10"/>
      <c r="K50" s="129">
        <f t="shared" si="13"/>
        <v>0</v>
      </c>
      <c r="L50" s="10"/>
      <c r="M50" s="144">
        <f t="shared" si="14"/>
        <v>0</v>
      </c>
      <c r="N50" s="10"/>
      <c r="O50" s="10">
        <f t="shared" si="15"/>
        <v>0</v>
      </c>
      <c r="P50" s="35" t="s">
        <v>126</v>
      </c>
      <c r="Q50" s="13"/>
      <c r="R50" s="62" t="s">
        <v>37</v>
      </c>
      <c r="S50" s="39"/>
      <c r="T50" s="18"/>
      <c r="U50" s="34"/>
      <c r="V50" s="18"/>
      <c r="W50" s="34"/>
      <c r="X50" s="18"/>
      <c r="Y50" s="18"/>
      <c r="Z50" s="18"/>
      <c r="AA50" s="18"/>
      <c r="AB50" s="145"/>
      <c r="AC50" s="146"/>
      <c r="AE50" s="18"/>
    </row>
    <row r="51" spans="1:31" ht="15" customHeight="1">
      <c r="A51" s="101" t="str">
        <f>P51</f>
        <v>JP MORGAN VENTURES ENERGY CORP.</v>
      </c>
      <c r="B51" s="10"/>
      <c r="C51" s="143" t="str">
        <f>+R51</f>
        <v>OS</v>
      </c>
      <c r="D51" s="10"/>
      <c r="E51" s="144">
        <f>S51+T51</f>
        <v>0</v>
      </c>
      <c r="F51" s="10"/>
      <c r="G51" s="129">
        <f>IF(E51&lt;&gt;0,+I51/(E51*10),0)</f>
        <v>0</v>
      </c>
      <c r="H51" s="10"/>
      <c r="I51" s="144">
        <f>U51+V51+Y51+Z51+AA51+AB51</f>
        <v>0</v>
      </c>
      <c r="J51" s="10"/>
      <c r="K51" s="129">
        <f>IF(E51&lt;&gt;0,M51/(E51*10),0)</f>
        <v>0</v>
      </c>
      <c r="L51" s="10"/>
      <c r="M51" s="144">
        <f>W51+X51+AA51+AB51</f>
        <v>0</v>
      </c>
      <c r="N51" s="10"/>
      <c r="O51" s="10">
        <f>M51-I51</f>
        <v>0</v>
      </c>
      <c r="P51" s="35" t="s">
        <v>218</v>
      </c>
      <c r="Q51" s="13"/>
      <c r="R51" s="62" t="s">
        <v>37</v>
      </c>
      <c r="S51" s="39"/>
      <c r="T51" s="18"/>
      <c r="U51" s="34"/>
      <c r="V51" s="18"/>
      <c r="W51" s="34"/>
      <c r="X51" s="18"/>
      <c r="Y51" s="18"/>
      <c r="Z51" s="18"/>
      <c r="AA51" s="18"/>
      <c r="AB51" s="145"/>
      <c r="AC51" s="146"/>
      <c r="AE51" s="18"/>
    </row>
    <row r="52" spans="1:31" ht="15" customHeight="1">
      <c r="A52" s="101" t="str">
        <f>P52</f>
        <v>MERRILL LYNCH COMMODITIES, INC.</v>
      </c>
      <c r="B52" s="10"/>
      <c r="C52" s="143" t="str">
        <f>+R52</f>
        <v>OS</v>
      </c>
      <c r="D52" s="10"/>
      <c r="E52" s="144">
        <f t="shared" si="10"/>
        <v>0</v>
      </c>
      <c r="F52" s="10"/>
      <c r="G52" s="129">
        <f t="shared" si="11"/>
        <v>0</v>
      </c>
      <c r="H52" s="10"/>
      <c r="I52" s="144">
        <f t="shared" si="12"/>
        <v>0</v>
      </c>
      <c r="J52" s="10"/>
      <c r="K52" s="129">
        <f t="shared" si="13"/>
        <v>0</v>
      </c>
      <c r="L52" s="10"/>
      <c r="M52" s="144">
        <f t="shared" si="14"/>
        <v>0</v>
      </c>
      <c r="N52" s="10"/>
      <c r="O52" s="10">
        <f t="shared" si="15"/>
        <v>0</v>
      </c>
      <c r="P52" s="35" t="s">
        <v>107</v>
      </c>
      <c r="Q52" s="13"/>
      <c r="R52" s="62" t="s">
        <v>37</v>
      </c>
      <c r="S52" s="39"/>
      <c r="T52" s="18"/>
      <c r="U52" s="34"/>
      <c r="V52" s="18"/>
      <c r="W52" s="34"/>
      <c r="X52" s="18"/>
      <c r="Y52" s="18"/>
      <c r="Z52" s="18"/>
      <c r="AA52" s="18"/>
      <c r="AB52" s="145"/>
      <c r="AC52" s="146"/>
      <c r="AE52" s="18"/>
    </row>
    <row r="53" spans="1:31" ht="15" customHeight="1">
      <c r="A53" s="101" t="str">
        <f t="shared" si="8"/>
        <v>MORGAN STANLEY CAPITAL GROUP, INC.</v>
      </c>
      <c r="B53" s="10"/>
      <c r="C53" s="143" t="str">
        <f t="shared" si="9"/>
        <v>OS</v>
      </c>
      <c r="D53" s="10"/>
      <c r="E53" s="144">
        <f t="shared" si="10"/>
        <v>0</v>
      </c>
      <c r="F53" s="10"/>
      <c r="G53" s="129">
        <f t="shared" si="11"/>
        <v>0</v>
      </c>
      <c r="H53" s="10"/>
      <c r="I53" s="144">
        <f t="shared" si="12"/>
        <v>0</v>
      </c>
      <c r="J53" s="10"/>
      <c r="K53" s="129">
        <f t="shared" si="13"/>
        <v>0</v>
      </c>
      <c r="L53" s="10"/>
      <c r="M53" s="144">
        <f t="shared" si="14"/>
        <v>0</v>
      </c>
      <c r="N53" s="10"/>
      <c r="O53" s="10">
        <f t="shared" si="15"/>
        <v>0</v>
      </c>
      <c r="P53" s="40" t="s">
        <v>79</v>
      </c>
      <c r="Q53" s="13"/>
      <c r="R53" s="62" t="s">
        <v>37</v>
      </c>
      <c r="S53" s="39"/>
      <c r="T53" s="18"/>
      <c r="U53" s="34"/>
      <c r="V53" s="18"/>
      <c r="W53" s="34"/>
      <c r="X53" s="18"/>
      <c r="Y53" s="18"/>
      <c r="Z53" s="18"/>
      <c r="AA53" s="18"/>
      <c r="AB53" s="145"/>
      <c r="AC53" s="10"/>
      <c r="AE53" s="18"/>
    </row>
    <row r="54" spans="1:31" ht="15" customHeight="1">
      <c r="A54" s="101" t="str">
        <f>P54</f>
        <v>OGLETHORPE POWER CORPORATION </v>
      </c>
      <c r="B54" s="10"/>
      <c r="C54" s="143" t="str">
        <f>+R54</f>
        <v>OS</v>
      </c>
      <c r="D54" s="10"/>
      <c r="E54" s="144">
        <f t="shared" si="10"/>
        <v>0</v>
      </c>
      <c r="F54" s="10"/>
      <c r="G54" s="129">
        <f t="shared" si="11"/>
        <v>0</v>
      </c>
      <c r="H54" s="10"/>
      <c r="I54" s="144">
        <f t="shared" si="12"/>
        <v>0</v>
      </c>
      <c r="J54" s="10"/>
      <c r="K54" s="129">
        <f t="shared" si="13"/>
        <v>0</v>
      </c>
      <c r="L54" s="10"/>
      <c r="M54" s="144">
        <f t="shared" si="14"/>
        <v>0</v>
      </c>
      <c r="N54" s="10"/>
      <c r="O54" s="10">
        <f t="shared" si="15"/>
        <v>0</v>
      </c>
      <c r="P54" s="35" t="s">
        <v>73</v>
      </c>
      <c r="Q54" s="13"/>
      <c r="R54" s="62" t="s">
        <v>37</v>
      </c>
      <c r="S54" s="39"/>
      <c r="T54" s="18"/>
      <c r="U54" s="34"/>
      <c r="V54" s="18"/>
      <c r="W54" s="34"/>
      <c r="X54" s="18"/>
      <c r="Y54" s="18"/>
      <c r="Z54" s="18"/>
      <c r="AA54" s="18"/>
      <c r="AB54" s="145"/>
      <c r="AC54" s="146" t="s">
        <v>2</v>
      </c>
      <c r="AE54" s="18"/>
    </row>
    <row r="55" spans="1:31" ht="15" customHeight="1">
      <c r="A55" s="101" t="str">
        <f t="shared" si="8"/>
        <v>PROGRESS VENTURES, INC.</v>
      </c>
      <c r="B55" s="10"/>
      <c r="C55" s="143" t="str">
        <f t="shared" si="9"/>
        <v>OS</v>
      </c>
      <c r="D55" s="10"/>
      <c r="E55" s="144">
        <f t="shared" si="10"/>
        <v>0</v>
      </c>
      <c r="F55" s="10"/>
      <c r="G55" s="129">
        <f t="shared" si="11"/>
        <v>0</v>
      </c>
      <c r="H55" s="10"/>
      <c r="I55" s="144">
        <f t="shared" si="12"/>
        <v>0</v>
      </c>
      <c r="J55" s="10"/>
      <c r="K55" s="129">
        <f t="shared" si="13"/>
        <v>0</v>
      </c>
      <c r="L55" s="10"/>
      <c r="M55" s="144">
        <f t="shared" si="14"/>
        <v>0</v>
      </c>
      <c r="N55" s="10"/>
      <c r="O55" s="10">
        <f t="shared" si="15"/>
        <v>0</v>
      </c>
      <c r="P55" s="35" t="s">
        <v>101</v>
      </c>
      <c r="Q55" s="13"/>
      <c r="R55" s="62" t="s">
        <v>37</v>
      </c>
      <c r="S55" s="39"/>
      <c r="T55" s="18"/>
      <c r="U55" s="34"/>
      <c r="V55" s="18"/>
      <c r="W55" s="34"/>
      <c r="X55" s="18"/>
      <c r="Y55" s="18"/>
      <c r="Z55" s="18"/>
      <c r="AA55" s="18"/>
      <c r="AB55" s="145"/>
      <c r="AC55" s="146" t="s">
        <v>2</v>
      </c>
      <c r="AE55" s="18"/>
    </row>
    <row r="56" spans="1:31" ht="15" customHeight="1">
      <c r="A56" s="101" t="str">
        <f>P56</f>
        <v>RAINBOW ENERGY MARKETING CORP.</v>
      </c>
      <c r="B56" s="10"/>
      <c r="C56" s="143" t="str">
        <f>+R56</f>
        <v>OS</v>
      </c>
      <c r="D56" s="10"/>
      <c r="E56" s="144">
        <f t="shared" si="10"/>
        <v>2198</v>
      </c>
      <c r="F56" s="10"/>
      <c r="G56" s="129">
        <f t="shared" si="11"/>
        <v>25.719745222929937</v>
      </c>
      <c r="H56" s="10"/>
      <c r="I56" s="144">
        <f t="shared" si="12"/>
        <v>565320</v>
      </c>
      <c r="J56" s="10"/>
      <c r="K56" s="129">
        <f t="shared" si="13"/>
        <v>25.801560509554143</v>
      </c>
      <c r="L56" s="10"/>
      <c r="M56" s="144">
        <f t="shared" si="14"/>
        <v>567118.3</v>
      </c>
      <c r="N56" s="10"/>
      <c r="O56" s="10">
        <f t="shared" si="15"/>
        <v>1798.3000000000466</v>
      </c>
      <c r="P56" s="35" t="s">
        <v>127</v>
      </c>
      <c r="Q56" s="13"/>
      <c r="R56" s="62" t="s">
        <v>37</v>
      </c>
      <c r="S56" s="19">
        <v>2198</v>
      </c>
      <c r="T56" s="18"/>
      <c r="U56" s="34">
        <v>565320</v>
      </c>
      <c r="V56" s="18"/>
      <c r="W56" s="34">
        <v>567118.3</v>
      </c>
      <c r="X56" s="18"/>
      <c r="Y56" s="18"/>
      <c r="Z56" s="18"/>
      <c r="AA56" s="18"/>
      <c r="AB56" s="145"/>
      <c r="AC56" s="10"/>
      <c r="AE56" s="18"/>
    </row>
    <row r="57" spans="1:31" ht="15" customHeight="1">
      <c r="A57" s="101" t="str">
        <f t="shared" si="8"/>
        <v>RELIANT ENERGY SERVICES, INC.</v>
      </c>
      <c r="B57" s="10"/>
      <c r="C57" s="143" t="str">
        <f t="shared" si="9"/>
        <v>OS</v>
      </c>
      <c r="D57" s="10"/>
      <c r="E57" s="144">
        <f t="shared" si="10"/>
        <v>0</v>
      </c>
      <c r="F57" s="10"/>
      <c r="G57" s="129">
        <f t="shared" si="11"/>
        <v>0</v>
      </c>
      <c r="H57" s="10"/>
      <c r="I57" s="144">
        <f t="shared" si="12"/>
        <v>0</v>
      </c>
      <c r="J57" s="10"/>
      <c r="K57" s="129">
        <f t="shared" si="13"/>
        <v>0</v>
      </c>
      <c r="L57" s="10"/>
      <c r="M57" s="144">
        <f t="shared" si="14"/>
        <v>0</v>
      </c>
      <c r="N57" s="10"/>
      <c r="O57" s="10">
        <f t="shared" si="15"/>
        <v>0</v>
      </c>
      <c r="P57" s="35" t="s">
        <v>80</v>
      </c>
      <c r="Q57" s="13"/>
      <c r="R57" s="62" t="s">
        <v>37</v>
      </c>
      <c r="S57" s="19"/>
      <c r="T57" s="18"/>
      <c r="U57" s="34"/>
      <c r="V57" s="18"/>
      <c r="W57" s="34"/>
      <c r="X57" s="18"/>
      <c r="Y57" s="18"/>
      <c r="Z57" s="18"/>
      <c r="AA57" s="18"/>
      <c r="AB57" s="145"/>
      <c r="AC57" s="10"/>
      <c r="AE57" s="18"/>
    </row>
    <row r="58" spans="1:31" ht="15" customHeight="1">
      <c r="A58" s="101" t="str">
        <f>P58</f>
        <v>SEMPRA ENERGY TRADING CORP.</v>
      </c>
      <c r="B58" s="10"/>
      <c r="C58" s="143" t="str">
        <f>+R58</f>
        <v>OS</v>
      </c>
      <c r="D58" s="10"/>
      <c r="E58" s="144">
        <f t="shared" si="10"/>
        <v>0</v>
      </c>
      <c r="F58" s="10"/>
      <c r="G58" s="129">
        <f t="shared" si="11"/>
        <v>0</v>
      </c>
      <c r="H58" s="10"/>
      <c r="I58" s="144">
        <f t="shared" si="12"/>
        <v>0</v>
      </c>
      <c r="J58" s="10"/>
      <c r="K58" s="129">
        <f t="shared" si="13"/>
        <v>0</v>
      </c>
      <c r="L58" s="10"/>
      <c r="M58" s="144">
        <f t="shared" si="14"/>
        <v>0</v>
      </c>
      <c r="N58" s="10"/>
      <c r="O58" s="10">
        <f t="shared" si="15"/>
        <v>0</v>
      </c>
      <c r="P58" s="40" t="s">
        <v>86</v>
      </c>
      <c r="Q58" s="13"/>
      <c r="R58" s="62" t="s">
        <v>37</v>
      </c>
      <c r="S58" s="39"/>
      <c r="T58" s="18"/>
      <c r="U58" s="34"/>
      <c r="V58" s="18"/>
      <c r="W58" s="34"/>
      <c r="X58" s="18"/>
      <c r="Y58" s="18"/>
      <c r="Z58" s="18"/>
      <c r="AA58" s="18"/>
      <c r="AB58" s="145"/>
      <c r="AC58" s="10"/>
      <c r="AE58" s="18"/>
    </row>
    <row r="59" spans="1:31" ht="15" customHeight="1">
      <c r="A59" s="101" t="str">
        <f t="shared" si="8"/>
        <v>SOUTHERN COMPANY SERVICES, INC.</v>
      </c>
      <c r="B59" s="10"/>
      <c r="C59" s="143" t="str">
        <f t="shared" si="9"/>
        <v>OS</v>
      </c>
      <c r="D59" s="10"/>
      <c r="E59" s="144">
        <f t="shared" si="10"/>
        <v>0</v>
      </c>
      <c r="F59" s="10"/>
      <c r="G59" s="129">
        <f t="shared" si="11"/>
        <v>0</v>
      </c>
      <c r="H59" s="10"/>
      <c r="I59" s="144">
        <f t="shared" si="12"/>
        <v>0</v>
      </c>
      <c r="J59" s="10"/>
      <c r="K59" s="129">
        <f t="shared" si="13"/>
        <v>0</v>
      </c>
      <c r="L59" s="10"/>
      <c r="M59" s="144">
        <f t="shared" si="14"/>
        <v>0</v>
      </c>
      <c r="N59" s="10"/>
      <c r="O59" s="10">
        <f t="shared" si="15"/>
        <v>0</v>
      </c>
      <c r="P59" s="40" t="s">
        <v>81</v>
      </c>
      <c r="Q59" s="13"/>
      <c r="R59" s="62" t="s">
        <v>37</v>
      </c>
      <c r="S59" s="39"/>
      <c r="T59" s="18"/>
      <c r="U59" s="34"/>
      <c r="V59" s="18"/>
      <c r="W59" s="34"/>
      <c r="X59" s="18"/>
      <c r="Y59" s="18"/>
      <c r="Z59" s="18"/>
      <c r="AA59" s="18"/>
      <c r="AB59" s="145"/>
      <c r="AC59" s="10"/>
      <c r="AE59" s="18"/>
    </row>
    <row r="60" spans="1:31" ht="15" customHeight="1">
      <c r="A60" s="101" t="str">
        <f t="shared" si="8"/>
        <v>SOUTHERN COMPANY FLORIDA LLC</v>
      </c>
      <c r="B60" s="10"/>
      <c r="C60" s="143" t="str">
        <f t="shared" si="9"/>
        <v>OS</v>
      </c>
      <c r="D60" s="10"/>
      <c r="E60" s="144">
        <f t="shared" si="10"/>
        <v>0</v>
      </c>
      <c r="F60" s="10"/>
      <c r="G60" s="129">
        <f t="shared" si="11"/>
        <v>0</v>
      </c>
      <c r="H60" s="10"/>
      <c r="I60" s="144">
        <f t="shared" si="12"/>
        <v>0</v>
      </c>
      <c r="J60" s="10"/>
      <c r="K60" s="129">
        <f t="shared" si="13"/>
        <v>0</v>
      </c>
      <c r="L60" s="10"/>
      <c r="M60" s="144">
        <f t="shared" si="14"/>
        <v>0</v>
      </c>
      <c r="N60" s="10"/>
      <c r="O60" s="10">
        <f t="shared" si="15"/>
        <v>0</v>
      </c>
      <c r="P60" s="40" t="s">
        <v>105</v>
      </c>
      <c r="Q60" s="13"/>
      <c r="R60" s="62" t="s">
        <v>37</v>
      </c>
      <c r="S60" s="39"/>
      <c r="T60" s="18"/>
      <c r="U60" s="34"/>
      <c r="V60" s="18"/>
      <c r="W60" s="34"/>
      <c r="X60" s="18"/>
      <c r="Y60" s="18"/>
      <c r="Z60" s="18"/>
      <c r="AA60" s="18"/>
      <c r="AB60" s="145"/>
      <c r="AC60" s="10"/>
      <c r="AE60" s="18"/>
    </row>
    <row r="61" spans="1:31" ht="15" customHeight="1">
      <c r="A61" s="101" t="str">
        <f>P61</f>
        <v>TENASKA POWER SERVICES CO.</v>
      </c>
      <c r="B61" s="10"/>
      <c r="C61" s="143" t="str">
        <f>+R61</f>
        <v>OS</v>
      </c>
      <c r="D61" s="10"/>
      <c r="E61" s="144">
        <f t="shared" si="10"/>
        <v>0</v>
      </c>
      <c r="F61" s="10"/>
      <c r="G61" s="129">
        <f t="shared" si="11"/>
        <v>0</v>
      </c>
      <c r="H61" s="10"/>
      <c r="I61" s="144">
        <f t="shared" si="12"/>
        <v>0</v>
      </c>
      <c r="J61" s="10"/>
      <c r="K61" s="129">
        <f t="shared" si="13"/>
        <v>0</v>
      </c>
      <c r="L61" s="10"/>
      <c r="M61" s="144">
        <f t="shared" si="14"/>
        <v>0</v>
      </c>
      <c r="N61" s="10"/>
      <c r="O61" s="10">
        <f t="shared" si="15"/>
        <v>0</v>
      </c>
      <c r="P61" s="40" t="s">
        <v>113</v>
      </c>
      <c r="Q61" s="13"/>
      <c r="R61" s="62" t="s">
        <v>37</v>
      </c>
      <c r="S61" s="18"/>
      <c r="T61" s="18"/>
      <c r="U61" s="34"/>
      <c r="V61" s="18"/>
      <c r="W61" s="34"/>
      <c r="X61" s="18"/>
      <c r="Y61" s="18"/>
      <c r="Z61" s="18"/>
      <c r="AA61" s="18"/>
      <c r="AB61" s="145"/>
      <c r="AC61" s="10"/>
      <c r="AE61" s="18"/>
    </row>
    <row r="62" spans="1:31" ht="15" customHeight="1">
      <c r="A62" s="101" t="str">
        <f t="shared" si="8"/>
        <v>WILLIAMS ENERGY MARKETING &amp; TRADING</v>
      </c>
      <c r="B62" s="10"/>
      <c r="C62" s="143" t="str">
        <f t="shared" si="9"/>
        <v>OS</v>
      </c>
      <c r="D62" s="10"/>
      <c r="E62" s="144">
        <f t="shared" si="10"/>
        <v>0</v>
      </c>
      <c r="F62" s="10"/>
      <c r="G62" s="129">
        <f t="shared" si="11"/>
        <v>0</v>
      </c>
      <c r="H62" s="10"/>
      <c r="I62" s="144">
        <f t="shared" si="12"/>
        <v>0</v>
      </c>
      <c r="J62" s="10"/>
      <c r="K62" s="129">
        <f t="shared" si="13"/>
        <v>0</v>
      </c>
      <c r="L62" s="10"/>
      <c r="M62" s="144">
        <f t="shared" si="14"/>
        <v>0</v>
      </c>
      <c r="N62" s="10"/>
      <c r="O62" s="10">
        <f t="shared" si="15"/>
        <v>0</v>
      </c>
      <c r="P62" s="40" t="s">
        <v>83</v>
      </c>
      <c r="Q62" s="13"/>
      <c r="R62" s="62" t="s">
        <v>37</v>
      </c>
      <c r="S62" s="18"/>
      <c r="T62" s="18"/>
      <c r="U62" s="34"/>
      <c r="V62" s="18"/>
      <c r="W62" s="34"/>
      <c r="X62" s="18"/>
      <c r="Y62" s="18"/>
      <c r="Z62" s="18"/>
      <c r="AA62" s="18"/>
      <c r="AB62" s="145"/>
      <c r="AC62" s="10"/>
      <c r="AE62" s="18"/>
    </row>
    <row r="63" spans="1:31" ht="15" customHeight="1">
      <c r="A63" s="101"/>
      <c r="B63" s="10"/>
      <c r="C63" s="143"/>
      <c r="D63" s="10"/>
      <c r="E63" s="144"/>
      <c r="F63" s="10"/>
      <c r="G63" s="129"/>
      <c r="H63" s="10"/>
      <c r="I63" s="144"/>
      <c r="J63" s="10"/>
      <c r="K63" s="129"/>
      <c r="L63" s="10"/>
      <c r="M63" s="144"/>
      <c r="N63" s="10"/>
      <c r="O63" s="10"/>
      <c r="P63" s="40"/>
      <c r="Q63" s="13"/>
      <c r="R63" s="62"/>
      <c r="S63" s="18"/>
      <c r="T63" s="18"/>
      <c r="U63" s="34"/>
      <c r="V63" s="18"/>
      <c r="W63" s="34"/>
      <c r="X63" s="18"/>
      <c r="Y63" s="18"/>
      <c r="Z63" s="18"/>
      <c r="AA63" s="18"/>
      <c r="AB63" s="145"/>
      <c r="AC63" s="10"/>
      <c r="AE63" s="18"/>
    </row>
    <row r="64" spans="1:31" ht="15" customHeight="1">
      <c r="A64" s="148" t="s">
        <v>222</v>
      </c>
      <c r="B64" s="10"/>
      <c r="C64" s="143"/>
      <c r="D64" s="10"/>
      <c r="E64" s="144"/>
      <c r="F64" s="10"/>
      <c r="G64" s="129"/>
      <c r="H64" s="10"/>
      <c r="I64" s="144"/>
      <c r="J64" s="10"/>
      <c r="K64" s="129"/>
      <c r="L64" s="10"/>
      <c r="M64" s="144"/>
      <c r="N64" s="10"/>
      <c r="O64" s="10"/>
      <c r="P64" s="40"/>
      <c r="Q64" s="13"/>
      <c r="R64" s="62"/>
      <c r="S64" s="18"/>
      <c r="T64" s="18"/>
      <c r="U64" s="34"/>
      <c r="V64" s="18"/>
      <c r="W64" s="34"/>
      <c r="X64" s="18"/>
      <c r="Y64" s="18"/>
      <c r="Z64" s="18"/>
      <c r="AA64" s="18"/>
      <c r="AB64" s="145"/>
      <c r="AC64" s="10"/>
      <c r="AE64" s="18"/>
    </row>
    <row r="65" spans="1:31" ht="15" customHeight="1">
      <c r="A65" s="148"/>
      <c r="B65" s="10"/>
      <c r="C65" s="143"/>
      <c r="D65" s="10"/>
      <c r="E65" s="144"/>
      <c r="F65" s="10"/>
      <c r="G65" s="129"/>
      <c r="H65" s="10"/>
      <c r="I65" s="144"/>
      <c r="J65" s="10"/>
      <c r="K65" s="129"/>
      <c r="L65" s="10"/>
      <c r="M65" s="144"/>
      <c r="N65" s="10"/>
      <c r="O65" s="10"/>
      <c r="P65" s="40"/>
      <c r="Q65" s="13"/>
      <c r="R65" s="62"/>
      <c r="S65" s="18"/>
      <c r="T65" s="18"/>
      <c r="U65" s="34"/>
      <c r="V65" s="18"/>
      <c r="W65" s="34"/>
      <c r="X65" s="18"/>
      <c r="Y65" s="18"/>
      <c r="Z65" s="18"/>
      <c r="AA65" s="18"/>
      <c r="AB65" s="145"/>
      <c r="AC65" s="10"/>
      <c r="AE65" s="18"/>
    </row>
    <row r="66" spans="1:31" ht="15" customHeight="1">
      <c r="A66" s="101" t="str">
        <f t="shared" si="8"/>
        <v>ENERGY AUTHORITY, THE</v>
      </c>
      <c r="B66" s="10"/>
      <c r="C66" s="143" t="str">
        <f>+R66</f>
        <v>FCBBS</v>
      </c>
      <c r="D66" s="10"/>
      <c r="E66" s="144">
        <f>S66+T66</f>
        <v>50</v>
      </c>
      <c r="F66" s="10"/>
      <c r="G66" s="129">
        <f>IF(E66&lt;&gt;0,+I66/(E66*10),0)</f>
        <v>6.197</v>
      </c>
      <c r="H66" s="10"/>
      <c r="I66" s="144">
        <f>U66+V66+Y66+Z66+AA66+AB66</f>
        <v>3098.5</v>
      </c>
      <c r="J66" s="10"/>
      <c r="K66" s="129">
        <f>IF(E66&lt;&gt;0,M66/(E66*10),0)</f>
        <v>8.4145</v>
      </c>
      <c r="L66" s="10"/>
      <c r="M66" s="144">
        <f>W66+X66+AA66+AB66</f>
        <v>4207.25</v>
      </c>
      <c r="N66" s="10"/>
      <c r="O66" s="10">
        <f>M66-I66</f>
        <v>1108.75</v>
      </c>
      <c r="P66" s="40" t="s">
        <v>98</v>
      </c>
      <c r="Q66" s="13"/>
      <c r="R66" s="62" t="s">
        <v>223</v>
      </c>
      <c r="S66" s="18">
        <v>50</v>
      </c>
      <c r="T66" s="18"/>
      <c r="U66" s="34">
        <v>3098.5</v>
      </c>
      <c r="V66" s="18"/>
      <c r="W66" s="34">
        <v>4207.25</v>
      </c>
      <c r="X66" s="18"/>
      <c r="Y66" s="18"/>
      <c r="Z66" s="18"/>
      <c r="AA66" s="18"/>
      <c r="AB66" s="145"/>
      <c r="AC66" s="10"/>
      <c r="AE66" s="18"/>
    </row>
    <row r="67" spans="1:31" ht="15" customHeight="1">
      <c r="A67" s="101" t="str">
        <f t="shared" si="8"/>
        <v>FLORIDA MUNICIPAL POWER AGENCY</v>
      </c>
      <c r="B67" s="10"/>
      <c r="C67" s="143" t="str">
        <f>+R67</f>
        <v>FCBBS</v>
      </c>
      <c r="D67" s="10"/>
      <c r="E67" s="144">
        <f>S67+T67</f>
        <v>75</v>
      </c>
      <c r="F67" s="10"/>
      <c r="G67" s="129">
        <f>IF(E67&lt;&gt;0,+I67/(E67*10),0)</f>
        <v>9.558133333333334</v>
      </c>
      <c r="H67" s="10"/>
      <c r="I67" s="144">
        <f>U67+V67+Y67+Z67+AA67+AB67</f>
        <v>7168.6</v>
      </c>
      <c r="J67" s="10"/>
      <c r="K67" s="129">
        <f>IF(E67&lt;&gt;0,M67/(E67*10),0)</f>
        <v>10.818</v>
      </c>
      <c r="L67" s="10"/>
      <c r="M67" s="144">
        <f>W67+X67+AA67+AB67</f>
        <v>8113.5</v>
      </c>
      <c r="N67" s="10"/>
      <c r="O67" s="10">
        <f>M67-I67</f>
        <v>944.8999999999996</v>
      </c>
      <c r="P67" s="40" t="s">
        <v>130</v>
      </c>
      <c r="Q67" s="13"/>
      <c r="R67" s="62" t="s">
        <v>223</v>
      </c>
      <c r="S67" s="18">
        <v>75</v>
      </c>
      <c r="T67" s="18"/>
      <c r="U67" s="34">
        <v>7168.6</v>
      </c>
      <c r="V67" s="18"/>
      <c r="W67" s="34">
        <v>8113.5</v>
      </c>
      <c r="X67" s="18"/>
      <c r="Y67" s="18"/>
      <c r="Z67" s="18"/>
      <c r="AA67" s="18"/>
      <c r="AB67" s="145"/>
      <c r="AC67" s="10"/>
      <c r="AE67" s="18"/>
    </row>
    <row r="68" spans="1:31" ht="15" customHeight="1">
      <c r="A68" s="101" t="str">
        <f t="shared" si="8"/>
        <v>TAMPA ELECTRIC COMPANY</v>
      </c>
      <c r="B68" s="10"/>
      <c r="C68" s="143" t="str">
        <f>+R68</f>
        <v>FCBBS</v>
      </c>
      <c r="D68" s="10"/>
      <c r="E68" s="144">
        <f>S68+T68</f>
        <v>20</v>
      </c>
      <c r="F68" s="10"/>
      <c r="G68" s="129">
        <f>IF(E68&lt;&gt;0,+I68/(E68*10),0)</f>
        <v>4.707</v>
      </c>
      <c r="H68" s="10"/>
      <c r="I68" s="144">
        <f>U68+V68+Y68+Z68+AA68+AB68</f>
        <v>941.4</v>
      </c>
      <c r="J68" s="10"/>
      <c r="K68" s="129">
        <f>IF(E68&lt;&gt;0,M68/(E68*10),0)</f>
        <v>5.986000000000001</v>
      </c>
      <c r="L68" s="10"/>
      <c r="M68" s="144">
        <f>W68+X68+AA68+AB68</f>
        <v>1197.2</v>
      </c>
      <c r="N68" s="10"/>
      <c r="O68" s="10">
        <f>M68-I68</f>
        <v>255.80000000000007</v>
      </c>
      <c r="P68" s="40" t="s">
        <v>56</v>
      </c>
      <c r="Q68" s="13"/>
      <c r="R68" s="62" t="s">
        <v>223</v>
      </c>
      <c r="S68" s="18">
        <v>20</v>
      </c>
      <c r="T68" s="18"/>
      <c r="U68" s="34">
        <v>941.4</v>
      </c>
      <c r="V68" s="18"/>
      <c r="W68" s="34">
        <v>1197.2</v>
      </c>
      <c r="X68" s="18"/>
      <c r="Y68" s="18"/>
      <c r="Z68" s="18"/>
      <c r="AA68" s="18"/>
      <c r="AB68" s="145"/>
      <c r="AC68" s="10"/>
      <c r="AE68" s="18"/>
    </row>
    <row r="69" spans="1:31" ht="15" customHeight="1">
      <c r="A69" s="101"/>
      <c r="B69" s="10"/>
      <c r="C69" s="143"/>
      <c r="D69" s="10"/>
      <c r="E69" s="144"/>
      <c r="F69" s="10"/>
      <c r="G69" s="129"/>
      <c r="H69" s="10"/>
      <c r="I69" s="144"/>
      <c r="J69" s="10"/>
      <c r="K69" s="129"/>
      <c r="L69" s="10"/>
      <c r="M69" s="144"/>
      <c r="N69" s="10"/>
      <c r="O69" s="10"/>
      <c r="P69" s="40"/>
      <c r="Q69" s="13"/>
      <c r="R69" s="62"/>
      <c r="S69" s="18"/>
      <c r="T69" s="18"/>
      <c r="U69" s="34"/>
      <c r="V69" s="18"/>
      <c r="W69" s="34"/>
      <c r="X69" s="18"/>
      <c r="Y69" s="18"/>
      <c r="Z69" s="18"/>
      <c r="AA69" s="18"/>
      <c r="AB69" s="145"/>
      <c r="AC69" s="10"/>
      <c r="AE69" s="18"/>
    </row>
    <row r="70" spans="3:47" ht="15" customHeight="1">
      <c r="C70" s="25"/>
      <c r="E70" s="149"/>
      <c r="F70" s="10"/>
      <c r="G70" s="129"/>
      <c r="H70" s="10"/>
      <c r="I70" s="10"/>
      <c r="J70" s="10"/>
      <c r="K70" s="129"/>
      <c r="L70" s="10"/>
      <c r="M70" s="10"/>
      <c r="N70" s="10"/>
      <c r="O70" s="10"/>
      <c r="P70" s="118"/>
      <c r="Q70" s="9"/>
      <c r="R70" s="115"/>
      <c r="S70" s="13"/>
      <c r="T70" s="13"/>
      <c r="U70" s="13"/>
      <c r="V70" s="13"/>
      <c r="W70" s="13"/>
      <c r="X70" s="13"/>
      <c r="Y70" s="13"/>
      <c r="Z70" s="13"/>
      <c r="AA70" s="13"/>
      <c r="AB70" s="132"/>
      <c r="AC70" s="10"/>
      <c r="AE70" s="13"/>
      <c r="AK70" s="10"/>
      <c r="AM70" s="129"/>
      <c r="AO70" s="10"/>
      <c r="AQ70" s="129"/>
      <c r="AS70" s="10"/>
      <c r="AU70" s="10"/>
    </row>
    <row r="71" spans="1:47" ht="15" customHeight="1">
      <c r="A71" s="133" t="s">
        <v>228</v>
      </c>
      <c r="E71" s="10">
        <f>SUM(E26:E39)</f>
        <v>4876</v>
      </c>
      <c r="F71" s="10"/>
      <c r="G71" s="129">
        <f>IF(E71&lt;&gt;0,+I71/(E71*10),0)</f>
        <v>29.97063474159147</v>
      </c>
      <c r="H71" s="10"/>
      <c r="I71" s="10">
        <f>SUM(I26:I39)</f>
        <v>1461368.1500000001</v>
      </c>
      <c r="J71" s="10"/>
      <c r="K71" s="129">
        <f>IF(E71&lt;&gt;0,M71/(E71*10),0)</f>
        <v>30.330498974569316</v>
      </c>
      <c r="L71" s="10"/>
      <c r="M71" s="10">
        <f>SUM(M26:M39)</f>
        <v>1478915.13</v>
      </c>
      <c r="N71" s="10"/>
      <c r="O71" s="10">
        <f>SUM(O26:O39)</f>
        <v>17546.979999999952</v>
      </c>
      <c r="P71" s="114" t="s">
        <v>74</v>
      </c>
      <c r="Q71" s="9"/>
      <c r="R71" s="9"/>
      <c r="S71" s="10">
        <f aca="true" t="shared" si="16" ref="S71:AB71">SUM(S26:S39)</f>
        <v>4886</v>
      </c>
      <c r="T71" s="10">
        <f t="shared" si="16"/>
        <v>-10</v>
      </c>
      <c r="U71" s="10">
        <f t="shared" si="16"/>
        <v>1460089</v>
      </c>
      <c r="V71" s="10">
        <f t="shared" si="16"/>
        <v>-580</v>
      </c>
      <c r="W71" s="10">
        <f t="shared" si="16"/>
        <v>1479495.13</v>
      </c>
      <c r="X71" s="10">
        <f t="shared" si="16"/>
        <v>-580</v>
      </c>
      <c r="Y71" s="10">
        <f t="shared" si="16"/>
        <v>1859.1499999999999</v>
      </c>
      <c r="Z71" s="13">
        <f t="shared" si="16"/>
        <v>0</v>
      </c>
      <c r="AA71" s="10">
        <f t="shared" si="16"/>
        <v>0</v>
      </c>
      <c r="AB71" s="132">
        <f t="shared" si="16"/>
        <v>0</v>
      </c>
      <c r="AC71" s="10"/>
      <c r="AE71" s="13"/>
      <c r="AK71" s="10"/>
      <c r="AM71" s="129"/>
      <c r="AO71" s="10"/>
      <c r="AQ71" s="129"/>
      <c r="AS71" s="10"/>
      <c r="AU71" s="10"/>
    </row>
    <row r="72" spans="1:31" ht="15" customHeight="1">
      <c r="A72" s="133" t="s">
        <v>229</v>
      </c>
      <c r="B72" s="10"/>
      <c r="C72" s="10"/>
      <c r="D72" s="10"/>
      <c r="E72" s="10">
        <f>SUM(E41:E64)</f>
        <v>3489</v>
      </c>
      <c r="F72" s="10"/>
      <c r="G72" s="129">
        <f>I72/(E72*10)</f>
        <v>18.812611063341933</v>
      </c>
      <c r="H72" s="10"/>
      <c r="I72" s="10">
        <f>SUM(I41:I64)</f>
        <v>656372</v>
      </c>
      <c r="J72" s="10"/>
      <c r="K72" s="129">
        <f>IF(E72&lt;&gt;0,M72/(E72*10),0)</f>
        <v>19.903407853253082</v>
      </c>
      <c r="L72" s="10"/>
      <c r="M72" s="10">
        <f>SUM(M41:M64)</f>
        <v>694429.9</v>
      </c>
      <c r="N72" s="10"/>
      <c r="O72" s="10">
        <f>SUM(O41:O64)</f>
        <v>38057.900000000045</v>
      </c>
      <c r="P72" s="114" t="s">
        <v>75</v>
      </c>
      <c r="Q72" s="13"/>
      <c r="R72" s="13"/>
      <c r="S72" s="10">
        <f aca="true" t="shared" si="17" ref="S72:AB72">SUM(S41:S64)</f>
        <v>3489</v>
      </c>
      <c r="T72" s="10">
        <f t="shared" si="17"/>
        <v>0</v>
      </c>
      <c r="U72" s="10">
        <f t="shared" si="17"/>
        <v>656372</v>
      </c>
      <c r="V72" s="10">
        <f t="shared" si="17"/>
        <v>0</v>
      </c>
      <c r="W72" s="10">
        <f t="shared" si="17"/>
        <v>694429.9</v>
      </c>
      <c r="X72" s="10">
        <f t="shared" si="17"/>
        <v>0</v>
      </c>
      <c r="Y72" s="10">
        <f t="shared" si="17"/>
        <v>0</v>
      </c>
      <c r="Z72" s="13">
        <f t="shared" si="17"/>
        <v>0</v>
      </c>
      <c r="AA72" s="10">
        <f t="shared" si="17"/>
        <v>0</v>
      </c>
      <c r="AB72" s="132">
        <f t="shared" si="17"/>
        <v>0</v>
      </c>
      <c r="AC72" s="10"/>
      <c r="AE72" s="13"/>
    </row>
    <row r="73" spans="1:31" ht="15" customHeight="1">
      <c r="A73" s="105" t="str">
        <f>P73</f>
        <v>FLORIDA COST-BASED BROKER SYSTEM SUB-TOTAL</v>
      </c>
      <c r="B73" s="10"/>
      <c r="C73" s="10"/>
      <c r="D73" s="10"/>
      <c r="E73" s="10">
        <f>SUM(E66:E68)</f>
        <v>145</v>
      </c>
      <c r="F73" s="10"/>
      <c r="G73" s="129">
        <f>I73/(E73*10)</f>
        <v>7.73</v>
      </c>
      <c r="H73" s="10"/>
      <c r="I73" s="10">
        <f>SUM(I66:I68)</f>
        <v>11208.5</v>
      </c>
      <c r="J73" s="10"/>
      <c r="K73" s="129">
        <f>IF(E73&lt;&gt;0,M73/(E73*10),0)</f>
        <v>9.322724137931035</v>
      </c>
      <c r="L73" s="10"/>
      <c r="M73" s="10">
        <f>SUM(M66:M68)</f>
        <v>13517.95</v>
      </c>
      <c r="N73" s="10"/>
      <c r="O73" s="10">
        <f>SUM(O66:O68)</f>
        <v>2309.45</v>
      </c>
      <c r="P73" s="40" t="s">
        <v>230</v>
      </c>
      <c r="Q73" s="13"/>
      <c r="R73" s="13"/>
      <c r="S73" s="10">
        <f>SUM(S66:S68)</f>
        <v>145</v>
      </c>
      <c r="T73" s="10">
        <f aca="true" t="shared" si="18" ref="T73:AB73">SUM(T66:T68)</f>
        <v>0</v>
      </c>
      <c r="U73" s="10">
        <f t="shared" si="18"/>
        <v>11208.5</v>
      </c>
      <c r="V73" s="10">
        <f t="shared" si="18"/>
        <v>0</v>
      </c>
      <c r="W73" s="10">
        <f t="shared" si="18"/>
        <v>13517.95</v>
      </c>
      <c r="X73" s="10">
        <f t="shared" si="18"/>
        <v>0</v>
      </c>
      <c r="Y73" s="10">
        <f t="shared" si="18"/>
        <v>0</v>
      </c>
      <c r="Z73" s="10">
        <f t="shared" si="18"/>
        <v>0</v>
      </c>
      <c r="AA73" s="10">
        <f t="shared" si="18"/>
        <v>0</v>
      </c>
      <c r="AB73" s="10">
        <f t="shared" si="18"/>
        <v>0</v>
      </c>
      <c r="AC73" s="10"/>
      <c r="AE73" s="13"/>
    </row>
    <row r="74" spans="2:47" ht="15" customHeight="1">
      <c r="B74" s="10"/>
      <c r="C74" s="10"/>
      <c r="D74" s="10"/>
      <c r="E74" s="10"/>
      <c r="F74" s="10"/>
      <c r="G74" s="129"/>
      <c r="H74" s="10"/>
      <c r="I74" s="10"/>
      <c r="J74" s="10"/>
      <c r="K74" s="129"/>
      <c r="L74" s="10"/>
      <c r="M74" s="10"/>
      <c r="N74" s="10"/>
      <c r="O74" s="10"/>
      <c r="P74" s="118"/>
      <c r="Q74" s="13"/>
      <c r="R74" s="13"/>
      <c r="S74" s="13"/>
      <c r="T74" s="13"/>
      <c r="U74" s="10"/>
      <c r="V74" s="10"/>
      <c r="W74" s="10"/>
      <c r="X74" s="10"/>
      <c r="Y74" s="10"/>
      <c r="Z74" s="13"/>
      <c r="AA74" s="10"/>
      <c r="AB74" s="132"/>
      <c r="AC74" s="10"/>
      <c r="AD74" s="105" t="s">
        <v>2</v>
      </c>
      <c r="AE74" s="13"/>
      <c r="AK74" s="10"/>
      <c r="AM74" s="129"/>
      <c r="AO74" s="10"/>
      <c r="AQ74" s="129"/>
      <c r="AS74" s="10"/>
      <c r="AU74" s="10"/>
    </row>
    <row r="75" spans="1:47" ht="15" customHeight="1">
      <c r="A75" s="105" t="s">
        <v>1</v>
      </c>
      <c r="B75" s="10"/>
      <c r="C75" s="10"/>
      <c r="D75" s="10"/>
      <c r="E75" s="10">
        <f>SUM(E26:E70)</f>
        <v>8510</v>
      </c>
      <c r="F75" s="10"/>
      <c r="G75" s="129">
        <f>I75/(E75*10)</f>
        <v>25.017027027027027</v>
      </c>
      <c r="H75" s="10"/>
      <c r="I75" s="10">
        <f>ROUND(SUM(I26:I70),0)</f>
        <v>2128949</v>
      </c>
      <c r="J75" s="10"/>
      <c r="K75" s="129">
        <f>IF(E75&lt;&gt;0,M75/(E75*10),0)</f>
        <v>25.697567567567567</v>
      </c>
      <c r="L75" s="10"/>
      <c r="M75" s="10">
        <f>ROUND(SUM(M26:M70),0)</f>
        <v>2186863</v>
      </c>
      <c r="N75" s="10"/>
      <c r="O75" s="10">
        <f>ROUND(SUM(O26:O70),0)</f>
        <v>57914</v>
      </c>
      <c r="P75" s="150" t="s">
        <v>1</v>
      </c>
      <c r="Q75" s="31"/>
      <c r="R75" s="31"/>
      <c r="S75" s="31">
        <f>SUM(S26:S70)</f>
        <v>8520</v>
      </c>
      <c r="T75" s="31">
        <f>SUM(T26:T70)</f>
        <v>-10</v>
      </c>
      <c r="U75" s="31">
        <f aca="true" t="shared" si="19" ref="U75:AB75">ROUND(SUM(U26:U70),0)</f>
        <v>2127670</v>
      </c>
      <c r="V75" s="31">
        <f t="shared" si="19"/>
        <v>-580</v>
      </c>
      <c r="W75" s="31">
        <f t="shared" si="19"/>
        <v>2187443</v>
      </c>
      <c r="X75" s="31">
        <f t="shared" si="19"/>
        <v>-580</v>
      </c>
      <c r="Y75" s="31">
        <f t="shared" si="19"/>
        <v>1859</v>
      </c>
      <c r="Z75" s="31">
        <f t="shared" si="19"/>
        <v>0</v>
      </c>
      <c r="AA75" s="31">
        <f t="shared" si="19"/>
        <v>0</v>
      </c>
      <c r="AB75" s="141">
        <f t="shared" si="19"/>
        <v>0</v>
      </c>
      <c r="AC75" s="10"/>
      <c r="AE75" s="13"/>
      <c r="AK75" s="10"/>
      <c r="AU75" s="10"/>
    </row>
    <row r="76" spans="1:37" ht="15" customHeight="1">
      <c r="A76" s="113"/>
      <c r="B76" s="151"/>
      <c r="C76" s="151"/>
      <c r="D76" s="151"/>
      <c r="E76" s="151"/>
      <c r="F76" s="151"/>
      <c r="G76" s="152"/>
      <c r="H76" s="151"/>
      <c r="I76" s="153" t="s">
        <v>2</v>
      </c>
      <c r="J76" s="151"/>
      <c r="K76" s="152"/>
      <c r="L76" s="151"/>
      <c r="M76" s="153" t="s">
        <v>2</v>
      </c>
      <c r="N76" s="151"/>
      <c r="O76" s="151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0"/>
      <c r="AK76" s="10"/>
    </row>
    <row r="77" spans="1:47" ht="15" customHeight="1">
      <c r="A77" s="105" t="s">
        <v>47</v>
      </c>
      <c r="B77" s="10"/>
      <c r="C77" s="10"/>
      <c r="D77" s="10"/>
      <c r="E77" s="10"/>
      <c r="F77" s="10"/>
      <c r="G77" s="129"/>
      <c r="H77" s="10"/>
      <c r="I77" s="10"/>
      <c r="J77" s="10"/>
      <c r="K77" s="12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29"/>
      <c r="AK77" s="10"/>
      <c r="AM77" s="129"/>
      <c r="AO77" s="10"/>
      <c r="AQ77" s="129"/>
      <c r="AS77" s="10"/>
      <c r="AU77" s="10"/>
    </row>
    <row r="78" spans="1:47" ht="15" customHeight="1">
      <c r="A78" s="105" t="s">
        <v>48</v>
      </c>
      <c r="B78" s="10"/>
      <c r="C78" s="10"/>
      <c r="D78" s="10"/>
      <c r="E78" s="10">
        <f>E75-E21</f>
        <v>-26550</v>
      </c>
      <c r="F78" s="10"/>
      <c r="G78" s="129">
        <f>G75-G21</f>
        <v>22.40909205840181</v>
      </c>
      <c r="H78" s="10"/>
      <c r="I78" s="10">
        <f>I75-I21</f>
        <v>1214607</v>
      </c>
      <c r="J78" s="10"/>
      <c r="K78" s="129">
        <f>K75-K21</f>
        <v>22.0098265521654</v>
      </c>
      <c r="L78" s="10"/>
      <c r="M78" s="10">
        <f>M75-M21</f>
        <v>893941</v>
      </c>
      <c r="N78" s="10"/>
      <c r="O78" s="10">
        <f>O75-O21</f>
        <v>-320666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43"/>
      <c r="AD78" s="43"/>
      <c r="AG78" s="43"/>
      <c r="AK78" s="43"/>
      <c r="AM78" s="43"/>
      <c r="AO78" s="43"/>
      <c r="AP78" s="43"/>
      <c r="AQ78" s="43"/>
      <c r="AS78" s="43"/>
      <c r="AU78" s="43"/>
    </row>
    <row r="79" spans="1:29" ht="15">
      <c r="A79" s="154" t="s">
        <v>49</v>
      </c>
      <c r="B79" s="43"/>
      <c r="C79" s="43"/>
      <c r="D79" s="43"/>
      <c r="E79" s="43">
        <f>E78/E21*100</f>
        <v>-75.72732458642328</v>
      </c>
      <c r="F79" s="43"/>
      <c r="G79" s="43">
        <f>G78/G21*100</f>
        <v>859.2657534790783</v>
      </c>
      <c r="H79" s="43"/>
      <c r="I79" s="43">
        <f>I78/I21*100</f>
        <v>132.8394626955778</v>
      </c>
      <c r="J79" s="154" t="s">
        <v>2</v>
      </c>
      <c r="K79" s="43">
        <f>K78/K21*100</f>
        <v>596.8376428886808</v>
      </c>
      <c r="L79" s="43"/>
      <c r="M79" s="43">
        <f>M78/M21*100</f>
        <v>69.1411392179884</v>
      </c>
      <c r="N79" s="43"/>
      <c r="O79" s="43">
        <f>O78/O21*100</f>
        <v>-84.70230862697449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10"/>
    </row>
    <row r="80" spans="2:29" ht="15">
      <c r="B80" s="10"/>
      <c r="C80" s="10"/>
      <c r="D80" s="10"/>
      <c r="E80" s="10"/>
      <c r="F80" s="10"/>
      <c r="G80" s="129"/>
      <c r="H80" s="10"/>
      <c r="I80" s="10"/>
      <c r="J80" s="10"/>
      <c r="K80" s="12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47" ht="15">
      <c r="A81" s="105" t="s">
        <v>50</v>
      </c>
      <c r="B81" s="10"/>
      <c r="C81" s="10"/>
      <c r="D81" s="10"/>
      <c r="E81" s="10"/>
      <c r="F81" s="10"/>
      <c r="G81" s="129"/>
      <c r="H81" s="10"/>
      <c r="I81" s="10"/>
      <c r="J81" s="10"/>
      <c r="K81" s="12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K81" s="10"/>
      <c r="AM81" s="129"/>
      <c r="AO81" s="10"/>
      <c r="AQ81" s="129"/>
      <c r="AS81" s="10"/>
      <c r="AU81" s="10"/>
    </row>
    <row r="82" spans="1:47" ht="15">
      <c r="A82" s="105" t="s">
        <v>51</v>
      </c>
      <c r="B82" s="10"/>
      <c r="C82" s="10"/>
      <c r="D82" s="10"/>
      <c r="E82" s="10">
        <f>AF5</f>
        <v>8510</v>
      </c>
      <c r="F82" s="10"/>
      <c r="G82" s="129">
        <f>I82/(E82*10)</f>
        <v>25.017027027027027</v>
      </c>
      <c r="H82" s="10"/>
      <c r="I82" s="10">
        <f>AF6</f>
        <v>2128949</v>
      </c>
      <c r="J82" s="10"/>
      <c r="K82" s="129">
        <f>M82/(E82*10)</f>
        <v>25.697567567567567</v>
      </c>
      <c r="L82" s="10"/>
      <c r="M82" s="10">
        <f>AF7</f>
        <v>2186863</v>
      </c>
      <c r="N82" s="10"/>
      <c r="O82" s="10">
        <f>AF8</f>
        <v>57914</v>
      </c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K82" s="10"/>
      <c r="AM82" s="129"/>
      <c r="AO82" s="10"/>
      <c r="AQ82" s="129"/>
      <c r="AS82" s="10"/>
      <c r="AU82" s="10"/>
    </row>
    <row r="83" spans="1:47" ht="15">
      <c r="A83" s="105" t="s">
        <v>52</v>
      </c>
      <c r="B83" s="10"/>
      <c r="C83" s="10"/>
      <c r="D83" s="10"/>
      <c r="E83" s="10">
        <f>AF9</f>
        <v>35060</v>
      </c>
      <c r="F83" s="10"/>
      <c r="G83" s="129">
        <f>I83/(E83*10)</f>
        <v>2.607934968625214</v>
      </c>
      <c r="H83" s="10"/>
      <c r="I83" s="10">
        <f>AF10</f>
        <v>914342</v>
      </c>
      <c r="J83" s="10"/>
      <c r="K83" s="129">
        <f>M83/(E83*10)</f>
        <v>3.687741015402168</v>
      </c>
      <c r="L83" s="10"/>
      <c r="M83" s="10">
        <f>AF11</f>
        <v>1292922</v>
      </c>
      <c r="N83" s="10"/>
      <c r="O83" s="10">
        <f>AF12</f>
        <v>378580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K83" s="10"/>
      <c r="AM83" s="129"/>
      <c r="AO83" s="10"/>
      <c r="AQ83" s="129"/>
      <c r="AS83" s="10"/>
      <c r="AU83" s="10"/>
    </row>
    <row r="84" spans="1:47" ht="15">
      <c r="A84" s="105" t="s">
        <v>48</v>
      </c>
      <c r="B84" s="10"/>
      <c r="C84" s="10"/>
      <c r="D84" s="10"/>
      <c r="E84" s="10">
        <f>E82-E83</f>
        <v>-26550</v>
      </c>
      <c r="F84" s="10"/>
      <c r="G84" s="129">
        <f>G82-G83</f>
        <v>22.40909205840181</v>
      </c>
      <c r="H84" s="10"/>
      <c r="I84" s="10">
        <f>I82-I83</f>
        <v>1214607</v>
      </c>
      <c r="J84" s="10"/>
      <c r="K84" s="129">
        <f>K82-K83</f>
        <v>22.0098265521654</v>
      </c>
      <c r="L84" s="10"/>
      <c r="M84" s="10">
        <f>M82-M83</f>
        <v>893941</v>
      </c>
      <c r="N84" s="10"/>
      <c r="O84" s="10">
        <f>O82-O83</f>
        <v>-320666</v>
      </c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43"/>
      <c r="AD84" s="43"/>
      <c r="AG84" s="43"/>
      <c r="AK84" s="43"/>
      <c r="AM84" s="43"/>
      <c r="AO84" s="43"/>
      <c r="AQ84" s="43"/>
      <c r="AS84" s="43"/>
      <c r="AU84" s="43"/>
    </row>
    <row r="85" spans="1:28" ht="15">
      <c r="A85" s="154" t="s">
        <v>49</v>
      </c>
      <c r="B85" s="43"/>
      <c r="C85" s="43"/>
      <c r="D85" s="43"/>
      <c r="E85" s="43">
        <f>E84/E83*100</f>
        <v>-75.72732458642328</v>
      </c>
      <c r="F85" s="43"/>
      <c r="G85" s="43">
        <f>G84/G83*100</f>
        <v>859.2657534790783</v>
      </c>
      <c r="H85" s="43"/>
      <c r="I85" s="43">
        <f>I84/I83*100</f>
        <v>132.8394626955778</v>
      </c>
      <c r="J85" s="43"/>
      <c r="K85" s="43">
        <f>K84/K83*100</f>
        <v>596.8376428886808</v>
      </c>
      <c r="L85" s="43"/>
      <c r="M85" s="43">
        <f>M84/M83*100</f>
        <v>69.1411392179884</v>
      </c>
      <c r="N85" s="43"/>
      <c r="O85" s="43">
        <f>O84/O83*100</f>
        <v>-84.70230862697449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ht="409.5">
      <c r="A86" s="105" t="s">
        <v>2</v>
      </c>
    </row>
    <row r="87" ht="15">
      <c r="A87" s="105" t="s">
        <v>2</v>
      </c>
    </row>
  </sheetData>
  <sheetProtection/>
  <mergeCells count="8">
    <mergeCell ref="D3:I3"/>
    <mergeCell ref="D4:I4"/>
    <mergeCell ref="D5:I5"/>
    <mergeCell ref="D6:I6"/>
    <mergeCell ref="U3:W3"/>
    <mergeCell ref="U4:W4"/>
    <mergeCell ref="U5:W5"/>
    <mergeCell ref="U6:W6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51" r:id="rId1"/>
  <rowBreaks count="1" manualBreakCount="1">
    <brk id="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2016-05-23T14:04:57Z</dcterms:created>
  <dcterms:modified xsi:type="dcterms:W3CDTF">2016-05-28T13:23:25Z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