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75" windowHeight="4065" tabRatio="887" firstSheet="1" activeTab="1"/>
  </bookViews>
  <sheets>
    <sheet name="BExRepositorySheet" sheetId="1" state="veryHidden" r:id="rId1"/>
    <sheet name="Staff INT 1-21 Calc" sheetId="2" r:id="rId2"/>
    <sheet name="Total Excl PD NPT Pools" sheetId="3" r:id="rId3"/>
    <sheet name="PD NPT Pools" sheetId="4" r:id="rId4"/>
    <sheet name="PD NPT Excl NPT Pools" sheetId="5" r:id="rId5"/>
  </sheets>
  <externalReferences>
    <externalReference r:id="rId8"/>
    <externalReference r:id="rId9"/>
  </externalReferences>
  <definedNames>
    <definedName name="DF_GRID_1">Total Excl PD NPT '[1]Pools'!$F$15:$O$44</definedName>
    <definedName name="DF_Sheet4_GRID_1">PD NPT '[1]Pools'!$F$15:$S$27</definedName>
    <definedName name="DF_Sheet5_Sheet4_GRID_1">PD NPT Excl NPT '[1]Pools'!$F$15:$Q$22</definedName>
    <definedName name="DF_Sheet6_Sheet5_Sheet4_GRID_1">Applied EO-Stores by '[2]FF'!$F$15:$K$26</definedName>
    <definedName name="DF_Sheet7_Sheet6_Sheet5_Sheet4_GRID_1">Reg Capex PR by '[2]FF'!$F$15:$K$26</definedName>
    <definedName name="_xlnm.Print_Area" localSheetId="4">'PD NPT Excl NPT Pools'!$A$3:$O$27</definedName>
    <definedName name="_xlnm.Print_Area" localSheetId="3">'PD NPT Pools'!$A$3:$Q$33</definedName>
    <definedName name="_xlnm.Print_Area" localSheetId="1">'Staff INT 1-21 Calc'!$A$3:$M$38</definedName>
    <definedName name="_xlnm.Print_Area" localSheetId="2">'Total Excl PD NPT Pools'!$A$3:$O$75</definedName>
    <definedName name="_xlnm.Print_Titles" localSheetId="4">'PD NPT Excl NPT Pools'!$16:$17</definedName>
    <definedName name="_xlnm.Print_Titles" localSheetId="3">'PD NPT Pools'!$16:$17</definedName>
    <definedName name="_xlnm.Print_Titles" localSheetId="2">'Total Excl PD NPT Pools'!$16:$17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<sst xmlns="http://schemas.openxmlformats.org/spreadsheetml/2006/main" count="755" uniqueCount="143">
  <si>
    <t>Table</t>
  </si>
  <si>
    <t xml:space="preserve"> </t>
  </si>
  <si>
    <t>Filter</t>
  </si>
  <si>
    <t>Comparative Analysis w/Detail (A/Fc)</t>
  </si>
  <si>
    <t>Account</t>
  </si>
  <si>
    <t>Business area</t>
  </si>
  <si>
    <t/>
  </si>
  <si>
    <t>Inputs/Outputs</t>
  </si>
  <si>
    <t>REQCC-Cost Center Category</t>
  </si>
  <si>
    <t>Resp. cost cntr</t>
  </si>
  <si>
    <t>Source</t>
  </si>
  <si>
    <t>Time: Cal. Year/Quarter</t>
  </si>
  <si>
    <t>Time: Fiscal year/period</t>
  </si>
  <si>
    <t>Time: Fiscal Year</t>
  </si>
  <si>
    <t>Time: Posting period</t>
  </si>
  <si>
    <t>Version</t>
  </si>
  <si>
    <t>WBS-Earning a  Return</t>
  </si>
  <si>
    <t>WBS-IM/Program Position</t>
  </si>
  <si>
    <t>WBS-Job Code</t>
  </si>
  <si>
    <t>WBS-Job Type</t>
  </si>
  <si>
    <t>WBS-Level in Project Hierarchy</t>
  </si>
  <si>
    <t>WBS-Management Area</t>
  </si>
  <si>
    <t>WBS-Project Code</t>
  </si>
  <si>
    <t>WBS-Project Type</t>
  </si>
  <si>
    <t>WBS-Reason for investment</t>
  </si>
  <si>
    <t>WBS-Services</t>
  </si>
  <si>
    <t>WBS-Storm Secure</t>
  </si>
  <si>
    <t>WBS-Functional Area</t>
  </si>
  <si>
    <t>WBS Element</t>
  </si>
  <si>
    <t>WBS-Activity</t>
  </si>
  <si>
    <t>WBS-Project-L1</t>
  </si>
  <si>
    <t>WBS-Reporting WBS-L3</t>
  </si>
  <si>
    <t>WBS-Requesting CC</t>
  </si>
  <si>
    <t>WBS-L2</t>
  </si>
  <si>
    <t>Account-Alt</t>
  </si>
  <si>
    <t>WBS-Mngt Rep Excl</t>
  </si>
  <si>
    <t>Power Delivery</t>
  </si>
  <si>
    <t>C</t>
  </si>
  <si>
    <t>Capital WBS Element</t>
  </si>
  <si>
    <t>D</t>
  </si>
  <si>
    <t>Deferred</t>
  </si>
  <si>
    <t>E</t>
  </si>
  <si>
    <t>Expense WBS Element</t>
  </si>
  <si>
    <t>Result</t>
  </si>
  <si>
    <t>Overall Result</t>
  </si>
  <si>
    <t>A01</t>
  </si>
  <si>
    <t>Base</t>
  </si>
  <si>
    <t>A02</t>
  </si>
  <si>
    <t>ECCR</t>
  </si>
  <si>
    <t>A18</t>
  </si>
  <si>
    <t>New Nuclear (Above the Line)</t>
  </si>
  <si>
    <t>A10</t>
  </si>
  <si>
    <t>Budgeted Deferred Projects</t>
  </si>
  <si>
    <t>A11</t>
  </si>
  <si>
    <t>Other Balance Sheet Activity</t>
  </si>
  <si>
    <t>A04</t>
  </si>
  <si>
    <t>Fuel</t>
  </si>
  <si>
    <t>A05</t>
  </si>
  <si>
    <t>Capacity</t>
  </si>
  <si>
    <t>A06</t>
  </si>
  <si>
    <t>Below the Line</t>
  </si>
  <si>
    <t>A08</t>
  </si>
  <si>
    <t>ECRC</t>
  </si>
  <si>
    <t>A09</t>
  </si>
  <si>
    <t>Nonrecoverable Fuel</t>
  </si>
  <si>
    <t>A12</t>
  </si>
  <si>
    <t>Clearing/Overheads</t>
  </si>
  <si>
    <t>A20</t>
  </si>
  <si>
    <t>Revenue Enhancement</t>
  </si>
  <si>
    <t>A22</t>
  </si>
  <si>
    <t>Intercompany</t>
  </si>
  <si>
    <t>Z03</t>
  </si>
  <si>
    <t>Budgetary All</t>
  </si>
  <si>
    <t>Z01</t>
  </si>
  <si>
    <t>Non Budgetary - Transfer</t>
  </si>
  <si>
    <t>Z02</t>
  </si>
  <si>
    <t>Corp Budgetary Credit</t>
  </si>
  <si>
    <t>2017</t>
  </si>
  <si>
    <t>2018</t>
  </si>
  <si>
    <t>Base O&amp;M</t>
  </si>
  <si>
    <t>Total Capital</t>
  </si>
  <si>
    <t>639905</t>
  </si>
  <si>
    <t>Subst Non-Prod OH-12</t>
  </si>
  <si>
    <t>639906</t>
  </si>
  <si>
    <t>Trans Non-Prod OH-12</t>
  </si>
  <si>
    <t>648000</t>
  </si>
  <si>
    <t>Dist Non-Prod OH-12</t>
  </si>
  <si>
    <t>5992202</t>
  </si>
  <si>
    <t>POWER PLANT: FPL - Bargain Variable ST</t>
  </si>
  <si>
    <t>5992206</t>
  </si>
  <si>
    <t>POWER PLANT: FPL - Bargain Variable Over</t>
  </si>
  <si>
    <t>5751300</t>
  </si>
  <si>
    <t>OUTSIDE SVCS: Contractor Substation Spec</t>
  </si>
  <si>
    <t>Pwd Del Non-productive Cost Pools Only</t>
  </si>
  <si>
    <t>FPLGRU10073</t>
  </si>
  <si>
    <t>POWER SYSTEMS NON-PRODUCTIVE</t>
  </si>
  <si>
    <t xml:space="preserve">Pwd Del Only, Excludes Non-productive Cost Pools </t>
  </si>
  <si>
    <t>Payroll Allocation $</t>
  </si>
  <si>
    <t>Payroll Allocation %</t>
  </si>
  <si>
    <t>Total</t>
  </si>
  <si>
    <t>Check</t>
  </si>
  <si>
    <t xml:space="preserve">Total FPL, Excludes Pwd Del Non-productive Cost Pools </t>
  </si>
  <si>
    <t>Pool Allocation %</t>
  </si>
  <si>
    <t>]0002/639906 Transmission Ops Non-Prod OH Pool-12[...</t>
  </si>
  <si>
    <t>0002/639906 Transmission Ops Non-Prod OH Pool-12, 0002/648000 Dist Non-Productive OH Pool Barg-12...</t>
  </si>
  <si>
    <t>Revenue Enhancement O&amp;M</t>
  </si>
  <si>
    <t>Non-Clause Fuel O&amp;M</t>
  </si>
  <si>
    <t>Below the Line O&amp;M</t>
  </si>
  <si>
    <t>Clause O&amp;M</t>
  </si>
  <si>
    <t>Other Balance Sheet</t>
  </si>
  <si>
    <t>Non-Utility Expense</t>
  </si>
  <si>
    <t xml:space="preserve">Total </t>
  </si>
  <si>
    <t>From: PCY - Stores and EO Calculations 2016-2018.xls</t>
  </si>
  <si>
    <t>Bargain Variable ST</t>
  </si>
  <si>
    <t>Bargain Variable Over</t>
  </si>
  <si>
    <t>Total NPT Pools</t>
  </si>
  <si>
    <t>Bargain Variable ST %</t>
  </si>
  <si>
    <t>REGULAR SALARIES &amp; WAGES</t>
  </si>
  <si>
    <t>Clearing/Overheads (Assume Capital)</t>
  </si>
  <si>
    <t>Regular Payroll: Straight Time only</t>
  </si>
  <si>
    <t xml:space="preserve">Includes Straight Time GL Accounts and </t>
  </si>
  <si>
    <t>Straight Time Proportion of Pwr Del Non-Productive Time GL Account</t>
  </si>
  <si>
    <t>Non-productive Applied</t>
  </si>
  <si>
    <t>Non-officer Incentive Budget</t>
  </si>
  <si>
    <t>Allocation from Corp Budgets</t>
  </si>
  <si>
    <t>Dollars Allocated (calculated)</t>
  </si>
  <si>
    <t>Total Check</t>
  </si>
  <si>
    <t>&lt;A&gt;</t>
  </si>
  <si>
    <t>&lt;B&gt;</t>
  </si>
  <si>
    <t>Sum &lt;B&gt;=</t>
  </si>
  <si>
    <t>From STAFF INT 1-21</t>
  </si>
  <si>
    <t>To STAFF INT 1-21</t>
  </si>
  <si>
    <t>To Witness Slattery 2016 Rebuttal</t>
  </si>
  <si>
    <t>Sum &lt;A&gt; =</t>
  </si>
  <si>
    <t>To Witness Slattery's 2016 Rebuttal, O&amp;M Factor for Employee Compensation Expense</t>
  </si>
  <si>
    <t xml:space="preserve"> Per Witness Schultz's 2016 Direct Testimony, Expense Factor</t>
  </si>
  <si>
    <t>Plan Current Year
JAN 2017 - DEC 2018</t>
  </si>
  <si>
    <t>rounded</t>
  </si>
  <si>
    <t>SFHHA 013449</t>
  </si>
  <si>
    <t>FPL RC-16</t>
  </si>
  <si>
    <t>SFHHA 013450</t>
  </si>
  <si>
    <t>SFHHA 013451</t>
  </si>
  <si>
    <t>SFHHA 013452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</si>
</sst>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\$\ #,##0.00\ ;\$\ &quot;(&quot;#,##0.00&quot;)&quot;"/>
    <numFmt numFmtId="169" formatCode="0.0%"/>
    <numFmt numFmtId="170" formatCode="#,##0.0"/>
    <numFmt numFmtId="171" formatCode="_(* #,##0_);_(* \(#,##0\);_(* &quot;-&quot;??_);_(@_)"/>
    <numFmt numFmtId="172" formatCode="0.000%"/>
    <numFmt numFmtId="173" formatCode="0.0000%"/>
    <numFmt numFmtId="174" formatCode="0.00000%"/>
    <numFmt numFmtId="175" formatCode="0.000000%"/>
  </numFmts>
  <fonts count="3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1"/>
      <color indexed="18"/>
      <name val="Calibri"/>
      <family val="2"/>
    </font>
    <font>
      <b/>
      <sz val="8"/>
      <color indexed="14"/>
      <name val="Arial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8"/>
      <color rgb="FFFF0000"/>
      <name val="Arial"/>
      <family val="2"/>
    </font>
    <font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8"/>
      <color rgb="FFFF0000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38" borderId="0" applyNumberFormat="0" applyBorder="0" applyAlignment="0" applyProtection="0"/>
    <xf numFmtId="0" fontId="13" fillId="41" borderId="1" applyNumberFormat="0" applyAlignment="0" applyProtection="0"/>
    <xf numFmtId="0" fontId="14" fillId="33" borderId="2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9" borderId="1" applyNumberFormat="0" applyAlignment="0" applyProtection="0"/>
    <xf numFmtId="0" fontId="20" fillId="0" borderId="6" applyNumberFormat="0" applyFill="0" applyAlignment="0" applyProtection="0"/>
    <xf numFmtId="0" fontId="20" fillId="39" borderId="0" applyNumberFormat="0" applyBorder="0" applyAlignment="0" applyProtection="0"/>
    <xf numFmtId="0" fontId="0" fillId="38" borderId="1" applyNumberFormat="0" applyFont="0" applyAlignment="0" applyProtection="0"/>
    <xf numFmtId="0" fontId="21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4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7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4" fillId="64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4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8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9" fillId="63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2" borderId="0" xfId="0" applyAlignment="1">
      <alignment/>
    </xf>
    <xf numFmtId="0" fontId="0" fillId="2" borderId="0" xfId="0" applyFont="1" applyBorder="1" applyAlignment="1">
      <alignment/>
    </xf>
    <xf numFmtId="0" fontId="0" fillId="2" borderId="0" xfId="0" applyBorder="1" applyAlignment="1">
      <alignment/>
    </xf>
    <xf numFmtId="0" fontId="0" fillId="67" borderId="14" xfId="0" applyFill="1" applyBorder="1" applyAlignment="1">
      <alignment/>
    </xf>
    <xf numFmtId="0" fontId="0" fillId="67" borderId="14" xfId="0" applyFill="1" applyBorder="1" applyAlignment="1">
      <alignment vertical="center"/>
    </xf>
    <xf numFmtId="0" fontId="0" fillId="67" borderId="15" xfId="0" applyFill="1" applyBorder="1" applyAlignment="1">
      <alignment/>
    </xf>
    <xf numFmtId="0" fontId="5" fillId="67" borderId="14" xfId="0" applyFont="1" applyFill="1" applyBorder="1" applyAlignment="1">
      <alignment horizontal="right" vertical="center"/>
    </xf>
    <xf numFmtId="0" fontId="0" fillId="67" borderId="14" xfId="0" applyFill="1" applyBorder="1" applyAlignment="1" quotePrefix="1">
      <alignment vertical="center"/>
    </xf>
    <xf numFmtId="0" fontId="0" fillId="2" borderId="0" xfId="0" applyAlignment="1" quotePrefix="1">
      <alignment/>
    </xf>
    <xf numFmtId="0" fontId="0" fillId="63" borderId="16" xfId="0" applyFill="1" applyBorder="1" applyAlignment="1">
      <alignment/>
    </xf>
    <xf numFmtId="0" fontId="0" fillId="63" borderId="17" xfId="0" applyFill="1" applyBorder="1" applyAlignment="1">
      <alignment/>
    </xf>
    <xf numFmtId="0" fontId="0" fillId="63" borderId="18" xfId="0" applyFill="1" applyBorder="1" applyAlignment="1">
      <alignment/>
    </xf>
    <xf numFmtId="22" fontId="0" fillId="67" borderId="14" xfId="0" applyNumberFormat="1" applyFill="1" applyBorder="1" applyAlignment="1" quotePrefix="1">
      <alignment vertical="center"/>
    </xf>
    <xf numFmtId="0" fontId="0" fillId="46" borderId="1" xfId="117" applyNumberFormat="1" quotePrefix="1">
      <alignment horizontal="left" vertical="center" indent="1"/>
    </xf>
    <xf numFmtId="168" fontId="0" fillId="0" borderId="1" xfId="115" applyNumberFormat="1">
      <alignment horizontal="right" vertical="center"/>
    </xf>
    <xf numFmtId="0" fontId="0" fillId="46" borderId="1" xfId="85" applyNumberFormat="1" quotePrefix="1">
      <alignment horizontal="left" vertical="center" indent="1"/>
    </xf>
    <xf numFmtId="0" fontId="4" fillId="68" borderId="0" xfId="0" applyFont="1" applyFill="1" applyAlignment="1">
      <alignment/>
    </xf>
    <xf numFmtId="0" fontId="0" fillId="45" borderId="1" xfId="83" applyNumberFormat="1" quotePrefix="1">
      <alignment horizontal="left" vertical="center" indent="1"/>
    </xf>
    <xf numFmtId="168" fontId="0" fillId="45" borderId="1" xfId="81" applyNumberFormat="1">
      <alignment vertical="center"/>
    </xf>
    <xf numFmtId="0" fontId="0" fillId="2" borderId="0" xfId="0" applyFont="1" applyAlignment="1">
      <alignment/>
    </xf>
    <xf numFmtId="168" fontId="0" fillId="2" borderId="0" xfId="0" applyNumberFormat="1" applyAlignment="1">
      <alignment/>
    </xf>
    <xf numFmtId="9" fontId="0" fillId="2" borderId="0" xfId="80" applyFont="1" applyFill="1" applyAlignment="1">
      <alignment/>
    </xf>
    <xf numFmtId="9" fontId="0" fillId="2" borderId="0" xfId="0" applyNumberFormat="1" applyAlignment="1">
      <alignment/>
    </xf>
    <xf numFmtId="9" fontId="0" fillId="2" borderId="19" xfId="80" applyFont="1" applyFill="1" applyBorder="1" applyAlignment="1">
      <alignment/>
    </xf>
    <xf numFmtId="0" fontId="33" fillId="2" borderId="0" xfId="0" applyFont="1" applyAlignment="1">
      <alignment/>
    </xf>
    <xf numFmtId="0" fontId="33" fillId="63" borderId="2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63" borderId="0" xfId="0" applyFont="1" applyFill="1" applyBorder="1" applyAlignment="1">
      <alignment/>
    </xf>
    <xf numFmtId="0" fontId="0" fillId="60" borderId="1" xfId="101" applyNumberFormat="1" quotePrefix="1">
      <alignment horizontal="left" vertical="center" indent="1"/>
    </xf>
    <xf numFmtId="0" fontId="0" fillId="60" borderId="1" xfId="101" applyNumberFormat="1" applyAlignment="1" quotePrefix="1">
      <alignment horizontal="left" vertical="center" indent="2"/>
    </xf>
    <xf numFmtId="169" fontId="0" fillId="2" borderId="0" xfId="80" applyNumberFormat="1" applyFont="1" applyFill="1" applyAlignment="1">
      <alignment/>
    </xf>
    <xf numFmtId="169" fontId="0" fillId="2" borderId="19" xfId="80" applyNumberFormat="1" applyFont="1" applyFill="1" applyBorder="1" applyAlignment="1">
      <alignment/>
    </xf>
    <xf numFmtId="168" fontId="0" fillId="2" borderId="19" xfId="0" applyNumberFormat="1" applyBorder="1" applyAlignment="1">
      <alignment/>
    </xf>
    <xf numFmtId="0" fontId="0" fillId="2" borderId="21" xfId="0" applyBorder="1" applyAlignment="1">
      <alignment/>
    </xf>
    <xf numFmtId="168" fontId="0" fillId="2" borderId="0" xfId="0" applyNumberFormat="1" applyBorder="1" applyAlignment="1">
      <alignment/>
    </xf>
    <xf numFmtId="168" fontId="0" fillId="2" borderId="22" xfId="0" applyNumberFormat="1" applyBorder="1" applyAlignment="1">
      <alignment/>
    </xf>
    <xf numFmtId="0" fontId="0" fillId="2" borderId="22" xfId="0" applyBorder="1" applyAlignment="1">
      <alignment/>
    </xf>
    <xf numFmtId="0" fontId="0" fillId="46" borderId="0" xfId="117" applyNumberFormat="1" applyBorder="1">
      <alignment horizontal="left" vertical="center" indent="1"/>
    </xf>
    <xf numFmtId="0" fontId="0" fillId="46" borderId="1" xfId="117" applyNumberFormat="1" applyFont="1" quotePrefix="1">
      <alignment horizontal="left" vertical="center" indent="1"/>
    </xf>
    <xf numFmtId="0" fontId="0" fillId="69" borderId="0" xfId="0" applyFont="1" applyFill="1" applyAlignment="1">
      <alignment/>
    </xf>
    <xf numFmtId="169" fontId="0" fillId="69" borderId="0" xfId="0" applyNumberFormat="1" applyFill="1" applyAlignment="1">
      <alignment/>
    </xf>
    <xf numFmtId="0" fontId="0" fillId="69" borderId="0" xfId="0" applyFill="1" applyAlignment="1">
      <alignment/>
    </xf>
    <xf numFmtId="169" fontId="0" fillId="69" borderId="19" xfId="80" applyNumberFormat="1" applyFont="1" applyFill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Border="1" applyAlignment="1">
      <alignment/>
    </xf>
    <xf numFmtId="168" fontId="5" fillId="2" borderId="0" xfId="0" applyNumberFormat="1" applyFont="1" applyAlignment="1">
      <alignment/>
    </xf>
    <xf numFmtId="0" fontId="5" fillId="2" borderId="19" xfId="0" applyFont="1" applyBorder="1" applyAlignment="1">
      <alignment horizontal="center"/>
    </xf>
    <xf numFmtId="0" fontId="5" fillId="69" borderId="0" xfId="0" applyFont="1" applyFill="1" applyBorder="1" applyAlignment="1">
      <alignment/>
    </xf>
    <xf numFmtId="0" fontId="5" fillId="69" borderId="0" xfId="0" applyFont="1" applyFill="1" applyAlignment="1">
      <alignment/>
    </xf>
    <xf numFmtId="169" fontId="5" fillId="69" borderId="0" xfId="80" applyNumberFormat="1" applyFont="1" applyFill="1" applyAlignment="1">
      <alignment/>
    </xf>
    <xf numFmtId="170" fontId="0" fillId="2" borderId="0" xfId="0" applyNumberFormat="1" applyAlignment="1">
      <alignment/>
    </xf>
    <xf numFmtId="4" fontId="0" fillId="2" borderId="19" xfId="0" applyNumberFormat="1" applyBorder="1" applyAlignment="1">
      <alignment/>
    </xf>
    <xf numFmtId="170" fontId="0" fillId="2" borderId="0" xfId="0" applyNumberFormat="1" applyFont="1" applyAlignment="1">
      <alignment/>
    </xf>
    <xf numFmtId="0" fontId="34" fillId="2" borderId="0" xfId="0" applyFont="1" applyAlignment="1">
      <alignment/>
    </xf>
    <xf numFmtId="0" fontId="34" fillId="2" borderId="0" xfId="0" applyFont="1" applyBorder="1" applyAlignment="1">
      <alignment/>
    </xf>
    <xf numFmtId="0" fontId="0" fillId="2" borderId="23" xfId="0" applyBorder="1" applyAlignment="1">
      <alignment/>
    </xf>
    <xf numFmtId="0" fontId="0" fillId="2" borderId="24" xfId="0" applyBorder="1" applyAlignment="1">
      <alignment/>
    </xf>
    <xf numFmtId="0" fontId="0" fillId="2" borderId="25" xfId="0" applyBorder="1" applyAlignment="1">
      <alignment/>
    </xf>
    <xf numFmtId="169" fontId="5" fillId="2" borderId="0" xfId="80" applyNumberFormat="1" applyFont="1" applyFill="1" applyBorder="1" applyAlignment="1">
      <alignment horizontal="center"/>
    </xf>
    <xf numFmtId="0" fontId="0" fillId="2" borderId="0" xfId="0" applyBorder="1" applyAlignment="1">
      <alignment horizontal="center"/>
    </xf>
    <xf numFmtId="0" fontId="5" fillId="2" borderId="21" xfId="0" applyFont="1" applyBorder="1" applyAlignment="1">
      <alignment/>
    </xf>
    <xf numFmtId="168" fontId="5" fillId="2" borderId="0" xfId="0" applyNumberFormat="1" applyFont="1" applyBorder="1" applyAlignment="1">
      <alignment/>
    </xf>
    <xf numFmtId="9" fontId="5" fillId="2" borderId="22" xfId="80" applyFont="1" applyFill="1" applyBorder="1" applyAlignment="1">
      <alignment/>
    </xf>
    <xf numFmtId="0" fontId="35" fillId="2" borderId="21" xfId="0" applyFont="1" applyBorder="1" applyAlignment="1">
      <alignment/>
    </xf>
    <xf numFmtId="168" fontId="35" fillId="2" borderId="0" xfId="0" applyNumberFormat="1" applyFont="1" applyBorder="1" applyAlignment="1">
      <alignment/>
    </xf>
    <xf numFmtId="9" fontId="34" fillId="2" borderId="22" xfId="80" applyFont="1" applyFill="1" applyBorder="1" applyAlignment="1">
      <alignment/>
    </xf>
    <xf numFmtId="9" fontId="0" fillId="2" borderId="22" xfId="80" applyFont="1" applyFill="1" applyBorder="1" applyAlignment="1">
      <alignment/>
    </xf>
    <xf numFmtId="169" fontId="0" fillId="2" borderId="0" xfId="80" applyNumberFormat="1" applyFont="1" applyFill="1" applyBorder="1" applyAlignment="1">
      <alignment/>
    </xf>
    <xf numFmtId="0" fontId="5" fillId="2" borderId="26" xfId="0" applyFont="1" applyBorder="1" applyAlignment="1">
      <alignment/>
    </xf>
    <xf numFmtId="0" fontId="5" fillId="2" borderId="27" xfId="0" applyFont="1" applyBorder="1" applyAlignment="1">
      <alignment/>
    </xf>
    <xf numFmtId="169" fontId="5" fillId="2" borderId="27" xfId="0" applyNumberFormat="1" applyFont="1" applyBorder="1" applyAlignment="1">
      <alignment/>
    </xf>
    <xf numFmtId="0" fontId="5" fillId="2" borderId="28" xfId="0" applyFont="1" applyBorder="1" applyAlignment="1">
      <alignment/>
    </xf>
    <xf numFmtId="165" fontId="0" fillId="2" borderId="0" xfId="61" applyFont="1" applyFill="1" applyAlignment="1">
      <alignment horizontal="right"/>
    </xf>
    <xf numFmtId="0" fontId="0" fillId="2" borderId="0" xfId="0" applyFont="1" applyBorder="1" applyAlignment="1">
      <alignment horizontal="left" indent="1"/>
    </xf>
    <xf numFmtId="0" fontId="0" fillId="2" borderId="0" xfId="0" applyAlignment="1">
      <alignment horizontal="left"/>
    </xf>
    <xf numFmtId="0" fontId="5" fillId="2" borderId="0" xfId="0" applyFont="1" applyAlignment="1">
      <alignment horizontal="center"/>
    </xf>
    <xf numFmtId="171" fontId="0" fillId="2" borderId="0" xfId="0" applyNumberFormat="1" applyAlignment="1">
      <alignment/>
    </xf>
    <xf numFmtId="171" fontId="36" fillId="2" borderId="0" xfId="0" applyNumberFormat="1" applyFont="1" applyAlignment="1">
      <alignment/>
    </xf>
    <xf numFmtId="171" fontId="0" fillId="2" borderId="29" xfId="0" applyNumberFormat="1" applyBorder="1" applyAlignment="1">
      <alignment/>
    </xf>
    <xf numFmtId="169" fontId="0" fillId="2" borderId="0" xfId="80" applyNumberFormat="1" applyFont="1" applyFill="1" applyAlignment="1">
      <alignment horizontal="left"/>
    </xf>
    <xf numFmtId="169" fontId="0" fillId="2" borderId="0" xfId="0" applyNumberFormat="1" applyAlignment="1">
      <alignment horizontal="left"/>
    </xf>
    <xf numFmtId="165" fontId="0" fillId="2" borderId="30" xfId="61" applyFont="1" applyFill="1" applyBorder="1" applyAlignment="1">
      <alignment horizontal="right"/>
    </xf>
    <xf numFmtId="169" fontId="33" fillId="2" borderId="0" xfId="80" applyNumberFormat="1" applyFont="1" applyFill="1" applyAlignment="1">
      <alignment/>
    </xf>
    <xf numFmtId="171" fontId="33" fillId="2" borderId="0" xfId="0" applyNumberFormat="1" applyFont="1" applyAlignment="1">
      <alignment/>
    </xf>
    <xf numFmtId="0" fontId="33" fillId="2" borderId="0" xfId="0" applyFont="1" applyAlignment="1">
      <alignment horizontal="right"/>
    </xf>
    <xf numFmtId="165" fontId="0" fillId="2" borderId="0" xfId="61" applyFont="1" applyFill="1" applyBorder="1" applyAlignment="1">
      <alignment horizontal="right"/>
    </xf>
    <xf numFmtId="171" fontId="0" fillId="2" borderId="0" xfId="0" applyNumberFormat="1" applyBorder="1" applyAlignment="1">
      <alignment/>
    </xf>
    <xf numFmtId="0" fontId="33" fillId="2" borderId="0" xfId="0" applyFont="1" applyAlignment="1" quotePrefix="1">
      <alignment/>
    </xf>
    <xf numFmtId="10" fontId="0" fillId="2" borderId="12" xfId="80" applyNumberFormat="1" applyFont="1" applyFill="1" applyBorder="1" applyAlignment="1">
      <alignment horizontal="center"/>
    </xf>
    <xf numFmtId="10" fontId="0" fillId="2" borderId="0" xfId="80" applyNumberFormat="1" applyFont="1" applyFill="1" applyAlignment="1">
      <alignment horizontal="center"/>
    </xf>
    <xf numFmtId="10" fontId="0" fillId="2" borderId="0" xfId="0" applyNumberFormat="1" applyAlignment="1">
      <alignment horizontal="center"/>
    </xf>
    <xf numFmtId="0" fontId="0" fillId="46" borderId="1" xfId="117" applyNumberFormat="1" applyFont="1" applyAlignment="1" quotePrefix="1">
      <alignment horizontal="left" vertical="center" wrapText="1" indent="1"/>
    </xf>
    <xf numFmtId="10" fontId="0" fillId="2" borderId="12" xfId="0" applyNumberFormat="1" applyBorder="1" applyAlignment="1">
      <alignment horizontal="center"/>
    </xf>
    <xf numFmtId="0" fontId="0" fillId="2" borderId="0" xfId="0" applyAlignment="1">
      <alignment horizontal="right"/>
    </xf>
    <xf numFmtId="169" fontId="0" fillId="2" borderId="0" xfId="0" applyNumberFormat="1" applyAlignment="1">
      <alignment/>
    </xf>
    <xf numFmtId="0" fontId="4" fillId="68" borderId="11" xfId="110" applyFont="1" applyFill="1" applyBorder="1" applyAlignment="1">
      <alignment/>
      <protection/>
    </xf>
    <xf numFmtId="0" fontId="4" fillId="68" borderId="31" xfId="110" applyFont="1" applyFill="1" applyBorder="1" applyAlignment="1">
      <alignment/>
      <protection/>
    </xf>
    <xf numFmtId="169" fontId="4" fillId="2" borderId="24" xfId="80" applyNumberFormat="1" applyFont="1" applyFill="1" applyBorder="1" applyAlignment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66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45243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</xdr:row>
      <xdr:rowOff>0</xdr:rowOff>
    </xdr:from>
    <xdr:to>
      <xdr:col>11</xdr:col>
      <xdr:colOff>371475</xdr:colOff>
      <xdr:row>3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3048000" y="285750"/>
          <a:ext cx="7600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1190625</xdr:colOff>
      <xdr:row>3</xdr:row>
      <xdr:rowOff>200025</xdr:rowOff>
    </xdr:from>
    <xdr:to>
      <xdr:col>3</xdr:col>
      <xdr:colOff>676275</xdr:colOff>
      <xdr:row>3</xdr:row>
      <xdr:rowOff>352425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9057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542925</xdr:colOff>
      <xdr:row>3</xdr:row>
      <xdr:rowOff>200025</xdr:rowOff>
    </xdr:from>
    <xdr:to>
      <xdr:col>2</xdr:col>
      <xdr:colOff>1000125</xdr:colOff>
      <xdr:row>3</xdr:row>
      <xdr:rowOff>352425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7905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209550</xdr:rowOff>
    </xdr:from>
    <xdr:to>
      <xdr:col>2</xdr:col>
      <xdr:colOff>342900</xdr:colOff>
      <xdr:row>3</xdr:row>
      <xdr:rowOff>361950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80010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65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44662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</xdr:row>
      <xdr:rowOff>0</xdr:rowOff>
    </xdr:from>
    <xdr:to>
      <xdr:col>12</xdr:col>
      <xdr:colOff>371475</xdr:colOff>
      <xdr:row>3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3048000" y="285750"/>
          <a:ext cx="818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1190625</xdr:colOff>
      <xdr:row>3</xdr:row>
      <xdr:rowOff>200025</xdr:rowOff>
    </xdr:from>
    <xdr:to>
      <xdr:col>3</xdr:col>
      <xdr:colOff>676275</xdr:colOff>
      <xdr:row>3</xdr:row>
      <xdr:rowOff>352425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9057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542925</xdr:colOff>
      <xdr:row>3</xdr:row>
      <xdr:rowOff>200025</xdr:rowOff>
    </xdr:from>
    <xdr:to>
      <xdr:col>2</xdr:col>
      <xdr:colOff>1000125</xdr:colOff>
      <xdr:row>3</xdr:row>
      <xdr:rowOff>352425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7905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209550</xdr:rowOff>
    </xdr:from>
    <xdr:to>
      <xdr:col>2</xdr:col>
      <xdr:colOff>342900</xdr:colOff>
      <xdr:row>3</xdr:row>
      <xdr:rowOff>361950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80010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62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4217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</xdr:row>
      <xdr:rowOff>0</xdr:rowOff>
    </xdr:from>
    <xdr:to>
      <xdr:col>12</xdr:col>
      <xdr:colOff>371475</xdr:colOff>
      <xdr:row>3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3048000" y="285750"/>
          <a:ext cx="8448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1190625</xdr:colOff>
      <xdr:row>3</xdr:row>
      <xdr:rowOff>200025</xdr:rowOff>
    </xdr:from>
    <xdr:to>
      <xdr:col>3</xdr:col>
      <xdr:colOff>676275</xdr:colOff>
      <xdr:row>3</xdr:row>
      <xdr:rowOff>352425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9057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542925</xdr:colOff>
      <xdr:row>3</xdr:row>
      <xdr:rowOff>200025</xdr:rowOff>
    </xdr:from>
    <xdr:to>
      <xdr:col>2</xdr:col>
      <xdr:colOff>1000125</xdr:colOff>
      <xdr:row>3</xdr:row>
      <xdr:rowOff>352425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7905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209550</xdr:rowOff>
    </xdr:from>
    <xdr:to>
      <xdr:col>2</xdr:col>
      <xdr:colOff>342900</xdr:colOff>
      <xdr:row>3</xdr:row>
      <xdr:rowOff>361950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80010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18</xdr:row>
      <xdr:rowOff>0</xdr:rowOff>
    </xdr:from>
    <xdr:to>
      <xdr:col>11</xdr:col>
      <xdr:colOff>152400</xdr:colOff>
      <xdr:row>18</xdr:row>
      <xdr:rowOff>133350</xdr:rowOff>
    </xdr:to>
    <xdr:pic>
      <xdr:nvPicPr>
        <xdr:cNvPr id="6" name="BExD6FKVAUVJOU1KD2PL0YZTCY0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172700" y="3552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19</xdr:row>
      <xdr:rowOff>0</xdr:rowOff>
    </xdr:from>
    <xdr:to>
      <xdr:col>11</xdr:col>
      <xdr:colOff>152400</xdr:colOff>
      <xdr:row>19</xdr:row>
      <xdr:rowOff>133350</xdr:rowOff>
    </xdr:to>
    <xdr:pic>
      <xdr:nvPicPr>
        <xdr:cNvPr id="7" name="BEx5BQN35NPPSONL9E1E7E8CDMS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172700" y="3695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20</xdr:row>
      <xdr:rowOff>0</xdr:rowOff>
    </xdr:from>
    <xdr:to>
      <xdr:col>11</xdr:col>
      <xdr:colOff>152400</xdr:colOff>
      <xdr:row>20</xdr:row>
      <xdr:rowOff>133350</xdr:rowOff>
    </xdr:to>
    <xdr:pic>
      <xdr:nvPicPr>
        <xdr:cNvPr id="8" name="BEx1KOG0J1HLKFW9NFXT9H93QQQ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172700" y="3838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21</xdr:row>
      <xdr:rowOff>0</xdr:rowOff>
    </xdr:from>
    <xdr:to>
      <xdr:col>11</xdr:col>
      <xdr:colOff>152400</xdr:colOff>
      <xdr:row>21</xdr:row>
      <xdr:rowOff>133350</xdr:rowOff>
    </xdr:to>
    <xdr:pic>
      <xdr:nvPicPr>
        <xdr:cNvPr id="9" name="BExOMV7GF7KUTYW6MS00Z8UDMZ8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172700" y="3981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o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1" sqref="A1:IV2"/>
    </sheetView>
  </sheetViews>
  <sheetFormatPr defaultColWidth="9.33203125" defaultRowHeight="11.25"/>
  <cols>
    <col min="2" max="2" width="26.16015625" style="0" bestFit="1" customWidth="1"/>
    <col min="3" max="3" width="6.16015625" style="0" customWidth="1"/>
    <col min="4" max="4" width="18.33203125" style="0" customWidth="1"/>
    <col min="5" max="5" width="14.66015625" style="0" bestFit="1" customWidth="1"/>
    <col min="6" max="6" width="10" style="0" customWidth="1"/>
    <col min="7" max="7" width="14.83203125" style="0" customWidth="1"/>
    <col min="8" max="8" width="14.66015625" style="0" bestFit="1" customWidth="1"/>
  </cols>
  <sheetData>
    <row r="1" s="43" customFormat="1" ht="11.25">
      <c r="A1" s="43" t="s">
        <v>138</v>
      </c>
    </row>
    <row r="2" s="43" customFormat="1" ht="11.25">
      <c r="A2" s="43" t="s">
        <v>139</v>
      </c>
    </row>
    <row r="4" spans="3:8" ht="12" thickBot="1">
      <c r="C4" s="75"/>
      <c r="D4" s="75"/>
      <c r="E4" s="75">
        <v>2017</v>
      </c>
      <c r="F4" s="75"/>
      <c r="G4" s="75"/>
      <c r="H4" s="75">
        <v>2018</v>
      </c>
    </row>
    <row r="5" spans="2:8" ht="12" thickBot="1">
      <c r="B5" s="74" t="s">
        <v>123</v>
      </c>
      <c r="C5" s="85"/>
      <c r="D5" s="75"/>
      <c r="E5" s="81">
        <v>68400000</v>
      </c>
      <c r="F5" s="72"/>
      <c r="G5" s="72"/>
      <c r="H5" s="81">
        <v>71799999.96</v>
      </c>
    </row>
    <row r="6" spans="2:9" ht="11.25">
      <c r="B6" t="s">
        <v>124</v>
      </c>
      <c r="F6" s="93" t="s">
        <v>137</v>
      </c>
      <c r="I6" s="93" t="s">
        <v>137</v>
      </c>
    </row>
    <row r="7" spans="2:10" ht="11.25">
      <c r="B7" s="73" t="s">
        <v>79</v>
      </c>
      <c r="C7" s="30"/>
      <c r="D7" s="30"/>
      <c r="E7" s="30">
        <f>'Total Excl PD NPT Pools'!L59</f>
        <v>0.5893089367088108</v>
      </c>
      <c r="F7" s="94">
        <f>ROUND(E7,3)</f>
        <v>0.589</v>
      </c>
      <c r="G7" s="82" t="s">
        <v>127</v>
      </c>
      <c r="H7" s="30">
        <f>'Total Excl PD NPT Pools'!M59</f>
        <v>0.5914307025823247</v>
      </c>
      <c r="I7" s="94">
        <f>ROUND(H7,3)</f>
        <v>0.591</v>
      </c>
      <c r="J7" s="82" t="s">
        <v>128</v>
      </c>
    </row>
    <row r="8" spans="2:10" ht="11.25">
      <c r="B8" s="73" t="s">
        <v>105</v>
      </c>
      <c r="C8" s="30"/>
      <c r="D8" s="30"/>
      <c r="E8" s="30">
        <f>'Total Excl PD NPT Pools'!L60</f>
        <v>0.001496794122624602</v>
      </c>
      <c r="F8" s="94">
        <f>ROUND(E8,3)</f>
        <v>0.001</v>
      </c>
      <c r="G8" s="82" t="s">
        <v>127</v>
      </c>
      <c r="H8" s="30">
        <f>'Total Excl PD NPT Pools'!M60</f>
        <v>0.001509571030537744</v>
      </c>
      <c r="I8" s="94">
        <f>ROUND(H8,3)</f>
        <v>0.002</v>
      </c>
      <c r="J8" s="82" t="s">
        <v>128</v>
      </c>
    </row>
    <row r="9" spans="2:10" ht="11.25">
      <c r="B9" s="73" t="s">
        <v>106</v>
      </c>
      <c r="C9" s="30"/>
      <c r="D9" s="30"/>
      <c r="E9" s="30">
        <f>'Total Excl PD NPT Pools'!L61</f>
        <v>0.00432803014949837</v>
      </c>
      <c r="F9" s="94">
        <f>ROUND(E9,3)</f>
        <v>0.004</v>
      </c>
      <c r="G9" s="82" t="s">
        <v>127</v>
      </c>
      <c r="H9" s="30">
        <f>'Total Excl PD NPT Pools'!M61</f>
        <v>0.004357764294934703</v>
      </c>
      <c r="I9" s="94">
        <f>ROUND(H9,3)</f>
        <v>0.004</v>
      </c>
      <c r="J9" s="82" t="s">
        <v>128</v>
      </c>
    </row>
    <row r="10" spans="2:8" ht="11.25">
      <c r="B10" s="73" t="s">
        <v>107</v>
      </c>
      <c r="C10" s="30"/>
      <c r="D10" s="30"/>
      <c r="E10" s="30">
        <f>'Total Excl PD NPT Pools'!L62</f>
        <v>0.002526748422313841</v>
      </c>
      <c r="G10" s="30"/>
      <c r="H10" s="30">
        <f>'Total Excl PD NPT Pools'!M62</f>
        <v>0.002433238786095265</v>
      </c>
    </row>
    <row r="11" spans="2:8" ht="11.25">
      <c r="B11" s="73" t="s">
        <v>108</v>
      </c>
      <c r="C11" s="30"/>
      <c r="D11" s="30"/>
      <c r="E11" s="30">
        <f>'Total Excl PD NPT Pools'!L63</f>
        <v>0.02554695319727457</v>
      </c>
      <c r="F11" s="30"/>
      <c r="G11" s="30"/>
      <c r="H11" s="30">
        <f>'Total Excl PD NPT Pools'!M63</f>
        <v>0.024868463234044066</v>
      </c>
    </row>
    <row r="12" spans="2:8" ht="11.25">
      <c r="B12" s="73" t="s">
        <v>80</v>
      </c>
      <c r="C12" s="30"/>
      <c r="D12" s="30"/>
      <c r="E12" s="30">
        <f>'Total Excl PD NPT Pools'!L64</f>
        <v>0.299677243197377</v>
      </c>
      <c r="F12" s="30"/>
      <c r="G12" s="30"/>
      <c r="H12" s="30">
        <f>'Total Excl PD NPT Pools'!M64</f>
        <v>0.2974368544343507</v>
      </c>
    </row>
    <row r="13" spans="2:8" ht="11.25">
      <c r="B13" s="73" t="s">
        <v>109</v>
      </c>
      <c r="C13" s="30"/>
      <c r="D13" s="30"/>
      <c r="E13" s="30">
        <f>'Total Excl PD NPT Pools'!L65</f>
        <v>0.0035661243640742464</v>
      </c>
      <c r="F13" s="30"/>
      <c r="G13" s="30"/>
      <c r="H13" s="30">
        <f>'Total Excl PD NPT Pools'!M65</f>
        <v>0.0035964947874144774</v>
      </c>
    </row>
    <row r="14" spans="2:8" ht="11.25">
      <c r="B14" s="73" t="s">
        <v>110</v>
      </c>
      <c r="C14" s="30"/>
      <c r="D14" s="30"/>
      <c r="E14" s="30">
        <f>'Total Excl PD NPT Pools'!L66</f>
        <v>0.07354916983802665</v>
      </c>
      <c r="F14" s="30"/>
      <c r="G14" s="30"/>
      <c r="H14" s="30">
        <f>'Total Excl PD NPT Pools'!M66</f>
        <v>0.07436691085029844</v>
      </c>
    </row>
    <row r="15" spans="2:8" ht="11.25">
      <c r="B15" s="73"/>
      <c r="C15" s="30"/>
      <c r="D15" s="30"/>
      <c r="E15" s="30">
        <f>SUM(E7:E14)</f>
        <v>1</v>
      </c>
      <c r="F15" s="30"/>
      <c r="G15" s="30"/>
      <c r="H15" s="30">
        <f>SUM(H7:H14)</f>
        <v>1</v>
      </c>
    </row>
    <row r="17" ht="11.25">
      <c r="B17" t="s">
        <v>125</v>
      </c>
    </row>
    <row r="18" spans="2:8" ht="11.25">
      <c r="B18" s="73" t="s">
        <v>79</v>
      </c>
      <c r="C18" s="76"/>
      <c r="D18" s="76"/>
      <c r="E18" s="76">
        <f aca="true" t="shared" si="0" ref="E18:E25">E$5*E7</f>
        <v>40308731.27088266</v>
      </c>
      <c r="F18" s="83" t="s">
        <v>131</v>
      </c>
      <c r="G18" s="77"/>
      <c r="H18" s="76">
        <f aca="true" t="shared" si="1" ref="H18:H25">H$5*H7</f>
        <v>42464724.42175368</v>
      </c>
    </row>
    <row r="19" spans="2:8" ht="11.25">
      <c r="B19" s="73" t="s">
        <v>105</v>
      </c>
      <c r="C19" s="76"/>
      <c r="D19" s="76"/>
      <c r="E19" s="76">
        <f t="shared" si="0"/>
        <v>102380.71798752277</v>
      </c>
      <c r="F19" s="76"/>
      <c r="G19" s="76"/>
      <c r="H19" s="76">
        <f t="shared" si="1"/>
        <v>108387.19993222716</v>
      </c>
    </row>
    <row r="20" spans="2:8" ht="11.25">
      <c r="B20" s="73" t="s">
        <v>106</v>
      </c>
      <c r="C20" s="76"/>
      <c r="D20" s="76"/>
      <c r="E20" s="76">
        <f t="shared" si="0"/>
        <v>296037.26222568855</v>
      </c>
      <c r="F20" s="76"/>
      <c r="G20" s="76"/>
      <c r="H20" s="76">
        <f t="shared" si="1"/>
        <v>312887.47620200104</v>
      </c>
    </row>
    <row r="21" spans="2:8" ht="11.25">
      <c r="B21" s="73" t="s">
        <v>107</v>
      </c>
      <c r="C21" s="76"/>
      <c r="D21" s="76"/>
      <c r="E21" s="76">
        <f t="shared" si="0"/>
        <v>172829.59208626673</v>
      </c>
      <c r="F21" s="76"/>
      <c r="G21" s="76"/>
      <c r="H21" s="76">
        <f t="shared" si="1"/>
        <v>174706.54474431046</v>
      </c>
    </row>
    <row r="22" spans="2:8" ht="11.25">
      <c r="B22" s="73" t="s">
        <v>108</v>
      </c>
      <c r="C22" s="76"/>
      <c r="D22" s="76"/>
      <c r="E22" s="76">
        <f t="shared" si="0"/>
        <v>1747411.5986935806</v>
      </c>
      <c r="F22" s="76"/>
      <c r="G22" s="76"/>
      <c r="H22" s="76">
        <f t="shared" si="1"/>
        <v>1785555.6592096253</v>
      </c>
    </row>
    <row r="23" spans="2:8" ht="11.25">
      <c r="B23" s="73" t="s">
        <v>80</v>
      </c>
      <c r="C23" s="76"/>
      <c r="D23" s="76"/>
      <c r="E23" s="76">
        <f t="shared" si="0"/>
        <v>20497923.434700586</v>
      </c>
      <c r="F23" s="83" t="s">
        <v>131</v>
      </c>
      <c r="G23" s="77"/>
      <c r="H23" s="76">
        <f t="shared" si="1"/>
        <v>21355966.136488903</v>
      </c>
    </row>
    <row r="24" spans="2:8" ht="11.25">
      <c r="B24" s="73" t="s">
        <v>109</v>
      </c>
      <c r="C24" s="76"/>
      <c r="D24" s="76"/>
      <c r="E24" s="76">
        <f t="shared" si="0"/>
        <v>243922.90650267847</v>
      </c>
      <c r="F24" s="76"/>
      <c r="G24" s="76"/>
      <c r="H24" s="76">
        <f t="shared" si="1"/>
        <v>258228.32559249966</v>
      </c>
    </row>
    <row r="25" spans="2:8" ht="11.25">
      <c r="B25" s="73" t="s">
        <v>110</v>
      </c>
      <c r="C25" s="76"/>
      <c r="D25" s="76"/>
      <c r="E25" s="76">
        <f t="shared" si="0"/>
        <v>5030763.216921022</v>
      </c>
      <c r="F25" s="76"/>
      <c r="G25" s="76"/>
      <c r="H25" s="76">
        <f t="shared" si="1"/>
        <v>5339544.196076751</v>
      </c>
    </row>
    <row r="27" spans="2:8" ht="12" thickBot="1">
      <c r="B27" s="73" t="s">
        <v>126</v>
      </c>
      <c r="C27" s="86"/>
      <c r="E27" s="78">
        <f>SUM(E18:E25)</f>
        <v>68400000</v>
      </c>
      <c r="F27" s="76"/>
      <c r="G27" s="76"/>
      <c r="H27" s="78">
        <f>SUM(H18:H25)</f>
        <v>71799999.96000001</v>
      </c>
    </row>
    <row r="28" ht="12" thickTop="1"/>
    <row r="31" spans="4:7" ht="11.25">
      <c r="D31" s="84" t="s">
        <v>130</v>
      </c>
      <c r="E31" s="76">
        <f>E18</f>
        <v>40308731.27088266</v>
      </c>
      <c r="F31" s="88">
        <f>E31/E33</f>
        <v>0.662899997805364</v>
      </c>
      <c r="G31" s="87" t="s">
        <v>135</v>
      </c>
    </row>
    <row r="32" spans="4:7" ht="11.25">
      <c r="D32" s="84" t="s">
        <v>130</v>
      </c>
      <c r="E32" s="76">
        <f>E23</f>
        <v>20497923.434700586</v>
      </c>
      <c r="F32" s="89">
        <f>E32/E33</f>
        <v>0.33710000219463604</v>
      </c>
      <c r="G32" s="79"/>
    </row>
    <row r="33" spans="5:7" ht="12" thickBot="1">
      <c r="E33" s="78">
        <f>SUM(E31:E32)</f>
        <v>60806654.705583245</v>
      </c>
      <c r="F33" s="90">
        <f>SUM(F31:F32)</f>
        <v>1</v>
      </c>
      <c r="G33" s="80"/>
    </row>
    <row r="34" ht="12" thickTop="1"/>
    <row r="36" spans="4:6" ht="11.25">
      <c r="D36" s="84" t="s">
        <v>133</v>
      </c>
      <c r="E36" s="92">
        <f>SUM(F7:F9)</f>
        <v>0.594</v>
      </c>
      <c r="F36" s="24" t="s">
        <v>134</v>
      </c>
    </row>
    <row r="38" spans="7:9" ht="11.25">
      <c r="G38" s="84" t="s">
        <v>129</v>
      </c>
      <c r="H38" s="92">
        <f>SUM(I7:I9)</f>
        <v>0.597</v>
      </c>
      <c r="I38" s="24" t="s">
        <v>132</v>
      </c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80"/>
  <sheetViews>
    <sheetView showGridLines="0" workbookViewId="0" topLeftCell="A1">
      <selection activeCell="D14" sqref="D14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21.16015625" style="0" customWidth="1"/>
    <col min="4" max="4" width="15.33203125" style="0" customWidth="1"/>
    <col min="5" max="5" width="8.83203125" style="0" customWidth="1"/>
    <col min="6" max="6" width="18.5" style="0" customWidth="1"/>
    <col min="7" max="7" width="22.83203125" style="0" customWidth="1"/>
    <col min="8" max="8" width="14.66015625" style="0" customWidth="1"/>
    <col min="9" max="9" width="27.5" style="0" customWidth="1"/>
    <col min="10" max="10" width="21" style="0" customWidth="1"/>
    <col min="11" max="11" width="25.5" style="0" customWidth="1"/>
    <col min="12" max="14" width="17.66015625" style="0" customWidth="1"/>
    <col min="15" max="15" width="21.66015625" style="0" bestFit="1" customWidth="1"/>
    <col min="16" max="17" width="15" style="0" bestFit="1" customWidth="1"/>
    <col min="18" max="18" width="19" style="0" bestFit="1" customWidth="1"/>
    <col min="19" max="30" width="12.16015625" style="0" bestFit="1" customWidth="1"/>
    <col min="31" max="31" width="15.5" style="0" bestFit="1" customWidth="1"/>
  </cols>
  <sheetData>
    <row r="1" s="43" customFormat="1" ht="11.25">
      <c r="A1" s="43" t="s">
        <v>140</v>
      </c>
    </row>
    <row r="2" s="43" customFormat="1" ht="11.25">
      <c r="A2" s="43" t="s">
        <v>139</v>
      </c>
    </row>
    <row r="3" ht="24" customHeight="1">
      <c r="E3" s="8" t="s">
        <v>3</v>
      </c>
    </row>
    <row r="4" spans="4:17" s="3" customFormat="1" ht="33.75" customHeight="1">
      <c r="D4" s="4"/>
      <c r="E4" s="4"/>
      <c r="F4" s="4"/>
      <c r="G4" s="6"/>
      <c r="H4" s="7"/>
      <c r="I4" s="4"/>
      <c r="J4" s="6"/>
      <c r="K4" s="12"/>
      <c r="L4" s="4"/>
      <c r="M4" s="4"/>
      <c r="N4" s="4"/>
      <c r="O4" s="4"/>
      <c r="P4" s="4"/>
      <c r="Q4" s="4"/>
    </row>
    <row r="5" s="3" customFormat="1" ht="18" customHeight="1">
      <c r="A5" s="5"/>
    </row>
    <row r="7" spans="1:17" ht="11.25">
      <c r="A7" s="24"/>
      <c r="B7" s="24"/>
      <c r="C7" s="24"/>
      <c r="D7" s="24"/>
      <c r="E7" s="24"/>
      <c r="F7" s="25" t="s">
        <v>119</v>
      </c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</row>
    <row r="8" spans="1:17" ht="11.25">
      <c r="A8" s="24"/>
      <c r="B8" s="24"/>
      <c r="C8" s="24"/>
      <c r="D8" s="24"/>
      <c r="E8" s="24"/>
      <c r="F8" s="27" t="s">
        <v>101</v>
      </c>
      <c r="G8" s="26"/>
      <c r="H8" s="26"/>
      <c r="I8" s="26"/>
      <c r="J8" s="24"/>
      <c r="K8" s="24"/>
      <c r="L8" s="24"/>
      <c r="M8" s="24"/>
      <c r="N8" s="24"/>
      <c r="O8" s="24"/>
      <c r="P8" s="24"/>
      <c r="Q8" s="24"/>
    </row>
    <row r="9" spans="3:14" ht="12.75">
      <c r="C9" s="95" t="s">
        <v>2</v>
      </c>
      <c r="D9" s="96"/>
      <c r="F9" s="16" t="s">
        <v>0</v>
      </c>
      <c r="G9" s="16"/>
      <c r="H9" s="16"/>
      <c r="I9" s="16"/>
      <c r="J9" s="16"/>
      <c r="K9" s="16"/>
      <c r="L9" s="16"/>
      <c r="M9" s="16"/>
      <c r="N9" s="16"/>
    </row>
    <row r="10" spans="3:14" ht="33.75">
      <c r="C10" s="9" t="s">
        <v>4</v>
      </c>
      <c r="D10" s="9" t="s">
        <v>117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91" t="s">
        <v>136</v>
      </c>
      <c r="M10" s="13" t="s">
        <v>6</v>
      </c>
      <c r="N10" s="13"/>
    </row>
    <row r="11" spans="3:14" ht="11.25">
      <c r="C11" s="10" t="s">
        <v>34</v>
      </c>
      <c r="D11" s="10" t="s">
        <v>6</v>
      </c>
      <c r="F11" s="15" t="s">
        <v>23</v>
      </c>
      <c r="G11" s="15" t="s">
        <v>6</v>
      </c>
      <c r="H11" s="15" t="s">
        <v>5</v>
      </c>
      <c r="I11" s="15" t="s">
        <v>6</v>
      </c>
      <c r="J11" s="15" t="s">
        <v>27</v>
      </c>
      <c r="K11" s="15" t="s">
        <v>13</v>
      </c>
      <c r="L11" s="13" t="s">
        <v>77</v>
      </c>
      <c r="M11" s="13" t="s">
        <v>78</v>
      </c>
      <c r="N11" s="17"/>
    </row>
    <row r="12" spans="3:14" ht="11.25">
      <c r="C12" s="10" t="s">
        <v>5</v>
      </c>
      <c r="D12" s="10" t="s">
        <v>6</v>
      </c>
      <c r="E12" t="s">
        <v>1</v>
      </c>
      <c r="F12" s="13" t="s">
        <v>37</v>
      </c>
      <c r="G12" s="13" t="s">
        <v>38</v>
      </c>
      <c r="H12" s="13" t="s">
        <v>45</v>
      </c>
      <c r="I12" s="13" t="s">
        <v>46</v>
      </c>
      <c r="J12" s="13" t="s">
        <v>71</v>
      </c>
      <c r="K12" s="13" t="s">
        <v>72</v>
      </c>
      <c r="L12" s="14">
        <v>91424625.49</v>
      </c>
      <c r="M12" s="14">
        <v>92329586.14</v>
      </c>
      <c r="N12" s="18"/>
    </row>
    <row r="13" spans="3:14" ht="11.25">
      <c r="C13" s="10" t="s">
        <v>7</v>
      </c>
      <c r="D13" s="10" t="s">
        <v>6</v>
      </c>
      <c r="E13" t="s">
        <v>1</v>
      </c>
      <c r="F13" s="13" t="s">
        <v>6</v>
      </c>
      <c r="G13" s="13" t="s">
        <v>6</v>
      </c>
      <c r="H13" s="13" t="s">
        <v>47</v>
      </c>
      <c r="I13" s="13" t="s">
        <v>48</v>
      </c>
      <c r="J13" s="13" t="s">
        <v>71</v>
      </c>
      <c r="K13" s="13" t="s">
        <v>72</v>
      </c>
      <c r="L13" s="14">
        <v>246333.18</v>
      </c>
      <c r="M13" s="14">
        <v>275000</v>
      </c>
      <c r="N13" s="18"/>
    </row>
    <row r="14" spans="1:17" s="24" customFormat="1" ht="11.25">
      <c r="A14"/>
      <c r="B14"/>
      <c r="C14" s="10" t="s">
        <v>8</v>
      </c>
      <c r="D14" s="10" t="s">
        <v>6</v>
      </c>
      <c r="E14" t="s">
        <v>1</v>
      </c>
      <c r="F14" s="13" t="s">
        <v>6</v>
      </c>
      <c r="G14" s="13" t="s">
        <v>6</v>
      </c>
      <c r="H14" s="13" t="s">
        <v>57</v>
      </c>
      <c r="I14" s="13" t="s">
        <v>58</v>
      </c>
      <c r="J14" s="13" t="s">
        <v>71</v>
      </c>
      <c r="K14" s="13" t="s">
        <v>72</v>
      </c>
      <c r="L14" s="14">
        <v>370263.42</v>
      </c>
      <c r="M14" s="14">
        <v>369896.97</v>
      </c>
      <c r="N14" s="18"/>
      <c r="O14"/>
      <c r="P14"/>
      <c r="Q14"/>
    </row>
    <row r="15" spans="1:17" s="24" customFormat="1" ht="11.25">
      <c r="A15"/>
      <c r="B15"/>
      <c r="C15" s="10" t="s">
        <v>9</v>
      </c>
      <c r="D15" s="10" t="s">
        <v>6</v>
      </c>
      <c r="E15" t="s">
        <v>1</v>
      </c>
      <c r="F15" s="13" t="s">
        <v>6</v>
      </c>
      <c r="G15" s="13" t="s">
        <v>6</v>
      </c>
      <c r="H15" s="13" t="s">
        <v>49</v>
      </c>
      <c r="I15" s="13" t="s">
        <v>50</v>
      </c>
      <c r="J15" s="13" t="s">
        <v>71</v>
      </c>
      <c r="K15" s="13" t="s">
        <v>72</v>
      </c>
      <c r="L15" s="14">
        <v>2756036.17</v>
      </c>
      <c r="M15" s="14"/>
      <c r="N15" s="18"/>
      <c r="O15"/>
      <c r="P15"/>
      <c r="Q15"/>
    </row>
    <row r="16" spans="3:14" ht="11.25">
      <c r="C16" s="10" t="s">
        <v>10</v>
      </c>
      <c r="D16" s="10" t="s">
        <v>6</v>
      </c>
      <c r="E16" t="s">
        <v>1</v>
      </c>
      <c r="F16" s="13" t="s">
        <v>6</v>
      </c>
      <c r="G16" s="13" t="s">
        <v>6</v>
      </c>
      <c r="H16" s="17" t="s">
        <v>43</v>
      </c>
      <c r="I16" s="17" t="s">
        <v>6</v>
      </c>
      <c r="J16" s="17" t="s">
        <v>6</v>
      </c>
      <c r="K16" s="17" t="s">
        <v>6</v>
      </c>
      <c r="L16" s="18">
        <v>94797258.26</v>
      </c>
      <c r="M16" s="18">
        <v>92974483.11</v>
      </c>
      <c r="N16" s="18"/>
    </row>
    <row r="17" spans="3:14" ht="11.25">
      <c r="C17" s="10" t="s">
        <v>11</v>
      </c>
      <c r="D17" s="10" t="s">
        <v>6</v>
      </c>
      <c r="E17" t="s">
        <v>1</v>
      </c>
      <c r="F17" s="13" t="s">
        <v>39</v>
      </c>
      <c r="G17" s="13" t="s">
        <v>40</v>
      </c>
      <c r="H17" s="13" t="s">
        <v>51</v>
      </c>
      <c r="I17" s="13" t="s">
        <v>52</v>
      </c>
      <c r="J17" s="13" t="s">
        <v>71</v>
      </c>
      <c r="K17" s="13" t="s">
        <v>72</v>
      </c>
      <c r="L17" s="14">
        <v>855305.51</v>
      </c>
      <c r="M17" s="14">
        <v>913858.05</v>
      </c>
      <c r="N17" s="18"/>
    </row>
    <row r="18" spans="3:14" ht="11.25">
      <c r="C18" s="10" t="s">
        <v>12</v>
      </c>
      <c r="D18" s="10" t="s">
        <v>6</v>
      </c>
      <c r="E18" t="s">
        <v>1</v>
      </c>
      <c r="F18" s="13" t="s">
        <v>6</v>
      </c>
      <c r="G18" s="13" t="s">
        <v>6</v>
      </c>
      <c r="H18" s="13" t="s">
        <v>53</v>
      </c>
      <c r="I18" s="13" t="s">
        <v>54</v>
      </c>
      <c r="J18" s="13" t="s">
        <v>71</v>
      </c>
      <c r="K18" s="13" t="s">
        <v>72</v>
      </c>
      <c r="L18" s="14">
        <v>2551561.78</v>
      </c>
      <c r="M18" s="14">
        <v>2631543.78</v>
      </c>
      <c r="N18" s="18"/>
    </row>
    <row r="19" spans="3:14" ht="11.25">
      <c r="C19" s="10" t="s">
        <v>13</v>
      </c>
      <c r="D19" s="10" t="s">
        <v>6</v>
      </c>
      <c r="E19" t="s">
        <v>1</v>
      </c>
      <c r="F19" s="13" t="s">
        <v>6</v>
      </c>
      <c r="G19" s="13" t="s">
        <v>6</v>
      </c>
      <c r="H19" s="17" t="s">
        <v>43</v>
      </c>
      <c r="I19" s="17" t="s">
        <v>6</v>
      </c>
      <c r="J19" s="17" t="s">
        <v>6</v>
      </c>
      <c r="K19" s="17" t="s">
        <v>6</v>
      </c>
      <c r="L19" s="18">
        <v>3406867.29</v>
      </c>
      <c r="M19" s="18">
        <v>3545401.83</v>
      </c>
      <c r="N19" s="18"/>
    </row>
    <row r="20" spans="3:14" ht="11.25">
      <c r="C20" s="10" t="s">
        <v>14</v>
      </c>
      <c r="D20" s="10" t="s">
        <v>6</v>
      </c>
      <c r="E20" t="s">
        <v>1</v>
      </c>
      <c r="F20" s="13" t="s">
        <v>41</v>
      </c>
      <c r="G20" s="13" t="s">
        <v>42</v>
      </c>
      <c r="H20" s="13" t="s">
        <v>45</v>
      </c>
      <c r="I20" s="13" t="s">
        <v>46</v>
      </c>
      <c r="J20" s="13" t="s">
        <v>73</v>
      </c>
      <c r="K20" s="13" t="s">
        <v>74</v>
      </c>
      <c r="L20" s="14">
        <v>11766868.22</v>
      </c>
      <c r="M20" s="14">
        <v>12196728.55</v>
      </c>
      <c r="N20" s="18"/>
    </row>
    <row r="21" spans="3:14" ht="11.25">
      <c r="C21" s="10" t="s">
        <v>15</v>
      </c>
      <c r="D21" s="10" t="s">
        <v>6</v>
      </c>
      <c r="E21" t="s">
        <v>1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75</v>
      </c>
      <c r="K21" s="13" t="s">
        <v>76</v>
      </c>
      <c r="L21" s="14">
        <v>31400894.92</v>
      </c>
      <c r="M21" s="14">
        <v>32738922.73</v>
      </c>
      <c r="N21" s="18"/>
    </row>
    <row r="22" spans="3:14" ht="11.25">
      <c r="C22" s="10" t="s">
        <v>30</v>
      </c>
      <c r="D22" s="10" t="s">
        <v>6</v>
      </c>
      <c r="E22" t="s">
        <v>1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71</v>
      </c>
      <c r="K22" s="13" t="s">
        <v>72</v>
      </c>
      <c r="L22" s="14">
        <v>476418746.92</v>
      </c>
      <c r="M22" s="14">
        <v>488825997.36</v>
      </c>
      <c r="N22" s="18"/>
    </row>
    <row r="23" spans="3:14" ht="11.25">
      <c r="C23" s="10" t="s">
        <v>33</v>
      </c>
      <c r="D23" s="10" t="s">
        <v>6</v>
      </c>
      <c r="E23" t="s">
        <v>1</v>
      </c>
      <c r="F23" s="13" t="s">
        <v>6</v>
      </c>
      <c r="G23" s="13" t="s">
        <v>6</v>
      </c>
      <c r="H23" s="13" t="s">
        <v>6</v>
      </c>
      <c r="I23" s="13" t="s">
        <v>6</v>
      </c>
      <c r="J23" s="17" t="s">
        <v>43</v>
      </c>
      <c r="K23" s="17" t="s">
        <v>6</v>
      </c>
      <c r="L23" s="18">
        <v>519586510.06</v>
      </c>
      <c r="M23" s="18">
        <v>533761648.64</v>
      </c>
      <c r="N23" s="18"/>
    </row>
    <row r="24" spans="3:14" ht="11.25">
      <c r="C24" s="10" t="s">
        <v>31</v>
      </c>
      <c r="D24" s="10" t="s">
        <v>6</v>
      </c>
      <c r="E24" t="s">
        <v>1</v>
      </c>
      <c r="F24" s="13" t="s">
        <v>6</v>
      </c>
      <c r="G24" s="13" t="s">
        <v>6</v>
      </c>
      <c r="H24" s="13" t="s">
        <v>47</v>
      </c>
      <c r="I24" s="13" t="s">
        <v>48</v>
      </c>
      <c r="J24" s="13" t="s">
        <v>71</v>
      </c>
      <c r="K24" s="13" t="s">
        <v>72</v>
      </c>
      <c r="L24" s="14">
        <v>16496531.07</v>
      </c>
      <c r="M24" s="14">
        <v>16372886.37</v>
      </c>
      <c r="N24" s="18"/>
    </row>
    <row r="25" spans="3:14" ht="11.25">
      <c r="C25" s="10" t="s">
        <v>28</v>
      </c>
      <c r="D25" s="10" t="s">
        <v>6</v>
      </c>
      <c r="E25" t="s">
        <v>1</v>
      </c>
      <c r="F25" s="13" t="s">
        <v>6</v>
      </c>
      <c r="G25" s="13" t="s">
        <v>6</v>
      </c>
      <c r="H25" s="13" t="s">
        <v>55</v>
      </c>
      <c r="I25" s="13" t="s">
        <v>56</v>
      </c>
      <c r="J25" s="13" t="s">
        <v>71</v>
      </c>
      <c r="K25" s="13" t="s">
        <v>72</v>
      </c>
      <c r="L25" s="14">
        <v>300656.72</v>
      </c>
      <c r="M25" s="14">
        <v>300656.72</v>
      </c>
      <c r="N25" s="18"/>
    </row>
    <row r="26" spans="3:14" ht="11.25">
      <c r="C26" s="10" t="s">
        <v>29</v>
      </c>
      <c r="D26" s="10" t="s">
        <v>6</v>
      </c>
      <c r="E26" t="s">
        <v>1</v>
      </c>
      <c r="F26" s="13" t="s">
        <v>6</v>
      </c>
      <c r="G26" s="13" t="s">
        <v>6</v>
      </c>
      <c r="H26" s="13" t="s">
        <v>57</v>
      </c>
      <c r="I26" s="13" t="s">
        <v>58</v>
      </c>
      <c r="J26" s="13" t="s">
        <v>71</v>
      </c>
      <c r="K26" s="13" t="s">
        <v>72</v>
      </c>
      <c r="L26" s="14">
        <v>2210579.78</v>
      </c>
      <c r="M26" s="14">
        <v>2282214.25</v>
      </c>
      <c r="N26" s="18"/>
    </row>
    <row r="27" spans="3:14" ht="11.25">
      <c r="C27" s="10" t="s">
        <v>16</v>
      </c>
      <c r="D27" s="10" t="s">
        <v>6</v>
      </c>
      <c r="E27" t="s">
        <v>1</v>
      </c>
      <c r="F27" s="13" t="s">
        <v>6</v>
      </c>
      <c r="G27" s="13" t="s">
        <v>6</v>
      </c>
      <c r="H27" s="13" t="s">
        <v>59</v>
      </c>
      <c r="I27" s="13" t="s">
        <v>60</v>
      </c>
      <c r="J27" s="13" t="s">
        <v>71</v>
      </c>
      <c r="K27" s="13" t="s">
        <v>72</v>
      </c>
      <c r="L27" s="14">
        <v>2114117.47</v>
      </c>
      <c r="M27" s="14">
        <v>2081801.81</v>
      </c>
      <c r="N27" s="18"/>
    </row>
    <row r="28" spans="3:14" ht="11.25">
      <c r="C28" s="10" t="s">
        <v>27</v>
      </c>
      <c r="D28" s="10" t="s">
        <v>6</v>
      </c>
      <c r="E28" t="s">
        <v>1</v>
      </c>
      <c r="F28" s="13" t="s">
        <v>6</v>
      </c>
      <c r="G28" s="13" t="s">
        <v>6</v>
      </c>
      <c r="H28" s="13" t="s">
        <v>61</v>
      </c>
      <c r="I28" s="13" t="s">
        <v>62</v>
      </c>
      <c r="J28" s="13" t="s">
        <v>71</v>
      </c>
      <c r="K28" s="13" t="s">
        <v>72</v>
      </c>
      <c r="L28" s="14">
        <v>2367237.39</v>
      </c>
      <c r="M28" s="14">
        <v>2320909.82</v>
      </c>
      <c r="N28" s="18"/>
    </row>
    <row r="29" spans="3:14" ht="11.25">
      <c r="C29" s="10" t="s">
        <v>17</v>
      </c>
      <c r="D29" s="10" t="s">
        <v>6</v>
      </c>
      <c r="E29" t="s">
        <v>1</v>
      </c>
      <c r="F29" s="13" t="s">
        <v>6</v>
      </c>
      <c r="G29" s="13" t="s">
        <v>6</v>
      </c>
      <c r="H29" s="13" t="s">
        <v>63</v>
      </c>
      <c r="I29" s="13" t="s">
        <v>64</v>
      </c>
      <c r="J29" s="13" t="s">
        <v>71</v>
      </c>
      <c r="K29" s="13" t="s">
        <v>72</v>
      </c>
      <c r="L29" s="14">
        <v>3621240.67</v>
      </c>
      <c r="M29" s="14">
        <v>3728364.7</v>
      </c>
      <c r="N29" s="18"/>
    </row>
    <row r="30" spans="3:14" ht="11.25">
      <c r="C30" s="10" t="s">
        <v>18</v>
      </c>
      <c r="D30" s="10" t="s">
        <v>6</v>
      </c>
      <c r="E30" t="s">
        <v>1</v>
      </c>
      <c r="F30" s="13" t="s">
        <v>6</v>
      </c>
      <c r="G30" s="13" t="s">
        <v>6</v>
      </c>
      <c r="H30" s="13" t="s">
        <v>65</v>
      </c>
      <c r="I30" s="13" t="s">
        <v>66</v>
      </c>
      <c r="J30" s="13" t="s">
        <v>73</v>
      </c>
      <c r="K30" s="13" t="s">
        <v>74</v>
      </c>
      <c r="L30" s="14">
        <v>122944285.09</v>
      </c>
      <c r="M30" s="14">
        <v>127338794.34</v>
      </c>
      <c r="N30" s="18"/>
    </row>
    <row r="31" spans="3:14" ht="11.25">
      <c r="C31" s="10" t="s">
        <v>19</v>
      </c>
      <c r="D31" s="10" t="s">
        <v>6</v>
      </c>
      <c r="E31" t="s">
        <v>1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71</v>
      </c>
      <c r="K31" s="13" t="s">
        <v>72</v>
      </c>
      <c r="L31" s="14">
        <v>666496.24</v>
      </c>
      <c r="M31" s="14">
        <v>669233.63</v>
      </c>
      <c r="N31" s="18"/>
    </row>
    <row r="32" spans="3:14" ht="11.25">
      <c r="C32" s="10" t="s">
        <v>20</v>
      </c>
      <c r="D32" s="10" t="s">
        <v>6</v>
      </c>
      <c r="E32" t="s">
        <v>1</v>
      </c>
      <c r="F32" s="13" t="s">
        <v>6</v>
      </c>
      <c r="G32" s="13" t="s">
        <v>6</v>
      </c>
      <c r="H32" s="13" t="s">
        <v>6</v>
      </c>
      <c r="I32" s="13" t="s">
        <v>6</v>
      </c>
      <c r="J32" s="17" t="s">
        <v>43</v>
      </c>
      <c r="K32" s="17" t="s">
        <v>6</v>
      </c>
      <c r="L32" s="18">
        <v>123610781.33</v>
      </c>
      <c r="M32" s="18">
        <v>128008027.97</v>
      </c>
      <c r="N32" s="18"/>
    </row>
    <row r="33" spans="3:14" ht="11.25">
      <c r="C33" s="10" t="s">
        <v>21</v>
      </c>
      <c r="D33" s="10" t="s">
        <v>6</v>
      </c>
      <c r="E33" t="s">
        <v>1</v>
      </c>
      <c r="F33" s="13" t="s">
        <v>6</v>
      </c>
      <c r="G33" s="13" t="s">
        <v>6</v>
      </c>
      <c r="H33" s="13" t="s">
        <v>67</v>
      </c>
      <c r="I33" s="13" t="s">
        <v>68</v>
      </c>
      <c r="J33" s="13" t="s">
        <v>71</v>
      </c>
      <c r="K33" s="13" t="s">
        <v>72</v>
      </c>
      <c r="L33" s="14">
        <v>1252359.98</v>
      </c>
      <c r="M33" s="14">
        <v>1291541.02</v>
      </c>
      <c r="N33" s="18"/>
    </row>
    <row r="34" spans="3:14" ht="11.25">
      <c r="C34" s="10" t="s">
        <v>35</v>
      </c>
      <c r="D34" s="10" t="s">
        <v>6</v>
      </c>
      <c r="E34" t="s">
        <v>1</v>
      </c>
      <c r="F34" s="13" t="s">
        <v>6</v>
      </c>
      <c r="G34" s="13" t="s">
        <v>6</v>
      </c>
      <c r="H34" s="13" t="s">
        <v>69</v>
      </c>
      <c r="I34" s="13" t="s">
        <v>70</v>
      </c>
      <c r="J34" s="13" t="s">
        <v>73</v>
      </c>
      <c r="K34" s="13" t="s">
        <v>74</v>
      </c>
      <c r="L34" s="14">
        <v>854499.66</v>
      </c>
      <c r="M34" s="14">
        <v>1114099.51</v>
      </c>
      <c r="N34" s="18"/>
    </row>
    <row r="35" spans="3:14" ht="11.25">
      <c r="C35" s="10" t="s">
        <v>22</v>
      </c>
      <c r="D35" s="10" t="s">
        <v>6</v>
      </c>
      <c r="F35" s="13" t="s">
        <v>6</v>
      </c>
      <c r="G35" s="13" t="s">
        <v>6</v>
      </c>
      <c r="H35" s="13" t="s">
        <v>6</v>
      </c>
      <c r="I35" s="13" t="s">
        <v>6</v>
      </c>
      <c r="J35" s="13" t="s">
        <v>75</v>
      </c>
      <c r="K35" s="13" t="s">
        <v>76</v>
      </c>
      <c r="L35" s="14">
        <v>884139.68</v>
      </c>
      <c r="M35" s="14">
        <v>774524.82</v>
      </c>
      <c r="N35" s="18"/>
    </row>
    <row r="36" spans="3:14" ht="11.25">
      <c r="C36" s="10" t="s">
        <v>23</v>
      </c>
      <c r="D36" s="10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71</v>
      </c>
      <c r="K36" s="13" t="s">
        <v>72</v>
      </c>
      <c r="L36" s="14">
        <v>28398679.63</v>
      </c>
      <c r="M36" s="14">
        <v>28998419.49</v>
      </c>
      <c r="N36" s="18"/>
    </row>
    <row r="37" spans="3:14" ht="11.25">
      <c r="C37" s="10" t="s">
        <v>24</v>
      </c>
      <c r="D37" s="10" t="s">
        <v>6</v>
      </c>
      <c r="F37" s="13" t="s">
        <v>6</v>
      </c>
      <c r="G37" s="13" t="s">
        <v>6</v>
      </c>
      <c r="H37" s="13" t="s">
        <v>6</v>
      </c>
      <c r="I37" s="13" t="s">
        <v>6</v>
      </c>
      <c r="J37" s="17" t="s">
        <v>43</v>
      </c>
      <c r="K37" s="17" t="s">
        <v>6</v>
      </c>
      <c r="L37" s="18">
        <v>30137318.97</v>
      </c>
      <c r="M37" s="18">
        <v>30887043.82</v>
      </c>
      <c r="N37" s="18"/>
    </row>
    <row r="38" spans="3:14" ht="11.25">
      <c r="C38" s="10" t="s">
        <v>32</v>
      </c>
      <c r="D38" s="10" t="s">
        <v>103</v>
      </c>
      <c r="F38" s="13" t="s">
        <v>6</v>
      </c>
      <c r="G38" s="13" t="s">
        <v>6</v>
      </c>
      <c r="H38" s="17" t="s">
        <v>43</v>
      </c>
      <c r="I38" s="17" t="s">
        <v>6</v>
      </c>
      <c r="J38" s="17" t="s">
        <v>6</v>
      </c>
      <c r="K38" s="17" t="s">
        <v>6</v>
      </c>
      <c r="L38" s="18">
        <v>701697333.44</v>
      </c>
      <c r="M38" s="18">
        <v>721035095.12</v>
      </c>
      <c r="N38" s="18"/>
    </row>
    <row r="39" spans="3:14" ht="11.25">
      <c r="C39" s="10" t="s">
        <v>25</v>
      </c>
      <c r="D39" s="10" t="s">
        <v>6</v>
      </c>
      <c r="F39" s="17" t="s">
        <v>44</v>
      </c>
      <c r="G39" s="17" t="s">
        <v>6</v>
      </c>
      <c r="H39" s="17" t="s">
        <v>6</v>
      </c>
      <c r="I39" s="17" t="s">
        <v>6</v>
      </c>
      <c r="J39" s="17" t="s">
        <v>6</v>
      </c>
      <c r="K39" s="17" t="s">
        <v>6</v>
      </c>
      <c r="L39" s="18">
        <v>799901458.99</v>
      </c>
      <c r="M39" s="18">
        <v>817554980.06</v>
      </c>
      <c r="N39" s="18"/>
    </row>
    <row r="40" spans="3:4" ht="12" thickBot="1">
      <c r="C40" s="11" t="s">
        <v>26</v>
      </c>
      <c r="D40" s="11" t="s">
        <v>6</v>
      </c>
    </row>
    <row r="41" spans="10:14" ht="12.75">
      <c r="J41" s="55"/>
      <c r="K41" s="56"/>
      <c r="L41" s="97"/>
      <c r="M41" s="97"/>
      <c r="N41" s="57"/>
    </row>
    <row r="42" spans="10:14" ht="11.25">
      <c r="J42" s="33"/>
      <c r="K42" s="2"/>
      <c r="L42" s="58" t="s">
        <v>120</v>
      </c>
      <c r="M42" s="58"/>
      <c r="N42" s="36"/>
    </row>
    <row r="43" spans="10:14" ht="11.25">
      <c r="J43" s="33"/>
      <c r="K43" s="2"/>
      <c r="L43" s="58" t="s">
        <v>121</v>
      </c>
      <c r="M43" s="58"/>
      <c r="N43" s="36"/>
    </row>
    <row r="44" spans="10:14" ht="11.25">
      <c r="J44" s="33"/>
      <c r="K44" s="2"/>
      <c r="L44" s="2"/>
      <c r="M44" s="2"/>
      <c r="N44" s="36"/>
    </row>
    <row r="45" spans="10:14" ht="11.25">
      <c r="J45" s="33"/>
      <c r="K45" s="2"/>
      <c r="L45" s="46" t="s">
        <v>77</v>
      </c>
      <c r="M45" s="46" t="s">
        <v>78</v>
      </c>
      <c r="N45" s="35"/>
    </row>
    <row r="46" spans="10:14" ht="11.25">
      <c r="J46" s="33"/>
      <c r="K46" s="2"/>
      <c r="L46" s="59"/>
      <c r="M46" s="59"/>
      <c r="N46" s="35"/>
    </row>
    <row r="47" spans="10:14" ht="11.25">
      <c r="J47" s="60" t="s">
        <v>97</v>
      </c>
      <c r="K47" s="1" t="s">
        <v>79</v>
      </c>
      <c r="L47" s="34">
        <f>L22+(L69*(L32+L20))+'PD NPT Excl NPT Pools'!N22</f>
        <v>493071770.5494129</v>
      </c>
      <c r="M47" s="34">
        <f>M22+(M69*(M32+M20))+'PD NPT Excl NPT Pools'!O22</f>
        <v>506009321.46954936</v>
      </c>
      <c r="N47" s="35"/>
    </row>
    <row r="48" spans="10:14" ht="11.25">
      <c r="J48" s="60"/>
      <c r="K48" s="1" t="s">
        <v>105</v>
      </c>
      <c r="L48" s="34">
        <f>L33</f>
        <v>1252359.98</v>
      </c>
      <c r="M48" s="34">
        <f>M33</f>
        <v>1291541.02</v>
      </c>
      <c r="N48" s="35"/>
    </row>
    <row r="49" spans="10:14" ht="11.25">
      <c r="J49" s="60"/>
      <c r="K49" s="1" t="s">
        <v>106</v>
      </c>
      <c r="L49" s="34">
        <f>L29</f>
        <v>3621240.67</v>
      </c>
      <c r="M49" s="34">
        <f>M29</f>
        <v>3728364.7</v>
      </c>
      <c r="N49" s="35"/>
    </row>
    <row r="50" spans="10:14" ht="11.25">
      <c r="J50" s="60"/>
      <c r="K50" s="1" t="s">
        <v>107</v>
      </c>
      <c r="L50" s="34">
        <f>L27</f>
        <v>2114117.47</v>
      </c>
      <c r="M50" s="34">
        <f>M27</f>
        <v>2081801.81</v>
      </c>
      <c r="N50" s="35"/>
    </row>
    <row r="51" spans="10:14" ht="11.25">
      <c r="J51" s="60"/>
      <c r="K51" s="1" t="s">
        <v>108</v>
      </c>
      <c r="L51" s="34">
        <f>L24+L25+L26+L28</f>
        <v>21375004.96</v>
      </c>
      <c r="M51" s="34">
        <f>M24+M25+M26+M28</f>
        <v>21276667.16</v>
      </c>
      <c r="N51" s="35"/>
    </row>
    <row r="52" spans="10:14" ht="11.25">
      <c r="J52" s="60"/>
      <c r="K52" s="1" t="s">
        <v>80</v>
      </c>
      <c r="L52" s="34">
        <f>L16+L17+(L71*(L32+L20))+'PD NPT Excl NPT Pools'!N20+'PD NPT Excl NPT Pools'!N23</f>
        <v>250738415.2731931</v>
      </c>
      <c r="M52" s="34">
        <f>M16+M17+(M71*(M32+M20))+'PD NPT Excl NPT Pools'!O20+'PD NPT Excl NPT Pools'!O23</f>
        <v>254477524.13802552</v>
      </c>
      <c r="N52" s="35"/>
    </row>
    <row r="53" spans="10:14" ht="11.25">
      <c r="J53" s="60"/>
      <c r="K53" s="1" t="s">
        <v>109</v>
      </c>
      <c r="L53" s="34">
        <f>L18+'PD NPT Excl NPT Pools'!N21</f>
        <v>2983757.9996896023</v>
      </c>
      <c r="M53" s="34">
        <f>M18+'PD NPT Excl NPT Pools'!O21</f>
        <v>3077046.692203224</v>
      </c>
      <c r="N53" s="35"/>
    </row>
    <row r="54" spans="10:14" ht="11.25">
      <c r="J54" s="60"/>
      <c r="K54" s="1" t="s">
        <v>110</v>
      </c>
      <c r="L54" s="32">
        <f>L21+L37</f>
        <v>61538213.89</v>
      </c>
      <c r="M54" s="32">
        <f>M21+M37</f>
        <v>63625966.55</v>
      </c>
      <c r="N54" s="36"/>
    </row>
    <row r="55" spans="1:17" ht="11.25">
      <c r="A55" s="43"/>
      <c r="B55" s="43"/>
      <c r="E55" s="43"/>
      <c r="F55" s="43"/>
      <c r="G55" s="43"/>
      <c r="H55" s="43"/>
      <c r="I55" s="43"/>
      <c r="J55" s="60"/>
      <c r="K55" s="44" t="s">
        <v>111</v>
      </c>
      <c r="L55" s="61">
        <f>SUM(L47:L54)</f>
        <v>836694880.7922956</v>
      </c>
      <c r="M55" s="61">
        <f>SUM(M47:M54)</f>
        <v>855568233.5397781</v>
      </c>
      <c r="N55" s="62"/>
      <c r="O55" s="43"/>
      <c r="P55" s="43"/>
      <c r="Q55" s="43"/>
    </row>
    <row r="56" spans="1:17" ht="11.25">
      <c r="A56" s="43"/>
      <c r="B56" s="43"/>
      <c r="E56" s="43"/>
      <c r="F56" s="43"/>
      <c r="G56" s="43"/>
      <c r="H56" s="43"/>
      <c r="I56" s="43"/>
      <c r="J56" s="60"/>
      <c r="K56" s="44"/>
      <c r="L56" s="61"/>
      <c r="M56" s="61"/>
      <c r="N56" s="62"/>
      <c r="O56" s="43"/>
      <c r="P56" s="43"/>
      <c r="Q56" s="43"/>
    </row>
    <row r="57" spans="1:17" ht="11.25">
      <c r="A57" s="53"/>
      <c r="B57" s="53"/>
      <c r="C57" s="53"/>
      <c r="D57" s="53"/>
      <c r="E57" s="53"/>
      <c r="F57" s="53"/>
      <c r="G57" s="53"/>
      <c r="H57" s="53"/>
      <c r="I57" s="53"/>
      <c r="J57" s="63"/>
      <c r="K57" s="54" t="s">
        <v>100</v>
      </c>
      <c r="L57" s="64">
        <f>L39+'PD NPT Excl NPT Pools'!N24</f>
        <v>836694880.7922956</v>
      </c>
      <c r="M57" s="64">
        <f>M39+'PD NPT Excl NPT Pools'!O24</f>
        <v>855568233.539778</v>
      </c>
      <c r="N57" s="65"/>
      <c r="O57" s="53"/>
      <c r="P57" s="53"/>
      <c r="Q57" s="53"/>
    </row>
    <row r="58" spans="10:14" ht="11.25">
      <c r="J58" s="60"/>
      <c r="K58" s="2"/>
      <c r="L58" s="2"/>
      <c r="M58" s="2"/>
      <c r="N58" s="66"/>
    </row>
    <row r="59" spans="10:14" ht="11.25">
      <c r="J59" s="60" t="s">
        <v>98</v>
      </c>
      <c r="K59" s="1" t="s">
        <v>79</v>
      </c>
      <c r="L59" s="67">
        <f aca="true" t="shared" si="0" ref="L59:M66">L47/L$55</f>
        <v>0.5893089367088108</v>
      </c>
      <c r="M59" s="67">
        <f t="shared" si="0"/>
        <v>0.5914307025823247</v>
      </c>
      <c r="N59" s="66"/>
    </row>
    <row r="60" spans="10:14" ht="11.25">
      <c r="J60" s="33"/>
      <c r="K60" s="1" t="s">
        <v>105</v>
      </c>
      <c r="L60" s="67">
        <f t="shared" si="0"/>
        <v>0.001496794122624602</v>
      </c>
      <c r="M60" s="67">
        <f t="shared" si="0"/>
        <v>0.001509571030537744</v>
      </c>
      <c r="N60" s="66"/>
    </row>
    <row r="61" spans="10:14" ht="11.25">
      <c r="J61" s="33"/>
      <c r="K61" s="1" t="s">
        <v>106</v>
      </c>
      <c r="L61" s="67">
        <f t="shared" si="0"/>
        <v>0.00432803014949837</v>
      </c>
      <c r="M61" s="67">
        <f t="shared" si="0"/>
        <v>0.004357764294934703</v>
      </c>
      <c r="N61" s="66"/>
    </row>
    <row r="62" spans="1:17" s="43" customFormat="1" ht="11.25">
      <c r="A62"/>
      <c r="B62"/>
      <c r="C62"/>
      <c r="D62"/>
      <c r="E62"/>
      <c r="F62"/>
      <c r="G62"/>
      <c r="H62"/>
      <c r="I62"/>
      <c r="J62" s="33"/>
      <c r="K62" s="1" t="s">
        <v>107</v>
      </c>
      <c r="L62" s="67">
        <f t="shared" si="0"/>
        <v>0.002526748422313841</v>
      </c>
      <c r="M62" s="67">
        <f t="shared" si="0"/>
        <v>0.002433238786095265</v>
      </c>
      <c r="N62" s="36"/>
      <c r="O62"/>
      <c r="P62"/>
      <c r="Q62"/>
    </row>
    <row r="63" spans="1:17" s="43" customFormat="1" ht="11.25">
      <c r="A63"/>
      <c r="B63"/>
      <c r="C63"/>
      <c r="D63"/>
      <c r="E63"/>
      <c r="F63"/>
      <c r="G63"/>
      <c r="H63"/>
      <c r="I63"/>
      <c r="J63" s="33"/>
      <c r="K63" s="1" t="s">
        <v>108</v>
      </c>
      <c r="L63" s="67">
        <f t="shared" si="0"/>
        <v>0.02554695319727457</v>
      </c>
      <c r="M63" s="67">
        <f t="shared" si="0"/>
        <v>0.024868463234044066</v>
      </c>
      <c r="N63" s="36"/>
      <c r="O63"/>
      <c r="P63"/>
      <c r="Q63"/>
    </row>
    <row r="64" spans="1:17" s="53" customFormat="1" ht="11.25">
      <c r="A64"/>
      <c r="B64"/>
      <c r="C64"/>
      <c r="D64"/>
      <c r="E64"/>
      <c r="F64"/>
      <c r="G64"/>
      <c r="H64"/>
      <c r="I64"/>
      <c r="J64" s="33"/>
      <c r="K64" s="1" t="s">
        <v>80</v>
      </c>
      <c r="L64" s="67">
        <f t="shared" si="0"/>
        <v>0.299677243197377</v>
      </c>
      <c r="M64" s="67">
        <f t="shared" si="0"/>
        <v>0.2974368544343507</v>
      </c>
      <c r="N64" s="36"/>
      <c r="O64"/>
      <c r="P64"/>
      <c r="Q64"/>
    </row>
    <row r="65" spans="10:14" ht="11.25">
      <c r="J65" s="33"/>
      <c r="K65" s="1" t="s">
        <v>109</v>
      </c>
      <c r="L65" s="67">
        <f t="shared" si="0"/>
        <v>0.0035661243640742464</v>
      </c>
      <c r="M65" s="67">
        <f t="shared" si="0"/>
        <v>0.0035964947874144774</v>
      </c>
      <c r="N65" s="36"/>
    </row>
    <row r="66" spans="10:14" ht="11.25">
      <c r="J66" s="33"/>
      <c r="K66" s="1" t="s">
        <v>110</v>
      </c>
      <c r="L66" s="31">
        <f t="shared" si="0"/>
        <v>0.07354916983802665</v>
      </c>
      <c r="M66" s="31">
        <f t="shared" si="0"/>
        <v>0.07436691085029844</v>
      </c>
      <c r="N66" s="36"/>
    </row>
    <row r="67" spans="1:17" ht="12" thickBot="1">
      <c r="A67" s="43"/>
      <c r="B67" s="43"/>
      <c r="E67" s="43"/>
      <c r="F67" s="43"/>
      <c r="G67" s="43"/>
      <c r="H67" s="43"/>
      <c r="I67" s="43"/>
      <c r="J67" s="68"/>
      <c r="K67" s="69" t="s">
        <v>111</v>
      </c>
      <c r="L67" s="70">
        <f>SUM(L59:L66)</f>
        <v>1</v>
      </c>
      <c r="M67" s="70">
        <f>SUM(M59:M66)</f>
        <v>1</v>
      </c>
      <c r="N67" s="71"/>
      <c r="O67" s="43"/>
      <c r="P67" s="43"/>
      <c r="Q67" s="43"/>
    </row>
    <row r="69" spans="10:13" ht="11.25">
      <c r="J69" s="39" t="s">
        <v>102</v>
      </c>
      <c r="K69" s="39" t="s">
        <v>79</v>
      </c>
      <c r="L69" s="40">
        <f>1-L71</f>
        <v>0.018769296825379644</v>
      </c>
      <c r="M69" s="40">
        <f>1-M71</f>
        <v>0.01882639289322019</v>
      </c>
    </row>
    <row r="70" spans="10:13" ht="11.25">
      <c r="J70" s="39"/>
      <c r="K70" s="39" t="s">
        <v>108</v>
      </c>
      <c r="L70" s="40">
        <v>0</v>
      </c>
      <c r="M70" s="40">
        <v>0</v>
      </c>
    </row>
    <row r="71" spans="10:13" ht="11.25">
      <c r="J71" s="41"/>
      <c r="K71" s="39" t="s">
        <v>80</v>
      </c>
      <c r="L71" s="42">
        <v>0.9812307031746204</v>
      </c>
      <c r="M71" s="42">
        <v>0.9811736071067798</v>
      </c>
    </row>
    <row r="72" spans="1:17" ht="11.25">
      <c r="A72" s="43"/>
      <c r="B72" s="43"/>
      <c r="E72" s="43"/>
      <c r="F72" s="43"/>
      <c r="G72" s="43"/>
      <c r="H72" s="43"/>
      <c r="I72" s="43"/>
      <c r="J72" s="48"/>
      <c r="K72" s="47" t="s">
        <v>111</v>
      </c>
      <c r="L72" s="49">
        <f>SUM(L69:L71)</f>
        <v>1</v>
      </c>
      <c r="M72" s="49">
        <f>SUM(M69:M71)</f>
        <v>1</v>
      </c>
      <c r="N72" s="45"/>
      <c r="O72" s="43"/>
      <c r="P72" s="43"/>
      <c r="Q72" s="43"/>
    </row>
    <row r="73" spans="1:17" ht="11.25">
      <c r="A73" s="43"/>
      <c r="B73" s="43"/>
      <c r="E73" s="43"/>
      <c r="F73" s="43"/>
      <c r="G73" s="43"/>
      <c r="H73" s="43"/>
      <c r="I73" s="43"/>
      <c r="J73" s="48"/>
      <c r="K73" s="47"/>
      <c r="L73" s="49"/>
      <c r="M73" s="49"/>
      <c r="N73" s="45"/>
      <c r="O73" s="43"/>
      <c r="P73" s="43"/>
      <c r="Q73" s="43"/>
    </row>
    <row r="74" spans="1:17" s="43" customFormat="1" ht="11.25">
      <c r="A74"/>
      <c r="B74"/>
      <c r="C74"/>
      <c r="D74"/>
      <c r="E74"/>
      <c r="F74"/>
      <c r="G74"/>
      <c r="H74"/>
      <c r="I74"/>
      <c r="J74" s="39" t="s">
        <v>112</v>
      </c>
      <c r="K74" s="41"/>
      <c r="L74" s="41"/>
      <c r="M74" s="41"/>
      <c r="N74"/>
      <c r="O74"/>
      <c r="P74"/>
      <c r="Q74"/>
    </row>
    <row r="79" spans="1:17" s="43" customFormat="1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s="43" customFormat="1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</sheetData>
  <sheetProtection/>
  <mergeCells count="2">
    <mergeCell ref="C9:D9"/>
    <mergeCell ref="L41:M41"/>
  </mergeCells>
  <printOptions/>
  <pageMargins left="0.75" right="0.75" top="1" bottom="1" header="0.5" footer="0.5"/>
  <pageSetup horizontalDpi="600" verticalDpi="600" orientation="landscape" paperSize="5" scale="57" r:id="rId2"/>
  <rowBreaks count="1" manualBreakCount="1">
    <brk id="74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40"/>
  <sheetViews>
    <sheetView showGridLines="0" zoomScalePageLayoutView="0" workbookViewId="0" topLeftCell="A1">
      <selection activeCell="A2" sqref="A1:A2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21.16015625" style="0" customWidth="1"/>
    <col min="4" max="4" width="15.33203125" style="0" customWidth="1"/>
    <col min="5" max="5" width="8.83203125" style="0" customWidth="1"/>
    <col min="6" max="6" width="18.5" style="0" customWidth="1"/>
    <col min="7" max="7" width="22.83203125" style="0" customWidth="1"/>
    <col min="8" max="8" width="14.66015625" style="0" customWidth="1"/>
    <col min="9" max="9" width="19" style="0" customWidth="1"/>
    <col min="10" max="10" width="21" style="0" customWidth="1"/>
    <col min="11" max="11" width="23.66015625" style="0" customWidth="1"/>
    <col min="12" max="12" width="20.5" style="0" customWidth="1"/>
    <col min="13" max="13" width="22.16015625" style="0" customWidth="1"/>
    <col min="14" max="14" width="9.66015625" style="0" customWidth="1"/>
    <col min="15" max="15" width="41.5" style="0" customWidth="1"/>
    <col min="16" max="16" width="15" style="0" customWidth="1"/>
    <col min="17" max="17" width="15" style="0" bestFit="1" customWidth="1"/>
    <col min="18" max="29" width="12.16015625" style="0" bestFit="1" customWidth="1"/>
    <col min="30" max="30" width="15.5" style="0" bestFit="1" customWidth="1"/>
  </cols>
  <sheetData>
    <row r="1" s="43" customFormat="1" ht="11.25">
      <c r="A1" s="43" t="s">
        <v>141</v>
      </c>
    </row>
    <row r="2" s="43" customFormat="1" ht="11.25">
      <c r="A2" s="43" t="s">
        <v>139</v>
      </c>
    </row>
    <row r="3" ht="24" customHeight="1">
      <c r="E3" s="8" t="s">
        <v>3</v>
      </c>
    </row>
    <row r="4" spans="4:17" s="3" customFormat="1" ht="33.75" customHeight="1">
      <c r="D4" s="4"/>
      <c r="E4" s="4"/>
      <c r="F4" s="4"/>
      <c r="G4" s="6"/>
      <c r="H4" s="7"/>
      <c r="I4" s="4"/>
      <c r="J4" s="6"/>
      <c r="K4" s="12"/>
      <c r="L4" s="4"/>
      <c r="M4" s="4"/>
      <c r="N4" s="4"/>
      <c r="O4" s="4"/>
      <c r="P4" s="4"/>
      <c r="Q4" s="4"/>
    </row>
    <row r="5" s="3" customFormat="1" ht="18" customHeight="1">
      <c r="A5" s="5"/>
    </row>
    <row r="7" spans="1:17" ht="11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1.25">
      <c r="A8" s="24"/>
      <c r="B8" s="24"/>
      <c r="C8" s="24"/>
      <c r="D8" s="24"/>
      <c r="E8" s="24"/>
      <c r="F8" s="27" t="s">
        <v>93</v>
      </c>
      <c r="G8" s="26"/>
      <c r="H8" s="26"/>
      <c r="I8" s="24"/>
      <c r="J8" s="24"/>
      <c r="K8" s="24"/>
      <c r="L8" s="24"/>
      <c r="M8" s="24"/>
      <c r="N8" s="24"/>
      <c r="O8" s="24"/>
      <c r="P8" s="24"/>
      <c r="Q8" s="24"/>
    </row>
    <row r="9" spans="3:17" ht="12.75">
      <c r="C9" s="95" t="s">
        <v>2</v>
      </c>
      <c r="D9" s="96"/>
      <c r="F9" s="16" t="s"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3:17" ht="45">
      <c r="C10" s="9" t="s">
        <v>4</v>
      </c>
      <c r="D10" s="9" t="s">
        <v>6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15" t="s">
        <v>6</v>
      </c>
      <c r="O10" s="15" t="s">
        <v>6</v>
      </c>
      <c r="P10" s="91" t="s">
        <v>136</v>
      </c>
      <c r="Q10" s="13" t="s">
        <v>6</v>
      </c>
    </row>
    <row r="11" spans="3:17" ht="11.25">
      <c r="C11" s="10" t="s">
        <v>34</v>
      </c>
      <c r="D11" s="10" t="s">
        <v>6</v>
      </c>
      <c r="F11" s="15" t="s">
        <v>23</v>
      </c>
      <c r="G11" s="15" t="s">
        <v>6</v>
      </c>
      <c r="H11" s="15" t="s">
        <v>5</v>
      </c>
      <c r="I11" s="15" t="s">
        <v>6</v>
      </c>
      <c r="J11" s="15" t="s">
        <v>27</v>
      </c>
      <c r="K11" s="15" t="s">
        <v>6</v>
      </c>
      <c r="L11" s="15" t="s">
        <v>32</v>
      </c>
      <c r="M11" s="15" t="s">
        <v>6</v>
      </c>
      <c r="N11" s="15" t="s">
        <v>4</v>
      </c>
      <c r="O11" s="15" t="s">
        <v>13</v>
      </c>
      <c r="P11" s="13" t="s">
        <v>77</v>
      </c>
      <c r="Q11" s="13" t="s">
        <v>78</v>
      </c>
    </row>
    <row r="12" spans="3:17" ht="11.25">
      <c r="C12" s="10" t="s">
        <v>5</v>
      </c>
      <c r="D12" s="10" t="s">
        <v>6</v>
      </c>
      <c r="E12" t="s">
        <v>1</v>
      </c>
      <c r="F12" s="13" t="s">
        <v>41</v>
      </c>
      <c r="G12" s="13" t="s">
        <v>42</v>
      </c>
      <c r="H12" s="13" t="s">
        <v>65</v>
      </c>
      <c r="I12" s="13" t="s">
        <v>66</v>
      </c>
      <c r="J12" s="13" t="s">
        <v>73</v>
      </c>
      <c r="K12" s="13" t="s">
        <v>74</v>
      </c>
      <c r="L12" s="13" t="s">
        <v>81</v>
      </c>
      <c r="M12" s="13" t="s">
        <v>82</v>
      </c>
      <c r="N12" s="13" t="s">
        <v>87</v>
      </c>
      <c r="O12" s="13" t="s">
        <v>88</v>
      </c>
      <c r="P12" s="14">
        <v>1839587.14</v>
      </c>
      <c r="Q12" s="14">
        <v>1895617.34</v>
      </c>
    </row>
    <row r="13" spans="3:17" ht="11.25">
      <c r="C13" s="10" t="s">
        <v>7</v>
      </c>
      <c r="D13" s="10" t="s">
        <v>6</v>
      </c>
      <c r="E13" t="s">
        <v>1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 t="s">
        <v>6</v>
      </c>
      <c r="L13" s="13" t="s">
        <v>6</v>
      </c>
      <c r="M13" s="13" t="s">
        <v>6</v>
      </c>
      <c r="N13" s="13" t="s">
        <v>89</v>
      </c>
      <c r="O13" s="13" t="s">
        <v>90</v>
      </c>
      <c r="P13" s="14">
        <v>116565.14</v>
      </c>
      <c r="Q13" s="14">
        <v>119219.3</v>
      </c>
    </row>
    <row r="14" spans="1:17" s="24" customFormat="1" ht="11.25">
      <c r="A14"/>
      <c r="B14"/>
      <c r="C14" s="10" t="s">
        <v>8</v>
      </c>
      <c r="D14" s="10" t="s">
        <v>6</v>
      </c>
      <c r="E14" t="s">
        <v>1</v>
      </c>
      <c r="F14" s="13" t="s">
        <v>6</v>
      </c>
      <c r="G14" s="13" t="s">
        <v>6</v>
      </c>
      <c r="H14" s="13" t="s">
        <v>6</v>
      </c>
      <c r="I14" s="13" t="s">
        <v>6</v>
      </c>
      <c r="J14" s="13" t="s">
        <v>6</v>
      </c>
      <c r="K14" s="13" t="s">
        <v>6</v>
      </c>
      <c r="L14" s="13" t="s">
        <v>6</v>
      </c>
      <c r="M14" s="13" t="s">
        <v>6</v>
      </c>
      <c r="N14" s="17" t="s">
        <v>43</v>
      </c>
      <c r="O14" s="17" t="s">
        <v>6</v>
      </c>
      <c r="P14" s="18">
        <v>1956152.28</v>
      </c>
      <c r="Q14" s="18">
        <v>2014836.64</v>
      </c>
    </row>
    <row r="15" spans="1:17" s="24" customFormat="1" ht="11.25">
      <c r="A15"/>
      <c r="B15"/>
      <c r="C15" s="10" t="s">
        <v>9</v>
      </c>
      <c r="D15" s="10" t="s">
        <v>6</v>
      </c>
      <c r="E15" t="s">
        <v>1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 t="s">
        <v>6</v>
      </c>
      <c r="L15" s="13" t="s">
        <v>83</v>
      </c>
      <c r="M15" s="13" t="s">
        <v>84</v>
      </c>
      <c r="N15" s="13" t="s">
        <v>87</v>
      </c>
      <c r="O15" s="13" t="s">
        <v>88</v>
      </c>
      <c r="P15" s="14">
        <v>1673573.68</v>
      </c>
      <c r="Q15" s="14">
        <v>1725258.72</v>
      </c>
    </row>
    <row r="16" spans="3:17" ht="11.25">
      <c r="C16" s="10" t="s">
        <v>10</v>
      </c>
      <c r="D16" s="10" t="s">
        <v>6</v>
      </c>
      <c r="E16" t="s">
        <v>1</v>
      </c>
      <c r="F16" s="13" t="s">
        <v>6</v>
      </c>
      <c r="G16" s="13" t="s">
        <v>6</v>
      </c>
      <c r="H16" s="13" t="s">
        <v>6</v>
      </c>
      <c r="I16" s="13" t="s">
        <v>6</v>
      </c>
      <c r="J16" s="13" t="s">
        <v>6</v>
      </c>
      <c r="K16" s="13" t="s">
        <v>6</v>
      </c>
      <c r="L16" s="13" t="s">
        <v>6</v>
      </c>
      <c r="M16" s="13" t="s">
        <v>6</v>
      </c>
      <c r="N16" s="13" t="s">
        <v>89</v>
      </c>
      <c r="O16" s="13" t="s">
        <v>90</v>
      </c>
      <c r="P16" s="14">
        <v>50727.39</v>
      </c>
      <c r="Q16" s="14">
        <v>50770.88</v>
      </c>
    </row>
    <row r="17" spans="3:17" ht="11.25">
      <c r="C17" s="10" t="s">
        <v>11</v>
      </c>
      <c r="D17" s="10" t="s">
        <v>6</v>
      </c>
      <c r="E17" t="s">
        <v>1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  <c r="N17" s="17" t="s">
        <v>43</v>
      </c>
      <c r="O17" s="17" t="s">
        <v>6</v>
      </c>
      <c r="P17" s="18">
        <v>1724301.07</v>
      </c>
      <c r="Q17" s="18">
        <v>1776029.6</v>
      </c>
    </row>
    <row r="18" spans="3:17" ht="11.25">
      <c r="C18" s="10" t="s">
        <v>12</v>
      </c>
      <c r="D18" s="10" t="s">
        <v>6</v>
      </c>
      <c r="E18" t="s">
        <v>1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 t="s">
        <v>6</v>
      </c>
      <c r="L18" s="13" t="s">
        <v>85</v>
      </c>
      <c r="M18" s="13" t="s">
        <v>86</v>
      </c>
      <c r="N18" s="13" t="s">
        <v>91</v>
      </c>
      <c r="O18" s="13" t="s">
        <v>92</v>
      </c>
      <c r="P18" s="14">
        <v>15510.74</v>
      </c>
      <c r="Q18" s="14"/>
    </row>
    <row r="19" spans="3:17" ht="11.25">
      <c r="C19" s="10" t="s">
        <v>13</v>
      </c>
      <c r="D19" s="10" t="s">
        <v>6</v>
      </c>
      <c r="E19" t="s">
        <v>1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 t="s">
        <v>6</v>
      </c>
      <c r="L19" s="13" t="s">
        <v>6</v>
      </c>
      <c r="M19" s="13" t="s">
        <v>6</v>
      </c>
      <c r="N19" s="13" t="s">
        <v>87</v>
      </c>
      <c r="O19" s="13" t="s">
        <v>88</v>
      </c>
      <c r="P19" s="14">
        <v>34217622.57</v>
      </c>
      <c r="Q19" s="14">
        <v>35198601.3</v>
      </c>
    </row>
    <row r="20" spans="3:17" ht="11.25">
      <c r="C20" s="10" t="s">
        <v>14</v>
      </c>
      <c r="D20" s="10" t="s">
        <v>6</v>
      </c>
      <c r="E20" t="s">
        <v>1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 t="s">
        <v>6</v>
      </c>
      <c r="L20" s="13" t="s">
        <v>6</v>
      </c>
      <c r="M20" s="13" t="s">
        <v>6</v>
      </c>
      <c r="N20" s="13" t="s">
        <v>89</v>
      </c>
      <c r="O20" s="13" t="s">
        <v>90</v>
      </c>
      <c r="P20" s="14">
        <v>6046327.84</v>
      </c>
      <c r="Q20" s="14">
        <v>6223110.53</v>
      </c>
    </row>
    <row r="21" spans="3:17" ht="11.25">
      <c r="C21" s="10" t="s">
        <v>15</v>
      </c>
      <c r="D21" s="10" t="s">
        <v>6</v>
      </c>
      <c r="E21" t="s">
        <v>1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 t="s">
        <v>6</v>
      </c>
      <c r="L21" s="13" t="s">
        <v>6</v>
      </c>
      <c r="M21" s="13" t="s">
        <v>6</v>
      </c>
      <c r="N21" s="17" t="s">
        <v>43</v>
      </c>
      <c r="O21" s="17" t="s">
        <v>6</v>
      </c>
      <c r="P21" s="18">
        <v>40279461.15</v>
      </c>
      <c r="Q21" s="18">
        <v>41421711.83</v>
      </c>
    </row>
    <row r="22" spans="3:17" ht="11.25">
      <c r="C22" s="10" t="s">
        <v>30</v>
      </c>
      <c r="D22" s="10" t="s">
        <v>6</v>
      </c>
      <c r="E22" t="s">
        <v>1</v>
      </c>
      <c r="F22" s="13" t="s">
        <v>6</v>
      </c>
      <c r="G22" s="13" t="s">
        <v>6</v>
      </c>
      <c r="H22" s="13" t="s">
        <v>6</v>
      </c>
      <c r="I22" s="13" t="s">
        <v>6</v>
      </c>
      <c r="J22" s="13" t="s">
        <v>6</v>
      </c>
      <c r="K22" s="13" t="s">
        <v>6</v>
      </c>
      <c r="L22" s="17" t="s">
        <v>43</v>
      </c>
      <c r="M22" s="17" t="s">
        <v>6</v>
      </c>
      <c r="N22" s="17" t="s">
        <v>6</v>
      </c>
      <c r="O22" s="17" t="s">
        <v>6</v>
      </c>
      <c r="P22" s="18">
        <v>43959914.5</v>
      </c>
      <c r="Q22" s="18">
        <v>45212578.07</v>
      </c>
    </row>
    <row r="23" spans="3:5" ht="11.25">
      <c r="C23" s="10" t="s">
        <v>33</v>
      </c>
      <c r="D23" s="10" t="s">
        <v>6</v>
      </c>
      <c r="E23" t="s">
        <v>1</v>
      </c>
    </row>
    <row r="24" spans="3:17" ht="11.25">
      <c r="C24" s="10" t="s">
        <v>31</v>
      </c>
      <c r="D24" s="10" t="s">
        <v>6</v>
      </c>
      <c r="E24" t="s">
        <v>1</v>
      </c>
      <c r="O24" s="50" t="s">
        <v>113</v>
      </c>
      <c r="P24" s="50">
        <f>P12+P15+P19</f>
        <v>37730783.39</v>
      </c>
      <c r="Q24" s="50">
        <f>Q12+Q15+Q19</f>
        <v>38819477.36</v>
      </c>
    </row>
    <row r="25" spans="3:17" ht="11.25">
      <c r="C25" s="10" t="s">
        <v>28</v>
      </c>
      <c r="D25" s="10" t="s">
        <v>6</v>
      </c>
      <c r="E25" t="s">
        <v>1</v>
      </c>
      <c r="O25" s="50" t="s">
        <v>114</v>
      </c>
      <c r="P25" s="51">
        <f>P13+P16+P20</f>
        <v>6213620.37</v>
      </c>
      <c r="Q25" s="51">
        <f>Q13+Q16+Q20</f>
        <v>6393100.71</v>
      </c>
    </row>
    <row r="26" spans="3:17" ht="11.25">
      <c r="C26" s="10" t="s">
        <v>29</v>
      </c>
      <c r="D26" s="10" t="s">
        <v>6</v>
      </c>
      <c r="E26" t="s">
        <v>1</v>
      </c>
      <c r="O26" s="50" t="s">
        <v>115</v>
      </c>
      <c r="P26" s="50">
        <f>SUM(P24:P25)</f>
        <v>43944403.76</v>
      </c>
      <c r="Q26" s="50">
        <f>SUM(Q24:Q25)</f>
        <v>45212578.07</v>
      </c>
    </row>
    <row r="27" spans="3:5" ht="11.25">
      <c r="C27" s="10" t="s">
        <v>16</v>
      </c>
      <c r="D27" s="10" t="s">
        <v>6</v>
      </c>
      <c r="E27" t="s">
        <v>1</v>
      </c>
    </row>
    <row r="28" spans="3:17" ht="11.25">
      <c r="C28" s="10" t="s">
        <v>27</v>
      </c>
      <c r="D28" s="10" t="s">
        <v>6</v>
      </c>
      <c r="E28" t="s">
        <v>1</v>
      </c>
      <c r="O28" s="50" t="s">
        <v>113</v>
      </c>
      <c r="P28" s="21">
        <f>P24/P26</f>
        <v>0.8586026925308772</v>
      </c>
      <c r="Q28" s="21">
        <f>Q24/Q26</f>
        <v>0.8585990672749974</v>
      </c>
    </row>
    <row r="29" spans="3:17" ht="11.25">
      <c r="C29" s="10" t="s">
        <v>17</v>
      </c>
      <c r="D29" s="10" t="s">
        <v>6</v>
      </c>
      <c r="E29" t="s">
        <v>1</v>
      </c>
      <c r="O29" s="50" t="s">
        <v>114</v>
      </c>
      <c r="P29" s="23">
        <f>P25/P26</f>
        <v>0.1413973074691229</v>
      </c>
      <c r="Q29" s="23">
        <f>Q25/Q26</f>
        <v>0.14140093272500265</v>
      </c>
    </row>
    <row r="30" spans="3:17" ht="11.25">
      <c r="C30" s="10" t="s">
        <v>18</v>
      </c>
      <c r="D30" s="10" t="s">
        <v>6</v>
      </c>
      <c r="E30" t="s">
        <v>1</v>
      </c>
      <c r="O30" s="50" t="s">
        <v>115</v>
      </c>
      <c r="P30" s="22">
        <f>SUM(P28:P29)</f>
        <v>1</v>
      </c>
      <c r="Q30" s="22">
        <f>SUM(Q28:Q29)</f>
        <v>1</v>
      </c>
    </row>
    <row r="31" spans="3:5" ht="11.25">
      <c r="C31" s="10" t="s">
        <v>19</v>
      </c>
      <c r="D31" s="10" t="s">
        <v>6</v>
      </c>
      <c r="E31" t="s">
        <v>1</v>
      </c>
    </row>
    <row r="32" spans="3:5" ht="11.25">
      <c r="C32" s="10" t="s">
        <v>20</v>
      </c>
      <c r="D32" s="10" t="s">
        <v>6</v>
      </c>
      <c r="E32" t="s">
        <v>1</v>
      </c>
    </row>
    <row r="33" spans="3:5" ht="11.25">
      <c r="C33" s="10" t="s">
        <v>21</v>
      </c>
      <c r="D33" s="10" t="s">
        <v>6</v>
      </c>
      <c r="E33" t="s">
        <v>1</v>
      </c>
    </row>
    <row r="34" spans="3:5" ht="11.25">
      <c r="C34" s="10" t="s">
        <v>35</v>
      </c>
      <c r="D34" s="10" t="s">
        <v>6</v>
      </c>
      <c r="E34" t="s">
        <v>1</v>
      </c>
    </row>
    <row r="35" spans="3:4" ht="11.25">
      <c r="C35" s="10" t="s">
        <v>22</v>
      </c>
      <c r="D35" s="10" t="s">
        <v>6</v>
      </c>
    </row>
    <row r="36" spans="3:4" ht="11.25">
      <c r="C36" s="10" t="s">
        <v>23</v>
      </c>
      <c r="D36" s="10" t="s">
        <v>6</v>
      </c>
    </row>
    <row r="37" spans="3:4" ht="11.25">
      <c r="C37" s="10" t="s">
        <v>24</v>
      </c>
      <c r="D37" s="10" t="s">
        <v>6</v>
      </c>
    </row>
    <row r="38" spans="3:4" ht="11.25">
      <c r="C38" s="10" t="s">
        <v>32</v>
      </c>
      <c r="D38" s="10" t="s">
        <v>104</v>
      </c>
    </row>
    <row r="39" spans="3:4" ht="11.25">
      <c r="C39" s="10" t="s">
        <v>25</v>
      </c>
      <c r="D39" s="10" t="s">
        <v>6</v>
      </c>
    </row>
    <row r="40" spans="3:4" ht="11.25">
      <c r="C40" s="11" t="s">
        <v>26</v>
      </c>
      <c r="D40" s="11" t="s">
        <v>6</v>
      </c>
    </row>
  </sheetData>
  <sheetProtection/>
  <mergeCells count="1">
    <mergeCell ref="C9:D9"/>
  </mergeCells>
  <printOptions/>
  <pageMargins left="0.75" right="0.75" top="1" bottom="1" header="0.5" footer="0.5"/>
  <pageSetup fitToHeight="1" fitToWidth="1" horizontalDpi="600" verticalDpi="600" orientation="landscape" paperSize="5" scale="61" r:id="rId2"/>
  <colBreaks count="2" manualBreakCount="2">
    <brk id="10" min="2" max="39" man="1"/>
    <brk id="17" min="2" max="2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0"/>
  <sheetViews>
    <sheetView showGridLines="0" zoomScalePageLayoutView="0" workbookViewId="0" topLeftCell="A1">
      <selection activeCell="A2" sqref="A2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21.16015625" style="0" customWidth="1"/>
    <col min="4" max="4" width="15.33203125" style="0" customWidth="1"/>
    <col min="5" max="5" width="8.83203125" style="0" customWidth="1"/>
    <col min="6" max="6" width="18.5" style="0" customWidth="1"/>
    <col min="7" max="7" width="22.83203125" style="0" customWidth="1"/>
    <col min="8" max="8" width="14.66015625" style="0" customWidth="1"/>
    <col min="9" max="9" width="27.16015625" style="0" customWidth="1"/>
    <col min="10" max="10" width="21" style="0" customWidth="1"/>
    <col min="11" max="11" width="23.66015625" style="0" customWidth="1"/>
    <col min="12" max="12" width="17" style="0" customWidth="1"/>
    <col min="13" max="13" width="37.33203125" style="0" customWidth="1"/>
    <col min="14" max="15" width="15" style="0" customWidth="1"/>
    <col min="16" max="26" width="12.16015625" style="0" bestFit="1" customWidth="1"/>
    <col min="27" max="27" width="15.5" style="0" bestFit="1" customWidth="1"/>
  </cols>
  <sheetData>
    <row r="1" s="43" customFormat="1" ht="11.25">
      <c r="A1" s="43" t="s">
        <v>142</v>
      </c>
    </row>
    <row r="2" s="43" customFormat="1" ht="11.25">
      <c r="A2" s="43" t="s">
        <v>139</v>
      </c>
    </row>
    <row r="3" ht="24" customHeight="1">
      <c r="E3" s="8" t="s">
        <v>3</v>
      </c>
    </row>
    <row r="4" spans="4:15" s="3" customFormat="1" ht="33.75" customHeight="1">
      <c r="D4" s="4"/>
      <c r="E4" s="4"/>
      <c r="F4" s="4"/>
      <c r="G4" s="6"/>
      <c r="H4" s="7"/>
      <c r="I4" s="4"/>
      <c r="J4" s="6"/>
      <c r="K4" s="12"/>
      <c r="L4" s="4"/>
      <c r="M4" s="4"/>
      <c r="N4" s="4"/>
      <c r="O4" s="4"/>
    </row>
    <row r="5" s="3" customFormat="1" ht="18" customHeight="1">
      <c r="A5" s="5"/>
    </row>
    <row r="7" spans="1:15" ht="11.25">
      <c r="A7" s="24"/>
      <c r="B7" s="24"/>
      <c r="C7" s="24"/>
      <c r="D7" s="24"/>
      <c r="E7" s="24"/>
      <c r="F7" s="25" t="s">
        <v>122</v>
      </c>
      <c r="G7" s="26"/>
      <c r="H7" s="26"/>
      <c r="I7" s="24"/>
      <c r="J7" s="24"/>
      <c r="K7" s="24"/>
      <c r="L7" s="24"/>
      <c r="M7" s="24"/>
      <c r="N7" s="24"/>
      <c r="O7" s="24"/>
    </row>
    <row r="8" spans="1:15" ht="11.25">
      <c r="A8" s="24"/>
      <c r="B8" s="24"/>
      <c r="C8" s="24"/>
      <c r="D8" s="24"/>
      <c r="E8" s="24"/>
      <c r="F8" s="27" t="s">
        <v>96</v>
      </c>
      <c r="G8" s="26"/>
      <c r="H8" s="26"/>
      <c r="I8" s="24"/>
      <c r="J8" s="24"/>
      <c r="K8" s="24"/>
      <c r="L8" s="24"/>
      <c r="M8" s="24"/>
      <c r="N8" s="24"/>
      <c r="O8" s="24"/>
    </row>
    <row r="9" spans="3:15" ht="12.75">
      <c r="C9" s="95" t="s">
        <v>2</v>
      </c>
      <c r="D9" s="96"/>
      <c r="F9" s="16" t="s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3:15" ht="45">
      <c r="C10" s="9" t="s">
        <v>4</v>
      </c>
      <c r="D10" s="9" t="s">
        <v>95</v>
      </c>
      <c r="F10" s="15" t="s">
        <v>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91" t="s">
        <v>136</v>
      </c>
      <c r="O10" s="13" t="s">
        <v>6</v>
      </c>
    </row>
    <row r="11" spans="3:15" ht="11.25">
      <c r="C11" s="10" t="s">
        <v>34</v>
      </c>
      <c r="D11" s="10" t="s">
        <v>6</v>
      </c>
      <c r="F11" s="15" t="s">
        <v>23</v>
      </c>
      <c r="G11" s="15" t="s">
        <v>6</v>
      </c>
      <c r="H11" s="15" t="s">
        <v>5</v>
      </c>
      <c r="I11" s="15" t="s">
        <v>6</v>
      </c>
      <c r="J11" s="15" t="s">
        <v>27</v>
      </c>
      <c r="K11" s="15" t="s">
        <v>6</v>
      </c>
      <c r="L11" s="15" t="s">
        <v>4</v>
      </c>
      <c r="M11" s="15" t="s">
        <v>13</v>
      </c>
      <c r="N11" s="13" t="s">
        <v>77</v>
      </c>
      <c r="O11" s="13" t="s">
        <v>78</v>
      </c>
    </row>
    <row r="12" spans="3:15" ht="11.25">
      <c r="C12" s="10" t="s">
        <v>5</v>
      </c>
      <c r="D12" s="10" t="s">
        <v>6</v>
      </c>
      <c r="E12" t="s">
        <v>1</v>
      </c>
      <c r="F12" s="13" t="s">
        <v>37</v>
      </c>
      <c r="G12" s="13" t="s">
        <v>38</v>
      </c>
      <c r="H12" s="13" t="s">
        <v>45</v>
      </c>
      <c r="I12" s="13" t="s">
        <v>46</v>
      </c>
      <c r="J12" s="13" t="s">
        <v>71</v>
      </c>
      <c r="K12" s="13" t="s">
        <v>72</v>
      </c>
      <c r="L12" s="29" t="s">
        <v>94</v>
      </c>
      <c r="M12" s="28" t="s">
        <v>95</v>
      </c>
      <c r="N12" s="14">
        <v>20292257.22</v>
      </c>
      <c r="O12" s="14">
        <v>21016533.48</v>
      </c>
    </row>
    <row r="13" spans="3:15" ht="11.25">
      <c r="C13" s="10" t="s">
        <v>7</v>
      </c>
      <c r="D13" s="10" t="s">
        <v>6</v>
      </c>
      <c r="E13" t="s">
        <v>1</v>
      </c>
      <c r="F13" s="13" t="s">
        <v>39</v>
      </c>
      <c r="G13" s="13" t="s">
        <v>40</v>
      </c>
      <c r="H13" s="13" t="s">
        <v>53</v>
      </c>
      <c r="I13" s="13" t="s">
        <v>54</v>
      </c>
      <c r="J13" s="13" t="s">
        <v>71</v>
      </c>
      <c r="K13" s="13" t="s">
        <v>72</v>
      </c>
      <c r="L13" s="29" t="s">
        <v>94</v>
      </c>
      <c r="M13" s="28" t="s">
        <v>95</v>
      </c>
      <c r="N13" s="14">
        <v>503371.61</v>
      </c>
      <c r="O13" s="14">
        <v>518871.88</v>
      </c>
    </row>
    <row r="14" spans="1:15" s="24" customFormat="1" ht="11.25">
      <c r="A14"/>
      <c r="B14"/>
      <c r="C14" s="10" t="s">
        <v>8</v>
      </c>
      <c r="D14" s="10" t="s">
        <v>6</v>
      </c>
      <c r="E14" t="s">
        <v>1</v>
      </c>
      <c r="F14" s="13" t="s">
        <v>41</v>
      </c>
      <c r="G14" s="13" t="s">
        <v>42</v>
      </c>
      <c r="H14" s="13" t="s">
        <v>45</v>
      </c>
      <c r="I14" s="13" t="s">
        <v>46</v>
      </c>
      <c r="J14" s="13" t="s">
        <v>71</v>
      </c>
      <c r="K14" s="13" t="s">
        <v>72</v>
      </c>
      <c r="L14" s="29" t="s">
        <v>94</v>
      </c>
      <c r="M14" s="28" t="s">
        <v>95</v>
      </c>
      <c r="N14" s="14">
        <v>16436100.73</v>
      </c>
      <c r="O14" s="14">
        <v>16938958.86</v>
      </c>
    </row>
    <row r="15" spans="1:15" s="24" customFormat="1" ht="11.25">
      <c r="A15"/>
      <c r="B15"/>
      <c r="C15" s="10" t="s">
        <v>9</v>
      </c>
      <c r="D15" s="10" t="s">
        <v>36</v>
      </c>
      <c r="E15" t="s">
        <v>1</v>
      </c>
      <c r="F15" s="13" t="s">
        <v>6</v>
      </c>
      <c r="G15" s="13" t="s">
        <v>6</v>
      </c>
      <c r="H15" s="13" t="s">
        <v>65</v>
      </c>
      <c r="I15" s="13" t="s">
        <v>66</v>
      </c>
      <c r="J15" s="13" t="s">
        <v>73</v>
      </c>
      <c r="K15" s="13" t="s">
        <v>74</v>
      </c>
      <c r="L15" s="29" t="s">
        <v>94</v>
      </c>
      <c r="M15" s="28" t="s">
        <v>95</v>
      </c>
      <c r="N15" s="14">
        <v>5620945.05</v>
      </c>
      <c r="O15" s="14">
        <v>5799214.6</v>
      </c>
    </row>
    <row r="16" spans="3:15" ht="11.25">
      <c r="C16" s="10" t="s">
        <v>10</v>
      </c>
      <c r="D16" s="10" t="s">
        <v>6</v>
      </c>
      <c r="E16" t="s">
        <v>1</v>
      </c>
      <c r="F16" s="13" t="s">
        <v>6</v>
      </c>
      <c r="G16" s="13" t="s">
        <v>6</v>
      </c>
      <c r="H16" s="17" t="s">
        <v>43</v>
      </c>
      <c r="I16" s="17" t="s">
        <v>6</v>
      </c>
      <c r="J16" s="17" t="s">
        <v>6</v>
      </c>
      <c r="K16" s="17" t="s">
        <v>6</v>
      </c>
      <c r="L16" s="17" t="s">
        <v>6</v>
      </c>
      <c r="M16" s="17" t="s">
        <v>6</v>
      </c>
      <c r="N16" s="18">
        <v>22057045.78</v>
      </c>
      <c r="O16" s="18">
        <v>22738173.46</v>
      </c>
    </row>
    <row r="17" spans="3:15" ht="11.25">
      <c r="C17" s="10" t="s">
        <v>11</v>
      </c>
      <c r="D17" s="10" t="s">
        <v>6</v>
      </c>
      <c r="E17" t="s">
        <v>1</v>
      </c>
      <c r="F17" s="17" t="s">
        <v>44</v>
      </c>
      <c r="G17" s="17" t="s">
        <v>6</v>
      </c>
      <c r="H17" s="17" t="s">
        <v>6</v>
      </c>
      <c r="I17" s="17" t="s">
        <v>6</v>
      </c>
      <c r="J17" s="17" t="s">
        <v>6</v>
      </c>
      <c r="K17" s="17" t="s">
        <v>6</v>
      </c>
      <c r="L17" s="17" t="s">
        <v>6</v>
      </c>
      <c r="M17" s="17" t="s">
        <v>6</v>
      </c>
      <c r="N17" s="18">
        <v>42852674.61</v>
      </c>
      <c r="O17" s="18">
        <v>44273578.82</v>
      </c>
    </row>
    <row r="18" spans="3:5" ht="11.25">
      <c r="C18" s="10" t="s">
        <v>12</v>
      </c>
      <c r="D18" s="10" t="s">
        <v>6</v>
      </c>
      <c r="E18" t="s">
        <v>1</v>
      </c>
    </row>
    <row r="19" spans="3:14" ht="11.25">
      <c r="C19" s="10" t="s">
        <v>13</v>
      </c>
      <c r="D19" s="10" t="s">
        <v>6</v>
      </c>
      <c r="E19" t="s">
        <v>1</v>
      </c>
      <c r="N19" s="52"/>
    </row>
    <row r="20" spans="3:15" ht="11.25">
      <c r="C20" s="10" t="s">
        <v>14</v>
      </c>
      <c r="D20" s="10" t="s">
        <v>6</v>
      </c>
      <c r="E20" t="s">
        <v>1</v>
      </c>
      <c r="J20" s="13" t="s">
        <v>37</v>
      </c>
      <c r="K20" s="13" t="s">
        <v>38</v>
      </c>
      <c r="L20" s="13" t="s">
        <v>45</v>
      </c>
      <c r="M20" s="13" t="s">
        <v>46</v>
      </c>
      <c r="N20" s="18">
        <f aca="true" t="shared" si="0" ref="N20:O23">N12*N$26</f>
        <v>17422986.686621133</v>
      </c>
      <c r="O20" s="18">
        <f t="shared" si="0"/>
        <v>18044776.043281756</v>
      </c>
    </row>
    <row r="21" spans="3:15" ht="11.25">
      <c r="C21" s="10" t="s">
        <v>15</v>
      </c>
      <c r="D21" s="10" t="s">
        <v>6</v>
      </c>
      <c r="E21" t="s">
        <v>1</v>
      </c>
      <c r="J21" s="13" t="s">
        <v>39</v>
      </c>
      <c r="K21" s="13" t="s">
        <v>40</v>
      </c>
      <c r="L21" s="13" t="s">
        <v>53</v>
      </c>
      <c r="M21" s="13" t="s">
        <v>54</v>
      </c>
      <c r="N21" s="18">
        <f t="shared" si="0"/>
        <v>432196.2196896026</v>
      </c>
      <c r="O21" s="18">
        <f t="shared" si="0"/>
        <v>445502.9122032244</v>
      </c>
    </row>
    <row r="22" spans="3:15" ht="11.25">
      <c r="C22" s="10" t="s">
        <v>30</v>
      </c>
      <c r="D22" s="10" t="s">
        <v>6</v>
      </c>
      <c r="E22" t="s">
        <v>1</v>
      </c>
      <c r="J22" s="13" t="s">
        <v>41</v>
      </c>
      <c r="K22" s="13" t="s">
        <v>42</v>
      </c>
      <c r="L22" s="13" t="s">
        <v>45</v>
      </c>
      <c r="M22" s="13" t="s">
        <v>46</v>
      </c>
      <c r="N22" s="18">
        <f t="shared" si="0"/>
        <v>14112080.341486717</v>
      </c>
      <c r="O22" s="18">
        <f t="shared" si="0"/>
        <v>14543774.277805552</v>
      </c>
    </row>
    <row r="23" spans="3:15" ht="11.25">
      <c r="C23" s="10" t="s">
        <v>33</v>
      </c>
      <c r="D23" s="10" t="s">
        <v>6</v>
      </c>
      <c r="E23" t="s">
        <v>1</v>
      </c>
      <c r="J23" s="13" t="s">
        <v>6</v>
      </c>
      <c r="K23" s="13" t="s">
        <v>6</v>
      </c>
      <c r="L23" s="13" t="s">
        <v>65</v>
      </c>
      <c r="M23" s="38" t="s">
        <v>118</v>
      </c>
      <c r="N23" s="18">
        <f t="shared" si="0"/>
        <v>4826158.554498106</v>
      </c>
      <c r="O23" s="18">
        <f t="shared" si="0"/>
        <v>4979200.246487547</v>
      </c>
    </row>
    <row r="24" spans="3:15" ht="11.25">
      <c r="C24" s="10" t="s">
        <v>31</v>
      </c>
      <c r="D24" s="10" t="s">
        <v>6</v>
      </c>
      <c r="E24" t="s">
        <v>1</v>
      </c>
      <c r="M24" s="37" t="s">
        <v>99</v>
      </c>
      <c r="N24" s="18">
        <f>SUM(N20:N23)</f>
        <v>36793421.80229556</v>
      </c>
      <c r="O24" s="18">
        <f>SUM(O20:O23)</f>
        <v>38013253.47977808</v>
      </c>
    </row>
    <row r="25" spans="3:4" ht="11.25">
      <c r="C25" s="10" t="s">
        <v>28</v>
      </c>
      <c r="D25" s="10" t="s">
        <v>6</v>
      </c>
    </row>
    <row r="26" spans="3:15" ht="11.25">
      <c r="C26" s="10" t="s">
        <v>29</v>
      </c>
      <c r="D26" s="10" t="s">
        <v>6</v>
      </c>
      <c r="E26" t="s">
        <v>1</v>
      </c>
      <c r="M26" s="52" t="s">
        <v>116</v>
      </c>
      <c r="N26" s="22">
        <f>'PD NPT Pools'!P28</f>
        <v>0.8586026925308772</v>
      </c>
      <c r="O26" s="22">
        <f>'PD NPT Pools'!Q28</f>
        <v>0.8585990672749974</v>
      </c>
    </row>
    <row r="27" spans="3:5" ht="11.25">
      <c r="C27" s="10" t="s">
        <v>16</v>
      </c>
      <c r="D27" s="10" t="s">
        <v>6</v>
      </c>
      <c r="E27" t="s">
        <v>1</v>
      </c>
    </row>
    <row r="28" spans="3:5" ht="11.25">
      <c r="C28" s="10" t="s">
        <v>27</v>
      </c>
      <c r="D28" s="10" t="s">
        <v>6</v>
      </c>
      <c r="E28" t="s">
        <v>1</v>
      </c>
    </row>
    <row r="29" spans="3:5" ht="11.25">
      <c r="C29" s="10" t="s">
        <v>17</v>
      </c>
      <c r="D29" s="10" t="s">
        <v>6</v>
      </c>
      <c r="E29" t="s">
        <v>1</v>
      </c>
    </row>
    <row r="30" spans="3:5" ht="11.25">
      <c r="C30" s="10" t="s">
        <v>18</v>
      </c>
      <c r="D30" s="10" t="s">
        <v>6</v>
      </c>
      <c r="E30" t="s">
        <v>1</v>
      </c>
    </row>
    <row r="31" spans="3:5" ht="11.25">
      <c r="C31" s="10" t="s">
        <v>19</v>
      </c>
      <c r="D31" s="10" t="s">
        <v>6</v>
      </c>
      <c r="E31" t="s">
        <v>1</v>
      </c>
    </row>
    <row r="32" spans="3:5" ht="11.25">
      <c r="C32" s="10" t="s">
        <v>20</v>
      </c>
      <c r="D32" s="10" t="s">
        <v>6</v>
      </c>
      <c r="E32" t="s">
        <v>1</v>
      </c>
    </row>
    <row r="33" spans="3:5" ht="11.25">
      <c r="C33" s="10" t="s">
        <v>21</v>
      </c>
      <c r="D33" s="10" t="s">
        <v>6</v>
      </c>
      <c r="E33" t="s">
        <v>1</v>
      </c>
    </row>
    <row r="34" spans="3:15" ht="11.25">
      <c r="C34" s="10" t="s">
        <v>35</v>
      </c>
      <c r="D34" s="10" t="s">
        <v>6</v>
      </c>
      <c r="E34" t="s">
        <v>1</v>
      </c>
      <c r="M34" s="19"/>
      <c r="N34" s="20"/>
      <c r="O34" s="20"/>
    </row>
    <row r="35" spans="3:15" ht="11.25">
      <c r="C35" s="10" t="s">
        <v>22</v>
      </c>
      <c r="D35" s="10" t="s">
        <v>6</v>
      </c>
      <c r="E35" t="s">
        <v>1</v>
      </c>
      <c r="M35" s="19"/>
      <c r="N35" s="20"/>
      <c r="O35" s="20"/>
    </row>
    <row r="36" spans="3:4" ht="11.25">
      <c r="C36" s="10" t="s">
        <v>23</v>
      </c>
      <c r="D36" s="10" t="s">
        <v>6</v>
      </c>
    </row>
    <row r="37" spans="3:4" ht="11.25">
      <c r="C37" s="10" t="s">
        <v>24</v>
      </c>
      <c r="D37" s="10" t="s">
        <v>6</v>
      </c>
    </row>
    <row r="38" spans="3:4" ht="11.25">
      <c r="C38" s="10" t="s">
        <v>32</v>
      </c>
      <c r="D38" s="10" t="s">
        <v>103</v>
      </c>
    </row>
    <row r="39" spans="3:15" ht="11.25">
      <c r="C39" s="10" t="s">
        <v>25</v>
      </c>
      <c r="D39" s="10" t="s">
        <v>6</v>
      </c>
      <c r="M39" s="19"/>
      <c r="N39" s="20"/>
      <c r="O39" s="20"/>
    </row>
    <row r="40" spans="3:4" ht="11.25">
      <c r="C40" s="11" t="s">
        <v>26</v>
      </c>
      <c r="D40" s="11" t="s">
        <v>6</v>
      </c>
    </row>
  </sheetData>
  <sheetProtection/>
  <mergeCells count="1">
    <mergeCell ref="C9:D9"/>
  </mergeCells>
  <printOptions/>
  <pageMargins left="0.75" right="0.75" top="1" bottom="1" header="0.5" footer="0.5"/>
  <pageSetup fitToHeight="1" fitToWidth="1" horizontalDpi="600" verticalDpi="600" orientation="landscape" paperSize="5" scale="67" r:id="rId2"/>
  <colBreaks count="1" manualBreakCount="1">
    <brk id="9" min="2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2016-08-01T16:04:28Z</dcterms:created>
  <dcterms:modified xsi:type="dcterms:W3CDTF">2016-08-01T16:04:31Z</dcterms:modified>
  <cp:category/>
  <cp:version/>
  <cp:contentType/>
  <cp:contentStatus/>
</cp:coreProperties>
</file>