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811" activeTab="0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'C-1'!$A$1:$T$64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'C-23'!$A$1:$Q$51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Calc'!$A$5:$O$79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<sst xmlns="http://schemas.openxmlformats.org/spreadsheetml/2006/main" count="1133" uniqueCount="588">
  <si>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</si>
  <si>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</si>
  <si>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</si>
  <si>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</si>
  <si>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</si>
  <si>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</si>
  <si>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</si>
  <si>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</si>
  <si>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</si>
  <si>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</si>
  <si>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</si>
  <si>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</si>
  <si>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</si>
  <si>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</si>
  <si>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</si>
  <si>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</si>
  <si>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</si>
  <si>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</si>
  <si>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</si>
  <si>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</si>
  <si>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</si>
  <si>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</si>
  <si>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</si>
  <si>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</si>
  <si>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</si>
  <si>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</si>
  <si>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</si>
  <si>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</si>
  <si>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</si>
  <si>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</si>
  <si>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</si>
  <si>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</si>
  <si>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</si>
  <si>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</si>
  <si>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</si>
  <si>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</si>
  <si>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</si>
  <si>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</si>
  <si>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</si>
  <si>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</si>
  <si>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</si>
  <si>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</si>
  <si>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</si>
  <si>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</si>
  <si>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</si>
  <si>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</si>
  <si>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</si>
  <si>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</si>
  <si>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</si>
  <si>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</si>
  <si>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</si>
  <si>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</si>
  <si>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</si>
  <si>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</si>
  <si>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</si>
  <si>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</si>
  <si>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</si>
  <si>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</si>
  <si>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</si>
  <si>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</si>
  <si>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</si>
  <si>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</si>
  <si>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</si>
  <si>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</si>
  <si>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</si>
  <si>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</si>
  <si>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</si>
  <si>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</si>
  <si>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</si>
  <si>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</si>
  <si>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</si>
  <si>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</si>
  <si>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</si>
  <si>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</si>
  <si>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</si>
  <si>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</si>
  <si>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</si>
  <si>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</si>
  <si>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</si>
  <si>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</si>
  <si>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</si>
  <si>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</si>
  <si>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</si>
  <si>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</si>
  <si>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</si>
  <si>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</si>
  <si>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</si>
  <si>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</si>
  <si>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</si>
  <si>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</si>
  <si>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</si>
  <si>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</si>
  <si>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</si>
  <si>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</si>
  <si>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</si>
  <si>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</si>
  <si>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</si>
  <si>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</si>
  <si>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</si>
  <si>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</si>
  <si>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</si>
  <si>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</si>
  <si>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</si>
  <si>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</si>
  <si>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</si>
  <si>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</si>
  <si>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</si>
  <si>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</si>
  <si>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</si>
  <si>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</si>
  <si>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</si>
  <si>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</si>
  <si>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</si>
  <si>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</si>
  <si>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</si>
  <si>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</si>
  <si>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</si>
  <si>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</si>
  <si>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</si>
  <si>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</si>
  <si>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</si>
  <si>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</si>
  <si>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</si>
  <si>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</si>
  <si>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</si>
  <si>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</si>
  <si>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</si>
  <si>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</si>
  <si>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</si>
  <si>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</si>
  <si>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</si>
  <si>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</si>
  <si>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</si>
  <si>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</si>
  <si>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</si>
  <si>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</si>
  <si>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</si>
  <si>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</si>
  <si>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</si>
  <si>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</si>
  <si>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</si>
  <si>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</si>
  <si>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</si>
  <si>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</si>
  <si>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</si>
  <si>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</si>
  <si>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</si>
  <si>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</si>
  <si>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</si>
  <si>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</si>
  <si>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</si>
  <si>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</si>
  <si>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</si>
  <si>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</si>
  <si>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</si>
  <si>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</si>
  <si>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</si>
  <si>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</si>
  <si>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</si>
  <si>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</si>
  <si>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</si>
  <si>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</si>
  <si>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</si>
  <si>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</si>
  <si>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</si>
  <si>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</si>
  <si>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</si>
  <si>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</si>
  <si>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</si>
  <si>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</si>
  <si>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</si>
  <si>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</si>
  <si>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</si>
  <si>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</si>
  <si>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</si>
  <si>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</si>
  <si>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</si>
  <si>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</si>
  <si>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</si>
  <si>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</si>
  <si>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</si>
  <si>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</si>
  <si>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</si>
  <si>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</si>
  <si>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</si>
  <si>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</si>
  <si>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</si>
  <si>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</si>
  <si>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</si>
  <si>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</si>
  <si>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</si>
  <si>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</si>
  <si>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</si>
  <si>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</si>
  <si>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</si>
  <si>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</si>
  <si>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</si>
  <si>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</si>
  <si>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</si>
  <si>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</si>
  <si>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</si>
  <si>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</si>
  <si>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</si>
  <si>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</si>
  <si>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</si>
  <si>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</si>
  <si>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</si>
  <si>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</si>
  <si>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</si>
  <si>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</si>
  <si>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</si>
  <si>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</si>
  <si>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</si>
  <si>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</si>
  <si>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</si>
  <si>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</si>
  <si>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</si>
  <si>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</si>
  <si>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</si>
  <si>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</si>
  <si>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</si>
  <si>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</si>
  <si>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</si>
  <si>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</si>
  <si>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</si>
  <si>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</si>
  <si>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</si>
  <si>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</si>
  <si>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</si>
  <si>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</si>
  <si>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</si>
  <si>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</si>
  <si>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</si>
  <si>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</si>
  <si>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</si>
  <si>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</si>
  <si>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</si>
  <si>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</si>
  <si>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</si>
  <si>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</si>
  <si>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</si>
  <si>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</si>
  <si>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</si>
  <si>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</si>
  <si>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</si>
  <si>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</si>
  <si>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</si>
  <si>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</si>
  <si>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</si>
  <si>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</si>
  <si>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</si>
  <si>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</si>
  <si>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</si>
  <si>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</si>
  <si>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</si>
  <si>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</si>
  <si>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</si>
  <si>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</si>
  <si>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</si>
  <si>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</si>
  <si>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</si>
  <si>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</si>
  <si>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</si>
  <si>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</si>
  <si>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</si>
  <si>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</si>
  <si>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</si>
  <si>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</si>
  <si>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</si>
  <si>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</si>
  <si>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</si>
  <si>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</si>
  <si>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</si>
  <si>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</si>
  <si>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</si>
  <si>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</si>
  <si>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</si>
  <si>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</si>
  <si>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</si>
  <si>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</si>
  <si>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</si>
  <si>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</si>
  <si>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</si>
  <si>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</si>
  <si>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</si>
  <si>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</si>
  <si>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</si>
  <si>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</si>
  <si>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</si>
  <si>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</si>
  <si>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</si>
  <si>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</si>
  <si>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</si>
  <si>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</si>
  <si>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</si>
  <si>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</si>
  <si>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</si>
  <si>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</si>
  <si>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</si>
  <si>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</si>
  <si>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</si>
  <si>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</si>
  <si>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</si>
  <si>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</si>
  <si>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</si>
  <si>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</si>
  <si>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</si>
  <si>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</si>
  <si>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</si>
  <si>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</si>
  <si>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</si>
  <si>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</si>
  <si>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</si>
  <si>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</si>
  <si>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</si>
  <si>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</si>
  <si>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</si>
  <si>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</si>
  <si>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</si>
  <si>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</si>
  <si>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</si>
  <si>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</si>
  <si>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</si>
  <si>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</si>
  <si>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</si>
  <si>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</si>
  <si>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</si>
  <si>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</si>
  <si>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</si>
  <si>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</si>
  <si>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</si>
  <si>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</si>
  <si>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</si>
  <si>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</si>
  <si>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</si>
  <si>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</si>
  <si>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</si>
  <si>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</si>
  <si>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</si>
  <si>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</si>
  <si>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</si>
  <si>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</si>
  <si>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</si>
  <si>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</si>
  <si>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</si>
  <si>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</si>
  <si>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</si>
  <si>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</si>
  <si>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</si>
  <si>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</si>
  <si>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</si>
  <si>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</si>
  <si>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</si>
  <si>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</si>
  <si>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</si>
  <si>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</si>
  <si>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</si>
  <si>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</si>
  <si>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</si>
  <si>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</si>
  <si>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</si>
  <si>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</si>
  <si>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</si>
  <si>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</si>
  <si>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</si>
  <si>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</si>
  <si>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</si>
  <si>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</si>
  <si>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</si>
  <si>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</si>
  <si>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</si>
  <si>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</si>
  <si>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</si>
  <si>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</si>
  <si>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</si>
  <si>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</si>
  <si>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</si>
  <si>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</si>
  <si>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</si>
  <si>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</si>
  <si>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</si>
  <si>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</si>
  <si>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</si>
  <si>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</si>
  <si>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</si>
  <si>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</si>
  <si>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</si>
  <si>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</si>
  <si>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</si>
  <si>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</si>
  <si>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</si>
  <si>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</si>
  <si>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</si>
  <si>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</si>
  <si>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</si>
  <si>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</si>
  <si>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</si>
  <si>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</si>
  <si>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</si>
  <si>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</si>
  <si>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</si>
  <si>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</si>
  <si>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</si>
  <si>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</si>
  <si>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</si>
  <si>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</si>
  <si>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</si>
  <si>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</si>
  <si>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</si>
  <si>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</si>
  <si>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</si>
  <si>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</si>
  <si>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</si>
  <si>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</si>
  <si>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</si>
  <si>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</si>
  <si>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</si>
  <si>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</si>
  <si>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</si>
  <si>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</si>
  <si>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</si>
  <si>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</si>
  <si>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</si>
  <si>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</si>
  <si>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</si>
  <si>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</si>
  <si>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</si>
  <si>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</si>
  <si>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</si>
  <si>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</si>
  <si>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</si>
  <si>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</si>
  <si>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</si>
  <si>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</si>
  <si>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</si>
  <si>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</si>
  <si>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</si>
  <si>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</si>
  <si>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</si>
  <si>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</si>
  <si>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</si>
  <si>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</si>
  <si>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</si>
  <si>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</si>
  <si>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</si>
  <si>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</si>
  <si>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</si>
  <si>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</si>
  <si>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</si>
  <si>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</si>
  <si>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</si>
  <si>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</si>
  <si>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</si>
  <si>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</si>
  <si>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</si>
  <si>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</si>
  <si>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</si>
  <si>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</si>
  <si>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</si>
  <si>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</si>
  <si>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</si>
  <si>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</si>
  <si>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</si>
  <si>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</si>
  <si>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</si>
  <si>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</si>
  <si>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</si>
  <si>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</si>
  <si>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</si>
  <si>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</si>
  <si>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</si>
  <si>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</si>
  <si>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</si>
  <si>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</si>
  <si>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</si>
  <si>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</si>
  <si>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</si>
  <si>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</si>
  <si>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</si>
  <si>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</si>
  <si>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</si>
  <si>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</si>
  <si>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</si>
  <si>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</si>
  <si>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</si>
  <si>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</si>
  <si>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</si>
  <si>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</si>
  <si>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</si>
  <si>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</si>
  <si>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</si>
  <si>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</si>
  <si>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</si>
  <si>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</si>
  <si>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</si>
  <si>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</si>
  <si>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</si>
  <si>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</si>
  <si>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</si>
  <si>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</si>
  <si>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</si>
  <si>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</si>
  <si>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</si>
  <si>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</si>
  <si>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</si>
  <si>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</si>
  <si>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</si>
  <si>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</si>
  <si>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</si>
  <si>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</si>
  <si>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</si>
  <si>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</si>
  <si>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</si>
  <si>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</si>
  <si>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</si>
  <si>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</si>
  <si>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</si>
  <si>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</si>
  <si>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</si>
  <si>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</si>
  <si>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</si>
  <si>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</si>
  <si>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</si>
  <si>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</si>
  <si>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</si>
  <si>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</si>
  <si>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</si>
  <si>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</si>
  <si>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</si>
  <si>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</si>
  <si>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</si>
  <si>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</si>
  <si>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</si>
  <si>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</si>
  <si>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</si>
  <si>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</si>
  <si>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</si>
  <si>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</si>
  <si>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</si>
  <si>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</si>
  <si>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</si>
  <si>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</si>
  <si>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</si>
  <si>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</si>
  <si>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</si>
  <si>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</si>
  <si>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</si>
  <si>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</si>
  <si>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</si>
  <si>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</si>
  <si>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</si>
  <si>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</si>
  <si>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</si>
  <si>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</si>
  <si>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</si>
  <si>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</si>
  <si>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</si>
  <si>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</si>
  <si>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</si>
  <si>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</si>
  <si>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</si>
  <si>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</si>
  <si>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</si>
  <si>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</si>
  <si>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</si>
  <si>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</si>
  <si>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</si>
  <si>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</si>
  <si>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</si>
  <si>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</si>
  <si>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OPC 010649</t>
  </si>
  <si>
    <t>FPL RC-16</t>
  </si>
  <si>
    <t>OPC 010650</t>
  </si>
  <si>
    <t>OPC 010651</t>
  </si>
  <si>
    <t>OPC 010652</t>
  </si>
  <si>
    <t>OPC 010653</t>
  </si>
  <si>
    <t>OPC 010654</t>
  </si>
  <si>
    <t>OPC 010655</t>
  </si>
  <si>
    <t>OPC 010656</t>
  </si>
  <si>
    <t>OPC 010657</t>
  </si>
  <si>
    <t>OPC 010658</t>
  </si>
  <si>
    <t>OPC 010659</t>
  </si>
  <si>
    <t>OPC 010660</t>
  </si>
  <si>
    <t>OPC 010661</t>
  </si>
  <si>
    <t>OPC 010662</t>
  </si>
  <si>
    <t>OPC 010663</t>
  </si>
  <si>
    <t>OPC 010664</t>
  </si>
  <si>
    <t>OPC 010665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</si>
</sst>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206" applyNumberFormat="1" applyFont="1" applyAlignment="1">
      <alignment/>
      <protection/>
    </xf>
    <xf numFmtId="0" fontId="7" fillId="0" borderId="0" xfId="206" applyNumberFormat="1" applyFont="1" applyBorder="1" applyAlignment="1">
      <alignment/>
      <protection/>
    </xf>
    <xf numFmtId="0" fontId="7" fillId="59" borderId="0" xfId="0" applyFont="1" applyFill="1" applyAlignment="1">
      <alignment/>
    </xf>
    <xf numFmtId="0" fontId="14" fillId="0" borderId="0" xfId="205" applyFont="1">
      <alignment/>
      <protection/>
    </xf>
    <xf numFmtId="0" fontId="7" fillId="0" borderId="0" xfId="204" applyNumberFormat="1" applyFont="1" applyAlignment="1">
      <alignment/>
      <protection/>
    </xf>
    <xf numFmtId="0" fontId="7" fillId="0" borderId="0" xfId="200" applyNumberFormat="1" applyFont="1" applyAlignment="1">
      <alignment/>
      <protection/>
    </xf>
    <xf numFmtId="0" fontId="7" fillId="0" borderId="0" xfId="200" applyNumberFormat="1" applyFont="1" applyFill="1" applyAlignment="1">
      <alignment/>
      <protection/>
    </xf>
    <xf numFmtId="0" fontId="7" fillId="0" borderId="0" xfId="202" applyNumberFormat="1" applyFont="1" applyAlignment="1">
      <alignment/>
      <protection/>
    </xf>
    <xf numFmtId="0" fontId="14" fillId="0" borderId="0" xfId="203" applyNumberFormat="1" applyFont="1" applyAlignment="1">
      <alignment/>
      <protection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9</xdr:col>
      <xdr:colOff>114300</xdr:colOff>
      <xdr:row>105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tabSelected="1" showOutlineSymbols="0" zoomScale="70" zoomScaleNormal="70" zoomScalePageLayoutView="0" workbookViewId="0" topLeftCell="A1">
      <selection activeCell="A1" sqref="A1:A2"/>
    </sheetView>
  </sheetViews>
  <sheetFormatPr defaultColWidth="9.6640625" defaultRowHeight="15"/>
  <cols>
    <col min="1" max="1" width="9.7773437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570</v>
      </c>
    </row>
    <row r="2" s="261" customFormat="1" ht="16.5">
      <c r="A2" s="261" t="s">
        <v>571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409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9.77734375" style="0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s="240" customFormat="1" ht="15">
      <c r="A1" s="240" t="s">
        <v>580</v>
      </c>
    </row>
    <row r="2" s="240" customFormat="1" ht="15">
      <c r="A2" s="240" t="s">
        <v>571</v>
      </c>
    </row>
    <row r="3" s="240" customFormat="1" ht="15.7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409.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409.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6.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5" zoomScaleNormal="75" workbookViewId="0" topLeftCell="A1">
      <selection activeCell="A2" sqref="A1:A2"/>
    </sheetView>
  </sheetViews>
  <sheetFormatPr defaultColWidth="9.6640625" defaultRowHeight="15"/>
  <cols>
    <col min="1" max="1" width="9.7773437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s="387" customFormat="1" ht="16.5">
      <c r="A1" s="387" t="s">
        <v>581</v>
      </c>
    </row>
    <row r="2" s="387" customFormat="1" ht="16.5">
      <c r="A2" s="387" t="s">
        <v>571</v>
      </c>
    </row>
    <row r="3" s="387" customFormat="1" ht="16.5"/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409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409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409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409.5">
      <c r="J155" s="385"/>
    </row>
    <row r="156" ht="16.5">
      <c r="J156" s="385"/>
    </row>
    <row r="157" ht="409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5" zoomScaleNormal="75" zoomScalePageLayoutView="0" workbookViewId="0" topLeftCell="A1">
      <selection activeCell="A2" sqref="A1:A2"/>
    </sheetView>
  </sheetViews>
  <sheetFormatPr defaultColWidth="8.88671875" defaultRowHeight="15"/>
  <cols>
    <col min="1" max="1" width="9.777343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s="621" customFormat="1" ht="16.5">
      <c r="A1" s="621" t="s">
        <v>582</v>
      </c>
    </row>
    <row r="2" s="621" customFormat="1" ht="16.5">
      <c r="A2" s="621" t="s">
        <v>571</v>
      </c>
    </row>
    <row r="3" s="621" customFormat="1" ht="16.5"/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409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409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409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409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zoomScale="90" zoomScaleNormal="90" zoomScalePageLayoutView="0" workbookViewId="0" topLeftCell="A1">
      <selection activeCell="A2" sqref="A1:A2"/>
    </sheetView>
  </sheetViews>
  <sheetFormatPr defaultColWidth="6.99609375" defaultRowHeight="15"/>
  <cols>
    <col min="1" max="1" width="9.77734375" style="546" customWidth="1"/>
    <col min="2" max="2" width="11.4453125" style="546" customWidth="1"/>
    <col min="3" max="4" width="11.99609375" style="546" bestFit="1" customWidth="1"/>
    <col min="5" max="6" width="11.4453125" style="546" customWidth="1"/>
    <col min="7" max="7" width="11.996093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s="620" customFormat="1" ht="15">
      <c r="A1" s="620" t="s">
        <v>583</v>
      </c>
    </row>
    <row r="2" s="620" customFormat="1" ht="15">
      <c r="A2" s="620" t="s">
        <v>571</v>
      </c>
    </row>
    <row r="3" s="620" customFormat="1" ht="15"/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.7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.75" thickTop="1"/>
    <row r="38" ht="409.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409.5">
      <c r="B56" s="546" t="s">
        <v>465</v>
      </c>
      <c r="E56" s="554">
        <v>31</v>
      </c>
    </row>
    <row r="57" spans="2:5" ht="409.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60" zoomScaleNormal="75" zoomScalePageLayoutView="0" workbookViewId="0" topLeftCell="A1">
      <selection activeCell="A2" sqref="A1:A2"/>
    </sheetView>
  </sheetViews>
  <sheetFormatPr defaultColWidth="12.4453125" defaultRowHeight="15"/>
  <cols>
    <col min="1" max="1" width="9.77734375" style="172" customWidth="1"/>
    <col min="2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spans="1:18" s="618" customFormat="1" ht="15">
      <c r="A1" s="618" t="s">
        <v>584</v>
      </c>
      <c r="R1" s="619"/>
    </row>
    <row r="2" spans="1:18" s="618" customFormat="1" ht="15">
      <c r="A2" s="618" t="s">
        <v>571</v>
      </c>
      <c r="R2" s="619"/>
    </row>
    <row r="3" s="618" customFormat="1" ht="15">
      <c r="R3" s="619"/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12.4453125" defaultRowHeight="15"/>
  <cols>
    <col min="1" max="1" width="9.77734375" style="1" customWidth="1"/>
    <col min="2" max="17" width="12.4453125" style="1" customWidth="1"/>
    <col min="18" max="18" width="12.4453125" style="64" customWidth="1"/>
    <col min="19" max="16384" width="12.4453125" style="1" customWidth="1"/>
  </cols>
  <sheetData>
    <row r="1" spans="1:18" s="616" customFormat="1" ht="15">
      <c r="A1" s="616" t="s">
        <v>585</v>
      </c>
      <c r="R1" s="617"/>
    </row>
    <row r="2" spans="1:18" s="616" customFormat="1" ht="15">
      <c r="A2" s="616" t="s">
        <v>571</v>
      </c>
      <c r="R2" s="617"/>
    </row>
    <row r="3" s="616" customFormat="1" ht="15">
      <c r="R3" s="617"/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409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9.7773437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spans="1:13" s="240" customFormat="1" ht="15">
      <c r="A1" s="616" t="s">
        <v>586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240" customFormat="1" ht="15">
      <c r="A2" s="616" t="s">
        <v>571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s="240" customFormat="1" ht="1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1:A2"/>
    </sheetView>
  </sheetViews>
  <sheetFormatPr defaultColWidth="7.10546875" defaultRowHeight="15"/>
  <cols>
    <col min="1" max="1" width="9.777343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s="222" customFormat="1" ht="12.75">
      <c r="A1" s="222" t="s">
        <v>587</v>
      </c>
    </row>
    <row r="2" s="222" customFormat="1" ht="12.75">
      <c r="A2" s="222" t="s">
        <v>571</v>
      </c>
    </row>
    <row r="3" s="222" customFormat="1" ht="12.75"/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1" width="9.777343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s="262" customFormat="1" ht="12.75">
      <c r="A1" s="262" t="s">
        <v>572</v>
      </c>
    </row>
    <row r="2" s="262" customFormat="1" ht="12.75">
      <c r="A2" s="262" t="s">
        <v>571</v>
      </c>
    </row>
    <row r="3" s="262" customFormat="1" ht="12.75"/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409.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409.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1" width="9.77734375" style="2" customWidth="1"/>
    <col min="2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s="262" customFormat="1" ht="12.75">
      <c r="A1" s="262" t="s">
        <v>573</v>
      </c>
    </row>
    <row r="2" s="262" customFormat="1" ht="12.75">
      <c r="A2" s="262" t="s">
        <v>571</v>
      </c>
    </row>
    <row r="3" s="262" customFormat="1" ht="12.75"/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A2" sqref="A1:A2"/>
    </sheetView>
  </sheetViews>
  <sheetFormatPr defaultColWidth="8.88671875" defaultRowHeight="15"/>
  <cols>
    <col min="1" max="1" width="9.77734375" style="0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s="240" customFormat="1" ht="15">
      <c r="A1" s="240" t="s">
        <v>574</v>
      </c>
    </row>
    <row r="2" s="240" customFormat="1" ht="15">
      <c r="A2" s="240" t="s">
        <v>571</v>
      </c>
    </row>
    <row r="3" s="240" customFormat="1" ht="15"/>
    <row r="4" spans="1:15" ht="15">
      <c r="A4" s="232"/>
      <c r="B4" s="232"/>
      <c r="C4" s="233"/>
      <c r="D4" s="233"/>
      <c r="E4" s="233"/>
      <c r="F4" s="233"/>
      <c r="G4" s="233"/>
      <c r="H4" s="233"/>
      <c r="I4" s="233"/>
      <c r="J4" s="234"/>
      <c r="K4" s="233"/>
      <c r="L4" s="233"/>
      <c r="M4" s="233"/>
      <c r="N4" s="233"/>
      <c r="O4" s="233"/>
    </row>
    <row r="5" spans="1:15" ht="24">
      <c r="A5" s="516" t="s">
        <v>430</v>
      </c>
      <c r="B5" s="516" t="s">
        <v>560</v>
      </c>
      <c r="C5" s="517">
        <v>43617</v>
      </c>
      <c r="D5" s="517">
        <f aca="true" t="shared" si="0" ref="D5:I5">+EDATE(C5,1)</f>
        <v>43647</v>
      </c>
      <c r="E5" s="517">
        <f t="shared" si="0"/>
        <v>43678</v>
      </c>
      <c r="F5" s="517">
        <f t="shared" si="0"/>
        <v>43709</v>
      </c>
      <c r="G5" s="517">
        <f t="shared" si="0"/>
        <v>43739</v>
      </c>
      <c r="H5" s="517">
        <f t="shared" si="0"/>
        <v>43770</v>
      </c>
      <c r="I5" s="517">
        <f t="shared" si="0"/>
        <v>43800</v>
      </c>
      <c r="J5" s="518" t="s">
        <v>431</v>
      </c>
      <c r="K5" s="517">
        <f>+EDATE(I5,1)</f>
        <v>43831</v>
      </c>
      <c r="L5" s="517">
        <f>+EDATE(K5,1)</f>
        <v>43862</v>
      </c>
      <c r="M5" s="517">
        <f>+EDATE(L5,1)</f>
        <v>43891</v>
      </c>
      <c r="N5" s="517">
        <f>+EDATE(M5,1)</f>
        <v>43922</v>
      </c>
      <c r="O5" s="517">
        <f>+EDATE(N5,1)</f>
        <v>43952</v>
      </c>
    </row>
    <row r="6" spans="1:15" s="519" customFormat="1" ht="12">
      <c r="A6" s="229"/>
      <c r="B6" s="229"/>
      <c r="C6" s="230"/>
      <c r="D6" s="230"/>
      <c r="E6" s="230"/>
      <c r="F6" s="230"/>
      <c r="G6" s="230"/>
      <c r="H6" s="230"/>
      <c r="I6" s="230"/>
      <c r="J6" s="231"/>
      <c r="K6" s="230"/>
      <c r="L6" s="230"/>
      <c r="M6" s="230"/>
      <c r="N6" s="230"/>
      <c r="O6" s="230"/>
    </row>
    <row r="7" spans="1:15" ht="15">
      <c r="A7" s="520" t="s">
        <v>432</v>
      </c>
      <c r="B7" s="520"/>
      <c r="C7" s="521"/>
      <c r="D7" s="521"/>
      <c r="E7" s="521"/>
      <c r="F7" s="521"/>
      <c r="G7" s="521"/>
      <c r="H7" s="521"/>
      <c r="I7" s="521"/>
      <c r="J7" s="522"/>
      <c r="K7" s="521"/>
      <c r="L7" s="521"/>
      <c r="M7" s="521"/>
      <c r="N7" s="521"/>
      <c r="O7" s="521"/>
    </row>
    <row r="8" spans="1:15" s="523" customFormat="1" ht="15">
      <c r="A8" s="520" t="s">
        <v>433</v>
      </c>
      <c r="B8" s="537">
        <v>1126401.5987885667</v>
      </c>
      <c r="C8" s="521">
        <f>(1147182642.46787/1000)-9.75731225538253</f>
        <v>1147172.8851556145</v>
      </c>
      <c r="D8" s="521">
        <f>+C8</f>
        <v>1147172.8851556145</v>
      </c>
      <c r="E8" s="521">
        <f aca="true" t="shared" si="1" ref="E8:O8">+D8</f>
        <v>1147172.8851556145</v>
      </c>
      <c r="F8" s="521">
        <f t="shared" si="1"/>
        <v>1147172.8851556145</v>
      </c>
      <c r="G8" s="521">
        <f t="shared" si="1"/>
        <v>1147172.8851556145</v>
      </c>
      <c r="H8" s="521">
        <f t="shared" si="1"/>
        <v>1147172.8851556145</v>
      </c>
      <c r="I8" s="521">
        <f t="shared" si="1"/>
        <v>1147172.8851556145</v>
      </c>
      <c r="J8" s="522">
        <v>8.78027693255732E-05</v>
      </c>
      <c r="K8" s="521">
        <f>+I8</f>
        <v>1147172.8851556145</v>
      </c>
      <c r="L8" s="521">
        <f t="shared" si="1"/>
        <v>1147172.8851556145</v>
      </c>
      <c r="M8" s="521">
        <f t="shared" si="1"/>
        <v>1147172.8851556145</v>
      </c>
      <c r="N8" s="521">
        <f t="shared" si="1"/>
        <v>1147172.8851556145</v>
      </c>
      <c r="O8" s="521">
        <f t="shared" si="1"/>
        <v>1147172.8851556145</v>
      </c>
    </row>
    <row r="9" spans="1:15" s="523" customFormat="1" ht="15">
      <c r="A9" s="520" t="s">
        <v>434</v>
      </c>
      <c r="B9" s="520"/>
      <c r="C9" s="521">
        <f>+C8</f>
        <v>1147172.8851556145</v>
      </c>
      <c r="D9" s="521">
        <f aca="true" t="shared" si="2" ref="D9:I9">+C9+(D8-C8)</f>
        <v>1147172.8851556145</v>
      </c>
      <c r="E9" s="521">
        <f t="shared" si="2"/>
        <v>1147172.8851556145</v>
      </c>
      <c r="F9" s="521">
        <f t="shared" si="2"/>
        <v>1147172.8851556145</v>
      </c>
      <c r="G9" s="521">
        <f t="shared" si="2"/>
        <v>1147172.8851556145</v>
      </c>
      <c r="H9" s="521">
        <f t="shared" si="2"/>
        <v>1147172.8851556145</v>
      </c>
      <c r="I9" s="521">
        <f t="shared" si="2"/>
        <v>1147172.8851556145</v>
      </c>
      <c r="J9" s="522">
        <v>8.78027693255732E-05</v>
      </c>
      <c r="K9" s="521">
        <f>+J9+(K8-J8)</f>
        <v>1147172.8851556145</v>
      </c>
      <c r="L9" s="521">
        <f>+K9+(L8-K8)</f>
        <v>1147172.8851556145</v>
      </c>
      <c r="M9" s="521">
        <f>+L9+(M8-L8)</f>
        <v>1147172.8851556145</v>
      </c>
      <c r="N9" s="521">
        <f>+M9+(N8-M8)</f>
        <v>1147172.8851556145</v>
      </c>
      <c r="O9" s="521">
        <f>+N9+(O8-N8)</f>
        <v>1147172.8851556145</v>
      </c>
    </row>
    <row r="10" spans="1:15" s="523" customFormat="1" ht="15">
      <c r="A10" s="520" t="s">
        <v>435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436</v>
      </c>
      <c r="B11" s="520"/>
      <c r="C11" s="521"/>
      <c r="D11" s="521"/>
      <c r="E11" s="521"/>
      <c r="F11" s="521"/>
      <c r="G11" s="521"/>
      <c r="H11" s="521"/>
      <c r="I11" s="521"/>
      <c r="J11" s="522"/>
      <c r="K11" s="521"/>
      <c r="L11" s="521"/>
      <c r="M11" s="521"/>
      <c r="N11" s="521"/>
      <c r="O11" s="521"/>
    </row>
    <row r="12" spans="1:15" s="523" customFormat="1" ht="15">
      <c r="A12" s="520" t="s">
        <v>433</v>
      </c>
      <c r="B12" s="520"/>
      <c r="C12" s="521">
        <f aca="true" t="shared" si="3" ref="C12:I12">+C8</f>
        <v>1147172.8851556145</v>
      </c>
      <c r="D12" s="521">
        <f t="shared" si="3"/>
        <v>1147172.8851556145</v>
      </c>
      <c r="E12" s="521">
        <f t="shared" si="3"/>
        <v>1147172.8851556145</v>
      </c>
      <c r="F12" s="521">
        <f t="shared" si="3"/>
        <v>1147172.8851556145</v>
      </c>
      <c r="G12" s="521">
        <f t="shared" si="3"/>
        <v>1147172.8851556145</v>
      </c>
      <c r="H12" s="521">
        <f t="shared" si="3"/>
        <v>1147172.8851556145</v>
      </c>
      <c r="I12" s="521">
        <f t="shared" si="3"/>
        <v>1147172.8851556145</v>
      </c>
      <c r="J12" s="522">
        <v>0.000175605538651146</v>
      </c>
      <c r="K12" s="521">
        <f>+I12</f>
        <v>1147172.8851556145</v>
      </c>
      <c r="L12" s="521">
        <f>+K12</f>
        <v>1147172.8851556145</v>
      </c>
      <c r="M12" s="521">
        <f>+L12</f>
        <v>1147172.8851556145</v>
      </c>
      <c r="N12" s="521">
        <f>+M12</f>
        <v>1147172.8851556145</v>
      </c>
      <c r="O12" s="521">
        <f>+N12</f>
        <v>1147172.8851556145</v>
      </c>
    </row>
    <row r="13" spans="1:15" s="523" customFormat="1" ht="15">
      <c r="A13" s="520" t="s">
        <v>437</v>
      </c>
      <c r="B13" s="520"/>
      <c r="C13" s="521">
        <f>+C12</f>
        <v>1147172.8851556145</v>
      </c>
      <c r="D13" s="521">
        <f aca="true" t="shared" si="4" ref="D13:I13">+D12</f>
        <v>1147172.8851556145</v>
      </c>
      <c r="E13" s="521">
        <f t="shared" si="4"/>
        <v>1147172.8851556145</v>
      </c>
      <c r="F13" s="521">
        <f t="shared" si="4"/>
        <v>1147172.8851556145</v>
      </c>
      <c r="G13" s="521">
        <f t="shared" si="4"/>
        <v>1147172.8851556145</v>
      </c>
      <c r="H13" s="521">
        <f t="shared" si="4"/>
        <v>1147172.8851556145</v>
      </c>
      <c r="I13" s="521">
        <f t="shared" si="4"/>
        <v>1147172.8851556145</v>
      </c>
      <c r="J13" s="522">
        <v>0.000175605538651146</v>
      </c>
      <c r="K13" s="521">
        <f>+K12</f>
        <v>1147172.8851556145</v>
      </c>
      <c r="L13" s="521">
        <f>+L12</f>
        <v>1147172.8851556145</v>
      </c>
      <c r="M13" s="521">
        <f>+M12</f>
        <v>1147172.8851556145</v>
      </c>
      <c r="N13" s="521">
        <f>+N12</f>
        <v>1147172.8851556145</v>
      </c>
      <c r="O13" s="521">
        <f>+O12</f>
        <v>1147172.8851556145</v>
      </c>
    </row>
    <row r="14" spans="1:15" s="523" customFormat="1" ht="15">
      <c r="A14" s="520" t="s">
        <v>435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438</v>
      </c>
      <c r="B15" s="520"/>
      <c r="C15" s="521"/>
      <c r="D15" s="521"/>
      <c r="E15" s="521"/>
      <c r="F15" s="521"/>
      <c r="G15" s="521"/>
      <c r="H15" s="521"/>
      <c r="I15" s="521"/>
      <c r="J15" s="522"/>
      <c r="K15" s="521"/>
      <c r="L15" s="521"/>
      <c r="M15" s="521"/>
      <c r="N15" s="521"/>
      <c r="O15" s="521"/>
    </row>
    <row r="16" spans="1:15" s="523" customFormat="1" ht="15">
      <c r="A16" s="520" t="s">
        <v>439</v>
      </c>
      <c r="B16" s="520"/>
      <c r="C16" s="524">
        <f aca="true" t="shared" si="5" ref="C16:I16">B16+C13*($C$71/12)</f>
        <v>3441.518655466843</v>
      </c>
      <c r="D16" s="524">
        <f t="shared" si="5"/>
        <v>6883.037310933686</v>
      </c>
      <c r="E16" s="524">
        <f t="shared" si="5"/>
        <v>10324.555966400529</v>
      </c>
      <c r="F16" s="524">
        <f t="shared" si="5"/>
        <v>13766.074621867372</v>
      </c>
      <c r="G16" s="524">
        <f t="shared" si="5"/>
        <v>17207.593277334214</v>
      </c>
      <c r="H16" s="524">
        <f t="shared" si="5"/>
        <v>20649.111932801057</v>
      </c>
      <c r="I16" s="524">
        <f t="shared" si="5"/>
        <v>24090.6305882679</v>
      </c>
      <c r="J16" s="524">
        <v>2.08601137018715E-06</v>
      </c>
      <c r="K16" s="524">
        <f>I16+K13*($C$71/12)</f>
        <v>27532.149243734744</v>
      </c>
      <c r="L16" s="524">
        <f>K16+L13*($C$71/12)</f>
        <v>30973.667899201588</v>
      </c>
      <c r="M16" s="524">
        <f>L16+M13*($C$71/12)</f>
        <v>34415.18655466843</v>
      </c>
      <c r="N16" s="524">
        <f>M16+N13*($C$71/12)</f>
        <v>37856.70521013527</v>
      </c>
      <c r="O16" s="524">
        <f>N16+O13*($C$71/12)</f>
        <v>41298.22386560211</v>
      </c>
    </row>
    <row r="17" spans="1:15" s="523" customFormat="1" ht="15">
      <c r="A17" s="520" t="s">
        <v>437</v>
      </c>
      <c r="B17" s="520"/>
      <c r="C17" s="524">
        <f>+C16</f>
        <v>3441.518655466843</v>
      </c>
      <c r="D17" s="524">
        <f aca="true" t="shared" si="6" ref="D17:I17">+D16</f>
        <v>6883.037310933686</v>
      </c>
      <c r="E17" s="524">
        <f t="shared" si="6"/>
        <v>10324.555966400529</v>
      </c>
      <c r="F17" s="524">
        <f t="shared" si="6"/>
        <v>13766.074621867372</v>
      </c>
      <c r="G17" s="524">
        <f t="shared" si="6"/>
        <v>17207.593277334214</v>
      </c>
      <c r="H17" s="524">
        <f t="shared" si="6"/>
        <v>20649.111932801057</v>
      </c>
      <c r="I17" s="524">
        <f t="shared" si="6"/>
        <v>24090.6305882679</v>
      </c>
      <c r="J17" s="524">
        <v>2.08601137018715E-06</v>
      </c>
      <c r="K17" s="524">
        <f>+K16</f>
        <v>27532.149243734744</v>
      </c>
      <c r="L17" s="524">
        <f>+L16</f>
        <v>30973.667899201588</v>
      </c>
      <c r="M17" s="524">
        <f>+M16</f>
        <v>34415.18655466843</v>
      </c>
      <c r="N17" s="524">
        <f>+N16</f>
        <v>37856.70521013527</v>
      </c>
      <c r="O17" s="524">
        <f>+O16</f>
        <v>41298.22386560211</v>
      </c>
    </row>
    <row r="18" spans="1:15" s="523" customFormat="1" ht="15">
      <c r="A18" s="520"/>
      <c r="B18" s="520"/>
      <c r="C18" s="521"/>
      <c r="D18" s="525"/>
      <c r="E18" s="525"/>
      <c r="F18" s="525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440</v>
      </c>
      <c r="B19" s="520"/>
      <c r="C19" s="521"/>
      <c r="D19" s="521"/>
      <c r="E19" s="521"/>
      <c r="F19" s="521"/>
      <c r="G19" s="521"/>
      <c r="H19" s="521"/>
      <c r="I19" s="521"/>
      <c r="J19" s="522"/>
      <c r="K19" s="521"/>
      <c r="L19" s="521"/>
      <c r="M19" s="521"/>
      <c r="N19" s="521"/>
      <c r="O19" s="521"/>
    </row>
    <row r="20" spans="1:15" s="523" customFormat="1" ht="15">
      <c r="A20" s="520" t="s">
        <v>433</v>
      </c>
      <c r="B20" s="520"/>
      <c r="C20" s="521">
        <f>+C12-C16</f>
        <v>1143731.3665001476</v>
      </c>
      <c r="D20" s="521">
        <f aca="true" t="shared" si="7" ref="D20:I20">+D12-D16</f>
        <v>1140289.8478446808</v>
      </c>
      <c r="E20" s="521">
        <f t="shared" si="7"/>
        <v>1136848.329189214</v>
      </c>
      <c r="F20" s="521">
        <f t="shared" si="7"/>
        <v>1133406.810533747</v>
      </c>
      <c r="G20" s="521">
        <f t="shared" si="7"/>
        <v>1129965.2918782802</v>
      </c>
      <c r="H20" s="521">
        <f t="shared" si="7"/>
        <v>1126523.7732228134</v>
      </c>
      <c r="I20" s="521">
        <f t="shared" si="7"/>
        <v>1123082.2545673465</v>
      </c>
      <c r="J20" s="522">
        <v>0.000173519527280959</v>
      </c>
      <c r="K20" s="521">
        <f>+K12-K16</f>
        <v>1119640.7359118797</v>
      </c>
      <c r="L20" s="521">
        <f>+L12-L16</f>
        <v>1116199.2172564128</v>
      </c>
      <c r="M20" s="521">
        <f>+M12-M16</f>
        <v>1112757.698600946</v>
      </c>
      <c r="N20" s="521">
        <f>+N12-N16</f>
        <v>1109316.1799454791</v>
      </c>
      <c r="O20" s="521">
        <f>+O12-O16</f>
        <v>1105874.6612900123</v>
      </c>
    </row>
    <row r="21" spans="1:15" s="523" customFormat="1" ht="15">
      <c r="A21" s="520" t="s">
        <v>434</v>
      </c>
      <c r="B21" s="520"/>
      <c r="C21" s="521">
        <f>+C20</f>
        <v>1143731.3665001476</v>
      </c>
      <c r="D21" s="521">
        <f aca="true" t="shared" si="8" ref="D21:I21">+D20</f>
        <v>1140289.8478446808</v>
      </c>
      <c r="E21" s="521">
        <f t="shared" si="8"/>
        <v>1136848.329189214</v>
      </c>
      <c r="F21" s="521">
        <f t="shared" si="8"/>
        <v>1133406.810533747</v>
      </c>
      <c r="G21" s="521">
        <f t="shared" si="8"/>
        <v>1129965.2918782802</v>
      </c>
      <c r="H21" s="521">
        <f t="shared" si="8"/>
        <v>1126523.7732228134</v>
      </c>
      <c r="I21" s="521">
        <f t="shared" si="8"/>
        <v>1123082.2545673465</v>
      </c>
      <c r="J21" s="522">
        <v>0.000173519527280959</v>
      </c>
      <c r="K21" s="521">
        <f>+K20</f>
        <v>1119640.7359118797</v>
      </c>
      <c r="L21" s="521">
        <f>+L20</f>
        <v>1116199.2172564128</v>
      </c>
      <c r="M21" s="521">
        <f>+M20</f>
        <v>1112757.698600946</v>
      </c>
      <c r="N21" s="521">
        <f>+N20</f>
        <v>1109316.1799454791</v>
      </c>
      <c r="O21" s="521">
        <f>+O20</f>
        <v>1105874.6612900123</v>
      </c>
    </row>
    <row r="22" spans="1:15" s="523" customFormat="1" ht="15">
      <c r="A22" s="229"/>
      <c r="B22" s="229"/>
      <c r="C22" s="230"/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229"/>
      <c r="B23" s="229"/>
      <c r="D23" s="534"/>
      <c r="E23" s="230"/>
      <c r="F23" s="230"/>
      <c r="G23" s="230"/>
      <c r="H23" s="230"/>
      <c r="I23" s="230"/>
      <c r="J23" s="231"/>
      <c r="K23" s="230"/>
      <c r="L23" s="230"/>
      <c r="M23" s="230"/>
      <c r="N23" s="230"/>
      <c r="O23" s="230"/>
    </row>
    <row r="24" spans="1:15" ht="15">
      <c r="A24" s="526" t="s">
        <v>432</v>
      </c>
      <c r="B24" s="526"/>
      <c r="C24" s="527">
        <v>56975570.443496235</v>
      </c>
      <c r="D24" s="527">
        <v>57026055.443496235</v>
      </c>
      <c r="E24" s="527"/>
      <c r="F24" s="527"/>
      <c r="G24" s="527"/>
      <c r="H24" s="527"/>
      <c r="I24" s="527"/>
      <c r="J24" s="528"/>
      <c r="K24" s="527"/>
      <c r="L24" s="527"/>
      <c r="M24" s="527"/>
      <c r="N24" s="527"/>
      <c r="O24" s="527"/>
    </row>
    <row r="25" spans="1:15" s="529" customFormat="1" ht="15">
      <c r="A25" s="526" t="s">
        <v>441</v>
      </c>
      <c r="B25" s="538">
        <f>+(C24-75728)/1000</f>
        <v>56899.842443496236</v>
      </c>
      <c r="C25" s="527">
        <f>+C24/1000</f>
        <v>56975.57044349623</v>
      </c>
      <c r="D25" s="527">
        <f>+D24/1000</f>
        <v>57026.05544349623</v>
      </c>
      <c r="E25" s="527">
        <f aca="true" t="shared" si="9" ref="E25:O25">+D25</f>
        <v>57026.05544349623</v>
      </c>
      <c r="F25" s="527">
        <f t="shared" si="9"/>
        <v>57026.05544349623</v>
      </c>
      <c r="G25" s="527">
        <f t="shared" si="9"/>
        <v>57026.05544349623</v>
      </c>
      <c r="H25" s="527">
        <f t="shared" si="9"/>
        <v>57026.05544349623</v>
      </c>
      <c r="I25" s="527">
        <f t="shared" si="9"/>
        <v>57026.05544349623</v>
      </c>
      <c r="J25" s="527">
        <f t="shared" si="9"/>
        <v>57026.05544349623</v>
      </c>
      <c r="K25" s="527">
        <f>+J25</f>
        <v>57026.05544349623</v>
      </c>
      <c r="L25" s="527">
        <f t="shared" si="9"/>
        <v>57026.05544349623</v>
      </c>
      <c r="M25" s="527">
        <f t="shared" si="9"/>
        <v>57026.05544349623</v>
      </c>
      <c r="N25" s="527">
        <f t="shared" si="9"/>
        <v>57026.05544349623</v>
      </c>
      <c r="O25" s="527">
        <f t="shared" si="9"/>
        <v>57026.05544349623</v>
      </c>
    </row>
    <row r="26" spans="1:15" s="529" customFormat="1" ht="15">
      <c r="A26" s="526" t="s">
        <v>434</v>
      </c>
      <c r="B26" s="526"/>
      <c r="C26" s="527">
        <f>+C25</f>
        <v>56975.57044349623</v>
      </c>
      <c r="D26" s="527">
        <f aca="true" t="shared" si="10" ref="D26:I26">+C26+(D25-C25)</f>
        <v>57026.05544349623</v>
      </c>
      <c r="E26" s="527">
        <f t="shared" si="10"/>
        <v>57026.05544349623</v>
      </c>
      <c r="F26" s="527">
        <f t="shared" si="10"/>
        <v>57026.05544349623</v>
      </c>
      <c r="G26" s="527">
        <f t="shared" si="10"/>
        <v>57026.05544349623</v>
      </c>
      <c r="H26" s="527">
        <f t="shared" si="10"/>
        <v>57026.05544349623</v>
      </c>
      <c r="I26" s="527">
        <f t="shared" si="10"/>
        <v>57026.05544349623</v>
      </c>
      <c r="J26" s="528">
        <v>8.78027693255732E-05</v>
      </c>
      <c r="K26" s="527">
        <f>+I26+(K25-I25)</f>
        <v>57026.05544349623</v>
      </c>
      <c r="L26" s="527">
        <f>+K26+(L25-K25)</f>
        <v>57026.05544349623</v>
      </c>
      <c r="M26" s="527">
        <f>+L26+(M25-L25)</f>
        <v>57026.05544349623</v>
      </c>
      <c r="N26" s="527">
        <f>+M26+(N25-M25)</f>
        <v>57026.05544349623</v>
      </c>
      <c r="O26" s="527">
        <f>+N26+(O25-N25)</f>
        <v>57026.05544349623</v>
      </c>
    </row>
    <row r="27" spans="1:15" s="529" customFormat="1" ht="15">
      <c r="A27" s="526" t="s">
        <v>441</v>
      </c>
      <c r="B27" s="526"/>
      <c r="C27" s="527">
        <f aca="true" t="shared" si="11" ref="C27:I27">+C25</f>
        <v>56975.57044349623</v>
      </c>
      <c r="D27" s="527">
        <f t="shared" si="11"/>
        <v>57026.05544349623</v>
      </c>
      <c r="E27" s="527">
        <f t="shared" si="11"/>
        <v>57026.05544349623</v>
      </c>
      <c r="F27" s="527">
        <f t="shared" si="11"/>
        <v>57026.05544349623</v>
      </c>
      <c r="G27" s="527">
        <f t="shared" si="11"/>
        <v>57026.05544349623</v>
      </c>
      <c r="H27" s="527">
        <f t="shared" si="11"/>
        <v>57026.05544349623</v>
      </c>
      <c r="I27" s="527">
        <f t="shared" si="11"/>
        <v>57026.05544349623</v>
      </c>
      <c r="J27" s="528">
        <v>0.000175605538651146</v>
      </c>
      <c r="K27" s="527">
        <f>+I27</f>
        <v>57026.05544349623</v>
      </c>
      <c r="L27" s="527">
        <f>+K27</f>
        <v>57026.05544349623</v>
      </c>
      <c r="M27" s="527">
        <f>+L27</f>
        <v>57026.05544349623</v>
      </c>
      <c r="N27" s="527">
        <f>+M27</f>
        <v>57026.05544349623</v>
      </c>
      <c r="O27" s="527">
        <f>+N27</f>
        <v>57026.05544349623</v>
      </c>
    </row>
    <row r="28" spans="1:15" s="529" customFormat="1" ht="15">
      <c r="A28" s="526" t="s">
        <v>437</v>
      </c>
      <c r="B28" s="526"/>
      <c r="C28" s="527">
        <f>+C27</f>
        <v>56975.57044349623</v>
      </c>
      <c r="D28" s="527">
        <f aca="true" t="shared" si="12" ref="D28:I28">+D27</f>
        <v>57026.05544349623</v>
      </c>
      <c r="E28" s="527">
        <f t="shared" si="12"/>
        <v>57026.05544349623</v>
      </c>
      <c r="F28" s="527">
        <f t="shared" si="12"/>
        <v>57026.05544349623</v>
      </c>
      <c r="G28" s="527">
        <f t="shared" si="12"/>
        <v>57026.05544349623</v>
      </c>
      <c r="H28" s="527">
        <f t="shared" si="12"/>
        <v>57026.05544349623</v>
      </c>
      <c r="I28" s="527">
        <f t="shared" si="12"/>
        <v>57026.05544349623</v>
      </c>
      <c r="J28" s="528">
        <v>0.000175605538651146</v>
      </c>
      <c r="K28" s="527">
        <f>+K27</f>
        <v>57026.05544349623</v>
      </c>
      <c r="L28" s="527">
        <f>+L27</f>
        <v>57026.05544349623</v>
      </c>
      <c r="M28" s="527">
        <f>+M27</f>
        <v>57026.05544349623</v>
      </c>
      <c r="N28" s="527">
        <f>+N27</f>
        <v>57026.05544349623</v>
      </c>
      <c r="O28" s="527">
        <f>+O27</f>
        <v>57026.05544349623</v>
      </c>
    </row>
    <row r="29" spans="1:15" s="529" customFormat="1" ht="15">
      <c r="A29" s="526" t="s">
        <v>435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438</v>
      </c>
      <c r="B30" s="526"/>
      <c r="C30" s="527"/>
      <c r="D30" s="527"/>
      <c r="E30" s="527"/>
      <c r="F30" s="527"/>
      <c r="G30" s="527"/>
      <c r="H30" s="527"/>
      <c r="I30" s="527"/>
      <c r="J30" s="528"/>
      <c r="K30" s="527"/>
      <c r="L30" s="527"/>
      <c r="M30" s="527"/>
      <c r="N30" s="527"/>
      <c r="O30" s="527"/>
    </row>
    <row r="31" spans="1:15" s="529" customFormat="1" ht="15">
      <c r="A31" s="526" t="s">
        <v>442</v>
      </c>
      <c r="B31" s="526"/>
      <c r="C31" s="530">
        <f aca="true" t="shared" si="13" ref="C31:I31">B31+((C26*$C$76)*($C$72/12)+(C26*$C$77)*($C$73/12))</f>
        <v>89.06820000720437</v>
      </c>
      <c r="D31" s="530">
        <f t="shared" si="13"/>
        <v>178.21532170035874</v>
      </c>
      <c r="E31" s="530">
        <f t="shared" si="13"/>
        <v>267.3624433935131</v>
      </c>
      <c r="F31" s="530">
        <f t="shared" si="13"/>
        <v>356.50956508666746</v>
      </c>
      <c r="G31" s="530">
        <f t="shared" si="13"/>
        <v>445.6566867798218</v>
      </c>
      <c r="H31" s="530">
        <f t="shared" si="13"/>
        <v>534.8038084729762</v>
      </c>
      <c r="I31" s="530">
        <f t="shared" si="13"/>
        <v>623.9509301661305</v>
      </c>
      <c r="J31" s="531">
        <v>2.08601137018715E-06</v>
      </c>
      <c r="K31" s="530">
        <f>I31+((K26*$C$76)*($C$72/12)+(K26*$C$77)*($C$73/12))</f>
        <v>713.0980518592849</v>
      </c>
      <c r="L31" s="530">
        <f>K31+((L26*$C$76)*($C$72/12)+(L26*$C$77)*($C$73/12))</f>
        <v>802.2451735524392</v>
      </c>
      <c r="M31" s="530">
        <f>L31+((M26*$C$76)*($C$72/12)+(M26*$C$77)*($C$73/12))</f>
        <v>891.3922952455935</v>
      </c>
      <c r="N31" s="530">
        <f>M31+((N26*$C$76)*($C$72/12)+(N26*$C$77)*($C$73/12))</f>
        <v>980.5394169387478</v>
      </c>
      <c r="O31" s="530">
        <f>N31+((O26*$C$76)*($C$72/12)+(O26*$C$77)*($C$73/12))</f>
        <v>1069.686538631902</v>
      </c>
    </row>
    <row r="32" spans="1:15" s="529" customFormat="1" ht="15">
      <c r="A32" s="526" t="s">
        <v>437</v>
      </c>
      <c r="B32" s="526"/>
      <c r="C32" s="532">
        <f>+C31</f>
        <v>89.06820000720437</v>
      </c>
      <c r="D32" s="532">
        <f aca="true" t="shared" si="14" ref="D32:I32">+D31</f>
        <v>178.21532170035874</v>
      </c>
      <c r="E32" s="532">
        <f t="shared" si="14"/>
        <v>267.3624433935131</v>
      </c>
      <c r="F32" s="532">
        <f t="shared" si="14"/>
        <v>356.50956508666746</v>
      </c>
      <c r="G32" s="532">
        <f t="shared" si="14"/>
        <v>445.6566867798218</v>
      </c>
      <c r="H32" s="532">
        <f t="shared" si="14"/>
        <v>534.8038084729762</v>
      </c>
      <c r="I32" s="532">
        <f t="shared" si="14"/>
        <v>623.9509301661305</v>
      </c>
      <c r="J32" s="531">
        <v>2.08601137018715E-06</v>
      </c>
      <c r="K32" s="532">
        <f>+K31</f>
        <v>713.0980518592849</v>
      </c>
      <c r="L32" s="532">
        <f>+L31</f>
        <v>802.2451735524392</v>
      </c>
      <c r="M32" s="532">
        <f>+M31</f>
        <v>891.3922952455935</v>
      </c>
      <c r="N32" s="532">
        <f>+N31</f>
        <v>980.5394169387478</v>
      </c>
      <c r="O32" s="532">
        <f>+O31</f>
        <v>1069.686538631902</v>
      </c>
    </row>
    <row r="33" spans="1:15" s="529" customFormat="1" ht="15">
      <c r="A33" s="526"/>
      <c r="B33" s="526"/>
      <c r="C33" s="527"/>
      <c r="D33" s="533"/>
      <c r="E33" s="533"/>
      <c r="F33" s="533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440</v>
      </c>
      <c r="B34" s="526"/>
      <c r="C34" s="527"/>
      <c r="D34" s="527"/>
      <c r="E34" s="527"/>
      <c r="F34" s="527"/>
      <c r="G34" s="527"/>
      <c r="H34" s="527"/>
      <c r="I34" s="527"/>
      <c r="J34" s="528"/>
      <c r="K34" s="527"/>
      <c r="L34" s="527"/>
      <c r="M34" s="527"/>
      <c r="N34" s="527"/>
      <c r="O34" s="527"/>
    </row>
    <row r="35" spans="1:15" s="529" customFormat="1" ht="15">
      <c r="A35" s="526" t="s">
        <v>441</v>
      </c>
      <c r="B35" s="526"/>
      <c r="C35" s="527">
        <f>+C27-C31</f>
        <v>56886.50224348903</v>
      </c>
      <c r="D35" s="527">
        <f aca="true" t="shared" si="15" ref="D35:I35">+D27-D31</f>
        <v>56847.840121795874</v>
      </c>
      <c r="E35" s="527">
        <f t="shared" si="15"/>
        <v>56758.69300010272</v>
      </c>
      <c r="F35" s="527">
        <f t="shared" si="15"/>
        <v>56669.54587840957</v>
      </c>
      <c r="G35" s="527">
        <f t="shared" si="15"/>
        <v>56580.39875671641</v>
      </c>
      <c r="H35" s="527">
        <f t="shared" si="15"/>
        <v>56491.251635023254</v>
      </c>
      <c r="I35" s="527">
        <f t="shared" si="15"/>
        <v>56402.1045133301</v>
      </c>
      <c r="J35" s="528">
        <v>0.000173519527280959</v>
      </c>
      <c r="K35" s="527">
        <f>+K27-K31</f>
        <v>56312.95739163695</v>
      </c>
      <c r="L35" s="527">
        <f>+L27-L31</f>
        <v>56223.810269943795</v>
      </c>
      <c r="M35" s="527">
        <f>+M27-M31</f>
        <v>56134.66314825064</v>
      </c>
      <c r="N35" s="527">
        <f>+N27-N31</f>
        <v>56045.51602655748</v>
      </c>
      <c r="O35" s="527">
        <f>+O27-O31</f>
        <v>55956.36890486433</v>
      </c>
    </row>
    <row r="36" spans="1:15" s="529" customFormat="1" ht="15">
      <c r="A36" s="526" t="s">
        <v>434</v>
      </c>
      <c r="B36" s="526"/>
      <c r="C36" s="527">
        <f>+C35</f>
        <v>56886.50224348903</v>
      </c>
      <c r="D36" s="527">
        <f aca="true" t="shared" si="16" ref="D36:I36">+D35</f>
        <v>56847.840121795874</v>
      </c>
      <c r="E36" s="527">
        <f t="shared" si="16"/>
        <v>56758.69300010272</v>
      </c>
      <c r="F36" s="527">
        <f t="shared" si="16"/>
        <v>56669.54587840957</v>
      </c>
      <c r="G36" s="527">
        <f t="shared" si="16"/>
        <v>56580.39875671641</v>
      </c>
      <c r="H36" s="527">
        <f t="shared" si="16"/>
        <v>56491.251635023254</v>
      </c>
      <c r="I36" s="527">
        <f t="shared" si="16"/>
        <v>56402.1045133301</v>
      </c>
      <c r="J36" s="528">
        <v>0.000173519527280959</v>
      </c>
      <c r="K36" s="527">
        <f>+K35</f>
        <v>56312.95739163695</v>
      </c>
      <c r="L36" s="527">
        <f>+L35</f>
        <v>56223.810269943795</v>
      </c>
      <c r="M36" s="527">
        <f>+M35</f>
        <v>56134.66314825064</v>
      </c>
      <c r="N36" s="527">
        <f>+N35</f>
        <v>56045.51602655748</v>
      </c>
      <c r="O36" s="527">
        <f>+O35</f>
        <v>55956.36890486433</v>
      </c>
    </row>
    <row r="37" spans="1:15" s="529" customFormat="1" ht="15">
      <c r="A37" s="229"/>
      <c r="B37" s="229"/>
      <c r="C37" s="230"/>
      <c r="D37" s="230"/>
      <c r="E37" s="230"/>
      <c r="F37" s="230"/>
      <c r="G37" s="230"/>
      <c r="H37" s="230"/>
      <c r="I37" s="230"/>
      <c r="J37" s="231"/>
      <c r="K37" s="230"/>
      <c r="L37" s="230"/>
      <c r="M37" s="230"/>
      <c r="N37" s="230"/>
      <c r="O37" s="230"/>
    </row>
    <row r="38" spans="1:15" ht="15">
      <c r="A38" s="509" t="s">
        <v>432</v>
      </c>
      <c r="B38" s="509"/>
      <c r="C38" s="510"/>
      <c r="D38" s="510"/>
      <c r="E38" s="510"/>
      <c r="F38" s="510"/>
      <c r="G38" s="510"/>
      <c r="H38" s="510"/>
      <c r="I38" s="510"/>
      <c r="J38" s="511"/>
      <c r="K38" s="510"/>
      <c r="L38" s="510"/>
      <c r="M38" s="510"/>
      <c r="N38" s="510"/>
      <c r="O38" s="510"/>
    </row>
    <row r="39" spans="1:15" s="512" customFormat="1" ht="15">
      <c r="A39" s="509" t="s">
        <v>559</v>
      </c>
      <c r="B39" s="509"/>
      <c r="C39" s="510">
        <f>25460057.5599493/1000</f>
        <v>25460.057559949302</v>
      </c>
      <c r="D39" s="510">
        <f>C39</f>
        <v>25460.057559949302</v>
      </c>
      <c r="E39" s="510">
        <f aca="true" t="shared" si="17" ref="E39:O39">+D39</f>
        <v>25460.057559949302</v>
      </c>
      <c r="F39" s="510">
        <f t="shared" si="17"/>
        <v>25460.057559949302</v>
      </c>
      <c r="G39" s="510">
        <f t="shared" si="17"/>
        <v>25460.057559949302</v>
      </c>
      <c r="H39" s="510">
        <f t="shared" si="17"/>
        <v>25460.057559949302</v>
      </c>
      <c r="I39" s="510">
        <f t="shared" si="17"/>
        <v>25460.057559949302</v>
      </c>
      <c r="J39" s="510">
        <f t="shared" si="17"/>
        <v>25460.057559949302</v>
      </c>
      <c r="K39" s="510">
        <f>+J39</f>
        <v>25460.057559949302</v>
      </c>
      <c r="L39" s="510">
        <f t="shared" si="17"/>
        <v>25460.057559949302</v>
      </c>
      <c r="M39" s="510">
        <f t="shared" si="17"/>
        <v>25460.057559949302</v>
      </c>
      <c r="N39" s="510">
        <f t="shared" si="17"/>
        <v>25460.057559949302</v>
      </c>
      <c r="O39" s="510">
        <f t="shared" si="17"/>
        <v>25460.057559949302</v>
      </c>
    </row>
    <row r="40" spans="1:15" s="512" customFormat="1" ht="15">
      <c r="A40" s="509" t="s">
        <v>434</v>
      </c>
      <c r="B40" s="509"/>
      <c r="C40" s="510">
        <f>+C39</f>
        <v>25460.057559949302</v>
      </c>
      <c r="D40" s="510">
        <f aca="true" t="shared" si="18" ref="D40:I40">+C40+(D39-C39)</f>
        <v>25460.057559949302</v>
      </c>
      <c r="E40" s="510">
        <f t="shared" si="18"/>
        <v>25460.057559949302</v>
      </c>
      <c r="F40" s="510">
        <f t="shared" si="18"/>
        <v>25460.057559949302</v>
      </c>
      <c r="G40" s="510">
        <f t="shared" si="18"/>
        <v>25460.057559949302</v>
      </c>
      <c r="H40" s="510">
        <f t="shared" si="18"/>
        <v>25460.057559949302</v>
      </c>
      <c r="I40" s="510">
        <f t="shared" si="18"/>
        <v>25460.057559949302</v>
      </c>
      <c r="J40" s="511">
        <v>8.78027693255732E-05</v>
      </c>
      <c r="K40" s="510">
        <f>+I40+(K39-I39)</f>
        <v>25460.057559949302</v>
      </c>
      <c r="L40" s="510">
        <f>+K40+(L39-K39)</f>
        <v>25460.057559949302</v>
      </c>
      <c r="M40" s="510">
        <f>+L40+(M39-L39)</f>
        <v>25460.057559949302</v>
      </c>
      <c r="N40" s="510">
        <f>+M40+(N39-M39)</f>
        <v>25460.057559949302</v>
      </c>
      <c r="O40" s="510">
        <f>+N40+(O39-N39)</f>
        <v>25460.057559949302</v>
      </c>
    </row>
    <row r="41" spans="1:15" s="512" customFormat="1" ht="15">
      <c r="A41" s="509" t="s">
        <v>436</v>
      </c>
      <c r="B41" s="509"/>
      <c r="C41" s="510"/>
      <c r="D41" s="510"/>
      <c r="E41" s="510"/>
      <c r="F41" s="510"/>
      <c r="G41" s="510"/>
      <c r="H41" s="510"/>
      <c r="I41" s="510"/>
      <c r="J41" s="511"/>
      <c r="K41" s="510"/>
      <c r="L41" s="510"/>
      <c r="M41" s="510"/>
      <c r="N41" s="510"/>
      <c r="O41" s="510"/>
    </row>
    <row r="42" spans="1:15" s="512" customFormat="1" ht="15">
      <c r="A42" s="509" t="s">
        <v>559</v>
      </c>
      <c r="B42" s="509"/>
      <c r="C42" s="510">
        <f aca="true" t="shared" si="19" ref="C42:I42">+C39</f>
        <v>25460.057559949302</v>
      </c>
      <c r="D42" s="510">
        <f t="shared" si="19"/>
        <v>25460.057559949302</v>
      </c>
      <c r="E42" s="510">
        <f t="shared" si="19"/>
        <v>25460.057559949302</v>
      </c>
      <c r="F42" s="510">
        <f t="shared" si="19"/>
        <v>25460.057559949302</v>
      </c>
      <c r="G42" s="510">
        <f t="shared" si="19"/>
        <v>25460.057559949302</v>
      </c>
      <c r="H42" s="510">
        <f t="shared" si="19"/>
        <v>25460.057559949302</v>
      </c>
      <c r="I42" s="510">
        <f t="shared" si="19"/>
        <v>25460.057559949302</v>
      </c>
      <c r="J42" s="511">
        <v>0.000175605538651146</v>
      </c>
      <c r="K42" s="510">
        <f>+I42</f>
        <v>25460.057559949302</v>
      </c>
      <c r="L42" s="510">
        <f>+K42</f>
        <v>25460.057559949302</v>
      </c>
      <c r="M42" s="510">
        <f>+L42</f>
        <v>25460.057559949302</v>
      </c>
      <c r="N42" s="510">
        <f>+M42</f>
        <v>25460.057559949302</v>
      </c>
      <c r="O42" s="510">
        <f>+N42</f>
        <v>25460.057559949302</v>
      </c>
    </row>
    <row r="43" spans="1:15" s="512" customFormat="1" ht="15">
      <c r="A43" s="509" t="s">
        <v>437</v>
      </c>
      <c r="B43" s="509"/>
      <c r="C43" s="510">
        <f>+C42</f>
        <v>25460.057559949302</v>
      </c>
      <c r="D43" s="510">
        <f aca="true" t="shared" si="20" ref="D43:I43">+D42</f>
        <v>25460.057559949302</v>
      </c>
      <c r="E43" s="510">
        <f t="shared" si="20"/>
        <v>25460.057559949302</v>
      </c>
      <c r="F43" s="510">
        <f t="shared" si="20"/>
        <v>25460.057559949302</v>
      </c>
      <c r="G43" s="510">
        <f t="shared" si="20"/>
        <v>25460.057559949302</v>
      </c>
      <c r="H43" s="510">
        <f t="shared" si="20"/>
        <v>25460.057559949302</v>
      </c>
      <c r="I43" s="510">
        <f t="shared" si="20"/>
        <v>25460.057559949302</v>
      </c>
      <c r="J43" s="511">
        <v>0.000175605538651146</v>
      </c>
      <c r="K43" s="510">
        <f>+K42</f>
        <v>25460.057559949302</v>
      </c>
      <c r="L43" s="510">
        <f>+L42</f>
        <v>25460.057559949302</v>
      </c>
      <c r="M43" s="510">
        <f>+M42</f>
        <v>25460.057559949302</v>
      </c>
      <c r="N43" s="510">
        <f>+N42</f>
        <v>25460.057559949302</v>
      </c>
      <c r="O43" s="510">
        <f>+O42</f>
        <v>25460.057559949302</v>
      </c>
    </row>
    <row r="44" spans="1:15" s="512" customFormat="1" ht="15">
      <c r="A44" s="509" t="s">
        <v>435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438</v>
      </c>
      <c r="B45" s="509"/>
      <c r="C45" s="510"/>
      <c r="D45" s="510"/>
      <c r="E45" s="510"/>
      <c r="F45" s="510"/>
      <c r="G45" s="510"/>
      <c r="H45" s="510"/>
      <c r="I45" s="510"/>
      <c r="J45" s="511"/>
      <c r="K45" s="510"/>
      <c r="L45" s="510"/>
      <c r="M45" s="510"/>
      <c r="N45" s="510"/>
      <c r="O45" s="510"/>
    </row>
    <row r="46" spans="1:15" s="512" customFormat="1" ht="15">
      <c r="A46" s="509" t="s">
        <v>559</v>
      </c>
      <c r="B46" s="509"/>
      <c r="C46" s="514">
        <f>C43*($C$74/12)</f>
        <v>75.10716980185045</v>
      </c>
      <c r="D46" s="514">
        <f>C46+(D43*($C$74/12))</f>
        <v>150.2143396037009</v>
      </c>
      <c r="E46" s="514">
        <f aca="true" t="shared" si="21" ref="E46:O46">D46+(E43*($C$74/12))</f>
        <v>225.32150940555135</v>
      </c>
      <c r="F46" s="514">
        <f t="shared" si="21"/>
        <v>300.4286792074018</v>
      </c>
      <c r="G46" s="514">
        <f t="shared" si="21"/>
        <v>375.5358490092522</v>
      </c>
      <c r="H46" s="514">
        <f t="shared" si="21"/>
        <v>450.64301881110265</v>
      </c>
      <c r="I46" s="514">
        <f t="shared" si="21"/>
        <v>525.7501886129531</v>
      </c>
      <c r="J46" s="513">
        <v>2.08601137018715E-06</v>
      </c>
      <c r="K46" s="514">
        <f>I46+(K43*($C$74/12))</f>
        <v>600.8573584148036</v>
      </c>
      <c r="L46" s="514">
        <f t="shared" si="21"/>
        <v>675.964528216654</v>
      </c>
      <c r="M46" s="514">
        <f t="shared" si="21"/>
        <v>751.0716980185044</v>
      </c>
      <c r="N46" s="514">
        <f t="shared" si="21"/>
        <v>826.1788678203549</v>
      </c>
      <c r="O46" s="514">
        <f t="shared" si="21"/>
        <v>901.2860376222053</v>
      </c>
    </row>
    <row r="47" spans="1:15" s="512" customFormat="1" ht="15">
      <c r="A47" s="509" t="s">
        <v>437</v>
      </c>
      <c r="B47" s="509"/>
      <c r="C47" s="514">
        <f>+C46</f>
        <v>75.10716980185045</v>
      </c>
      <c r="D47" s="514">
        <f aca="true" t="shared" si="22" ref="D47:I47">+D46</f>
        <v>150.2143396037009</v>
      </c>
      <c r="E47" s="514">
        <f t="shared" si="22"/>
        <v>225.32150940555135</v>
      </c>
      <c r="F47" s="514">
        <f t="shared" si="22"/>
        <v>300.4286792074018</v>
      </c>
      <c r="G47" s="514">
        <f t="shared" si="22"/>
        <v>375.5358490092522</v>
      </c>
      <c r="H47" s="514">
        <f t="shared" si="22"/>
        <v>450.64301881110265</v>
      </c>
      <c r="I47" s="514">
        <f t="shared" si="22"/>
        <v>525.7501886129531</v>
      </c>
      <c r="J47" s="513">
        <v>2.08601137018715E-06</v>
      </c>
      <c r="K47" s="514">
        <f>+K46</f>
        <v>600.8573584148036</v>
      </c>
      <c r="L47" s="514">
        <f>+L46</f>
        <v>675.964528216654</v>
      </c>
      <c r="M47" s="514">
        <f>+M46</f>
        <v>751.0716980185044</v>
      </c>
      <c r="N47" s="514">
        <f>+N46</f>
        <v>826.1788678203549</v>
      </c>
      <c r="O47" s="514">
        <f>+O46</f>
        <v>901.2860376222053</v>
      </c>
    </row>
    <row r="48" spans="1:15" s="512" customFormat="1" ht="15">
      <c r="A48" s="509"/>
      <c r="B48" s="509"/>
      <c r="C48" s="510"/>
      <c r="D48" s="515"/>
      <c r="E48" s="515"/>
      <c r="F48" s="515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440</v>
      </c>
      <c r="B49" s="509"/>
      <c r="C49" s="510"/>
      <c r="D49" s="510"/>
      <c r="E49" s="510"/>
      <c r="F49" s="510"/>
      <c r="G49" s="510"/>
      <c r="H49" s="510"/>
      <c r="I49" s="510"/>
      <c r="J49" s="511"/>
      <c r="K49" s="510"/>
      <c r="L49" s="510"/>
      <c r="M49" s="510"/>
      <c r="N49" s="510"/>
      <c r="O49" s="510"/>
    </row>
    <row r="50" spans="1:15" s="512" customFormat="1" ht="15">
      <c r="A50" s="509" t="s">
        <v>559</v>
      </c>
      <c r="B50" s="509"/>
      <c r="C50" s="510">
        <f>+C42-C46</f>
        <v>25384.950390147453</v>
      </c>
      <c r="D50" s="510">
        <f aca="true" t="shared" si="23" ref="D50:I50">+D42-D46</f>
        <v>25309.8432203456</v>
      </c>
      <c r="E50" s="510">
        <f t="shared" si="23"/>
        <v>25234.73605054375</v>
      </c>
      <c r="F50" s="510">
        <f t="shared" si="23"/>
        <v>25159.6288807419</v>
      </c>
      <c r="G50" s="510">
        <f t="shared" si="23"/>
        <v>25084.52171094005</v>
      </c>
      <c r="H50" s="510">
        <f t="shared" si="23"/>
        <v>25009.414541138198</v>
      </c>
      <c r="I50" s="510">
        <f t="shared" si="23"/>
        <v>24934.30737133635</v>
      </c>
      <c r="J50" s="511">
        <v>0.000173519527280959</v>
      </c>
      <c r="K50" s="510">
        <f>+K42-K46</f>
        <v>24859.2002015345</v>
      </c>
      <c r="L50" s="510">
        <f>+L42-L46</f>
        <v>24784.09303173265</v>
      </c>
      <c r="M50" s="510">
        <f>+M42-M46</f>
        <v>24708.985861930796</v>
      </c>
      <c r="N50" s="510">
        <f>+N42-N46</f>
        <v>24633.878692128947</v>
      </c>
      <c r="O50" s="510">
        <f>+O42-O46</f>
        <v>24558.771522327097</v>
      </c>
    </row>
    <row r="51" spans="1:15" s="512" customFormat="1" ht="15">
      <c r="A51" s="509" t="s">
        <v>434</v>
      </c>
      <c r="B51" s="509"/>
      <c r="C51" s="510">
        <f>+C50</f>
        <v>25384.950390147453</v>
      </c>
      <c r="D51" s="510">
        <f aca="true" t="shared" si="24" ref="D51:I51">+D50</f>
        <v>25309.8432203456</v>
      </c>
      <c r="E51" s="510">
        <f t="shared" si="24"/>
        <v>25234.73605054375</v>
      </c>
      <c r="F51" s="510">
        <f t="shared" si="24"/>
        <v>25159.6288807419</v>
      </c>
      <c r="G51" s="510">
        <f t="shared" si="24"/>
        <v>25084.52171094005</v>
      </c>
      <c r="H51" s="510">
        <f t="shared" si="24"/>
        <v>25009.414541138198</v>
      </c>
      <c r="I51" s="510">
        <f t="shared" si="24"/>
        <v>24934.30737133635</v>
      </c>
      <c r="J51" s="511">
        <v>0.000173519527280959</v>
      </c>
      <c r="K51" s="510">
        <f>+K50</f>
        <v>24859.2002015345</v>
      </c>
      <c r="L51" s="510">
        <f>+L50</f>
        <v>24784.09303173265</v>
      </c>
      <c r="M51" s="510">
        <f>+M50</f>
        <v>24708.985861930796</v>
      </c>
      <c r="N51" s="510">
        <f>+N50</f>
        <v>24633.878692128947</v>
      </c>
      <c r="O51" s="510">
        <f>+O50</f>
        <v>24558.771522327097</v>
      </c>
    </row>
    <row r="52" spans="1:15" s="512" customFormat="1" ht="15">
      <c r="A52" s="229"/>
      <c r="B52" s="229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432</v>
      </c>
      <c r="B53" s="235"/>
      <c r="C53" s="230"/>
      <c r="D53" s="230"/>
      <c r="E53" s="230"/>
      <c r="F53" s="230"/>
      <c r="G53" s="230"/>
      <c r="H53" s="230"/>
      <c r="I53" s="230"/>
      <c r="J53" s="231"/>
      <c r="K53" s="230"/>
      <c r="L53" s="230"/>
      <c r="M53" s="230"/>
      <c r="N53" s="230"/>
      <c r="O53" s="230"/>
    </row>
    <row r="54" spans="1:15" ht="15">
      <c r="A54" s="235" t="s">
        <v>429</v>
      </c>
      <c r="B54" s="235"/>
      <c r="C54" s="239">
        <f aca="true" t="shared" si="25" ref="C54:O54">+C8+C25+C39</f>
        <v>1229608.5131590602</v>
      </c>
      <c r="D54" s="239">
        <f t="shared" si="25"/>
        <v>1229658.99815906</v>
      </c>
      <c r="E54" s="239">
        <f t="shared" si="25"/>
        <v>1229658.99815906</v>
      </c>
      <c r="F54" s="239">
        <f t="shared" si="25"/>
        <v>1229658.99815906</v>
      </c>
      <c r="G54" s="239">
        <f t="shared" si="25"/>
        <v>1229658.99815906</v>
      </c>
      <c r="H54" s="239">
        <f t="shared" si="25"/>
        <v>1229658.99815906</v>
      </c>
      <c r="I54" s="239">
        <f t="shared" si="25"/>
        <v>1229658.99815906</v>
      </c>
      <c r="J54" s="239">
        <f t="shared" si="25"/>
        <v>82486.1130912483</v>
      </c>
      <c r="K54" s="239">
        <f t="shared" si="25"/>
        <v>1229658.99815906</v>
      </c>
      <c r="L54" s="239">
        <f t="shared" si="25"/>
        <v>1229658.99815906</v>
      </c>
      <c r="M54" s="239">
        <f t="shared" si="25"/>
        <v>1229658.99815906</v>
      </c>
      <c r="N54" s="239">
        <f t="shared" si="25"/>
        <v>1229658.99815906</v>
      </c>
      <c r="O54" s="239">
        <f t="shared" si="25"/>
        <v>1229658.99815906</v>
      </c>
    </row>
    <row r="55" spans="1:15" s="240" customFormat="1" ht="15">
      <c r="A55" s="235" t="s">
        <v>434</v>
      </c>
      <c r="B55" s="235"/>
      <c r="C55" s="239">
        <f aca="true" t="shared" si="26" ref="C55:O55">+C9+C26+C40</f>
        <v>1229608.5131590602</v>
      </c>
      <c r="D55" s="239">
        <f t="shared" si="26"/>
        <v>1229658.99815906</v>
      </c>
      <c r="E55" s="239">
        <f t="shared" si="26"/>
        <v>1229658.99815906</v>
      </c>
      <c r="F55" s="239">
        <f t="shared" si="26"/>
        <v>1229658.99815906</v>
      </c>
      <c r="G55" s="239">
        <f t="shared" si="26"/>
        <v>1229658.99815906</v>
      </c>
      <c r="H55" s="239">
        <f t="shared" si="26"/>
        <v>1229658.99815906</v>
      </c>
      <c r="I55" s="239">
        <f t="shared" si="26"/>
        <v>1229658.99815906</v>
      </c>
      <c r="J55" s="239">
        <f t="shared" si="26"/>
        <v>0.0002634083079767196</v>
      </c>
      <c r="K55" s="239">
        <f t="shared" si="26"/>
        <v>1229658.99815906</v>
      </c>
      <c r="L55" s="239">
        <f t="shared" si="26"/>
        <v>1229658.99815906</v>
      </c>
      <c r="M55" s="239">
        <f t="shared" si="26"/>
        <v>1229658.99815906</v>
      </c>
      <c r="N55" s="239">
        <f t="shared" si="26"/>
        <v>1229658.99815906</v>
      </c>
      <c r="O55" s="239">
        <f t="shared" si="26"/>
        <v>1229658.99815906</v>
      </c>
    </row>
    <row r="56" spans="1:15" s="240" customFormat="1" ht="15">
      <c r="A56" s="235"/>
      <c r="B56" s="235"/>
      <c r="C56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436</v>
      </c>
      <c r="B57" s="235"/>
      <c r="C57" s="230"/>
      <c r="D57" s="230"/>
      <c r="E57" s="230"/>
      <c r="F57" s="230"/>
      <c r="G57" s="230"/>
      <c r="H57" s="230"/>
      <c r="I57" s="230"/>
      <c r="J57" s="231"/>
      <c r="K57" s="230"/>
      <c r="L57" s="230"/>
      <c r="M57" s="230"/>
      <c r="N57" s="230"/>
      <c r="O57" s="230"/>
    </row>
    <row r="58" spans="1:15" ht="15">
      <c r="A58" s="235" t="s">
        <v>429</v>
      </c>
      <c r="B58" s="235"/>
      <c r="C58" s="230">
        <f aca="true" t="shared" si="27" ref="C58:O58">+C12+C27+C42</f>
        <v>1229608.5131590602</v>
      </c>
      <c r="D58" s="230">
        <f t="shared" si="27"/>
        <v>1229658.99815906</v>
      </c>
      <c r="E58" s="230">
        <f t="shared" si="27"/>
        <v>1229658.99815906</v>
      </c>
      <c r="F58" s="230">
        <f t="shared" si="27"/>
        <v>1229658.99815906</v>
      </c>
      <c r="G58" s="230">
        <f t="shared" si="27"/>
        <v>1229658.99815906</v>
      </c>
      <c r="H58" s="230">
        <f t="shared" si="27"/>
        <v>1229658.99815906</v>
      </c>
      <c r="I58" s="230">
        <f t="shared" si="27"/>
        <v>1229658.99815906</v>
      </c>
      <c r="J58" s="230">
        <f t="shared" si="27"/>
        <v>0.000526816615953438</v>
      </c>
      <c r="K58" s="230">
        <f t="shared" si="27"/>
        <v>1229658.99815906</v>
      </c>
      <c r="L58" s="230">
        <f t="shared" si="27"/>
        <v>1229658.99815906</v>
      </c>
      <c r="M58" s="230">
        <f t="shared" si="27"/>
        <v>1229658.99815906</v>
      </c>
      <c r="N58" s="230">
        <f t="shared" si="27"/>
        <v>1229658.99815906</v>
      </c>
      <c r="O58" s="230">
        <f t="shared" si="27"/>
        <v>1229658.99815906</v>
      </c>
    </row>
    <row r="59" spans="1:15" ht="15">
      <c r="A59" s="235" t="s">
        <v>437</v>
      </c>
      <c r="B59" s="235"/>
      <c r="C59" s="230">
        <f aca="true" t="shared" si="28" ref="C59:O59">+C13+C28+C43</f>
        <v>1229608.5131590602</v>
      </c>
      <c r="D59" s="230">
        <f t="shared" si="28"/>
        <v>1229658.99815906</v>
      </c>
      <c r="E59" s="230">
        <f t="shared" si="28"/>
        <v>1229658.99815906</v>
      </c>
      <c r="F59" s="230">
        <f t="shared" si="28"/>
        <v>1229658.99815906</v>
      </c>
      <c r="G59" s="230">
        <f t="shared" si="28"/>
        <v>1229658.99815906</v>
      </c>
      <c r="H59" s="230">
        <f t="shared" si="28"/>
        <v>1229658.99815906</v>
      </c>
      <c r="I59" s="230">
        <f t="shared" si="28"/>
        <v>1229658.99815906</v>
      </c>
      <c r="J59" s="230">
        <f t="shared" si="28"/>
        <v>0.000526816615953438</v>
      </c>
      <c r="K59" s="230">
        <f t="shared" si="28"/>
        <v>1229658.99815906</v>
      </c>
      <c r="L59" s="230">
        <f t="shared" si="28"/>
        <v>1229658.99815906</v>
      </c>
      <c r="M59" s="230">
        <f t="shared" si="28"/>
        <v>1229658.99815906</v>
      </c>
      <c r="N59" s="230">
        <f t="shared" si="28"/>
        <v>1229658.99815906</v>
      </c>
      <c r="O59" s="230">
        <f t="shared" si="28"/>
        <v>1229658.99815906</v>
      </c>
    </row>
    <row r="60" spans="1:15" ht="15">
      <c r="A60" s="235" t="s">
        <v>435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438</v>
      </c>
      <c r="B61" s="235"/>
      <c r="C61" s="230"/>
      <c r="D61" s="230"/>
      <c r="E61" s="230"/>
      <c r="F61" s="230"/>
      <c r="G61" s="230"/>
      <c r="H61" s="230"/>
      <c r="I61" s="230"/>
      <c r="J61" s="231"/>
      <c r="K61" s="230"/>
      <c r="L61" s="230"/>
      <c r="M61" s="230"/>
      <c r="N61" s="230"/>
      <c r="O61" s="230"/>
    </row>
    <row r="62" spans="1:15" ht="15">
      <c r="A62" s="235" t="s">
        <v>443</v>
      </c>
      <c r="B62" s="235"/>
      <c r="C62" s="230">
        <f aca="true" t="shared" si="29" ref="C62:O62">+C16+C31+C46</f>
        <v>3605.6940252758977</v>
      </c>
      <c r="D62" s="230">
        <f t="shared" si="29"/>
        <v>7211.466972237746</v>
      </c>
      <c r="E62" s="230">
        <f t="shared" si="29"/>
        <v>10817.239919199594</v>
      </c>
      <c r="F62" s="230">
        <f t="shared" si="29"/>
        <v>14423.012866161442</v>
      </c>
      <c r="G62" s="230">
        <f t="shared" si="29"/>
        <v>18028.785813123286</v>
      </c>
      <c r="H62" s="230">
        <f t="shared" si="29"/>
        <v>21634.55876008514</v>
      </c>
      <c r="I62" s="230">
        <f t="shared" si="29"/>
        <v>25240.331707046986</v>
      </c>
      <c r="J62" s="230">
        <f t="shared" si="29"/>
        <v>6.25803411056145E-06</v>
      </c>
      <c r="K62" s="230">
        <f t="shared" si="29"/>
        <v>28846.104654008832</v>
      </c>
      <c r="L62" s="230">
        <f t="shared" si="29"/>
        <v>32451.877600970678</v>
      </c>
      <c r="M62" s="230">
        <f t="shared" si="29"/>
        <v>36057.65054793252</v>
      </c>
      <c r="N62" s="230">
        <f t="shared" si="29"/>
        <v>39663.42349489437</v>
      </c>
      <c r="O62" s="230">
        <f t="shared" si="29"/>
        <v>43269.19644185622</v>
      </c>
    </row>
    <row r="63" spans="1:15" ht="15">
      <c r="A63" s="235" t="s">
        <v>437</v>
      </c>
      <c r="B63" s="235"/>
      <c r="C63" s="230">
        <f aca="true" t="shared" si="30" ref="C63:O63">+C17+C32+C47</f>
        <v>3605.6940252758977</v>
      </c>
      <c r="D63" s="230">
        <f t="shared" si="30"/>
        <v>7211.466972237746</v>
      </c>
      <c r="E63" s="230">
        <f t="shared" si="30"/>
        <v>10817.239919199594</v>
      </c>
      <c r="F63" s="230">
        <f t="shared" si="30"/>
        <v>14423.012866161442</v>
      </c>
      <c r="G63" s="230">
        <f t="shared" si="30"/>
        <v>18028.785813123286</v>
      </c>
      <c r="H63" s="230">
        <f t="shared" si="30"/>
        <v>21634.55876008514</v>
      </c>
      <c r="I63" s="230">
        <f t="shared" si="30"/>
        <v>25240.331707046986</v>
      </c>
      <c r="J63" s="230">
        <f t="shared" si="30"/>
        <v>6.25803411056145E-06</v>
      </c>
      <c r="K63" s="230">
        <f t="shared" si="30"/>
        <v>28846.104654008832</v>
      </c>
      <c r="L63" s="230">
        <f t="shared" si="30"/>
        <v>32451.877600970678</v>
      </c>
      <c r="M63" s="230">
        <f t="shared" si="30"/>
        <v>36057.65054793252</v>
      </c>
      <c r="N63" s="230">
        <f t="shared" si="30"/>
        <v>39663.42349489437</v>
      </c>
      <c r="O63" s="230">
        <f t="shared" si="30"/>
        <v>43269.19644185622</v>
      </c>
    </row>
    <row r="64" spans="1:15" ht="15">
      <c r="A64" s="235"/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440</v>
      </c>
      <c r="B65" s="235"/>
      <c r="C65" s="230"/>
      <c r="D65" s="230"/>
      <c r="E65" s="230"/>
      <c r="F65" s="230"/>
      <c r="G65" s="230"/>
      <c r="H65" s="230"/>
      <c r="I65" s="230"/>
      <c r="J65" s="231"/>
      <c r="K65" s="230"/>
      <c r="L65" s="230"/>
      <c r="M65" s="230"/>
      <c r="N65" s="230"/>
      <c r="O65" s="230"/>
    </row>
    <row r="66" spans="1:15" ht="15">
      <c r="A66" s="235" t="s">
        <v>429</v>
      </c>
      <c r="B66" s="235"/>
      <c r="C66" s="230">
        <f aca="true" t="shared" si="31" ref="C66:O66">+C20+C35+C50</f>
        <v>1226002.8191337842</v>
      </c>
      <c r="D66" s="230">
        <f t="shared" si="31"/>
        <v>1222447.5311868223</v>
      </c>
      <c r="E66" s="230">
        <f t="shared" si="31"/>
        <v>1218841.7582398604</v>
      </c>
      <c r="F66" s="230">
        <f t="shared" si="31"/>
        <v>1215235.9852928987</v>
      </c>
      <c r="G66" s="230">
        <f t="shared" si="31"/>
        <v>1211630.2123459366</v>
      </c>
      <c r="H66" s="230">
        <f t="shared" si="31"/>
        <v>1208024.4393989746</v>
      </c>
      <c r="I66" s="230">
        <f t="shared" si="31"/>
        <v>1204418.666452013</v>
      </c>
      <c r="J66" s="230">
        <f t="shared" si="31"/>
        <v>0.000520558581842877</v>
      </c>
      <c r="K66" s="230">
        <f t="shared" si="31"/>
        <v>1200812.893505051</v>
      </c>
      <c r="L66" s="230">
        <f t="shared" si="31"/>
        <v>1197207.1205580893</v>
      </c>
      <c r="M66" s="230">
        <f t="shared" si="31"/>
        <v>1193601.3476111274</v>
      </c>
      <c r="N66" s="230">
        <f t="shared" si="31"/>
        <v>1189995.5746641655</v>
      </c>
      <c r="O66" s="230">
        <f t="shared" si="31"/>
        <v>1186389.8017172038</v>
      </c>
    </row>
    <row r="67" spans="1:15" ht="15">
      <c r="A67" s="235" t="s">
        <v>434</v>
      </c>
      <c r="B67" s="235"/>
      <c r="C67" s="230">
        <f aca="true" t="shared" si="32" ref="C67:O67">+C21+C36+C51</f>
        <v>1226002.8191337842</v>
      </c>
      <c r="D67" s="230">
        <f t="shared" si="32"/>
        <v>1222447.5311868223</v>
      </c>
      <c r="E67" s="230">
        <f t="shared" si="32"/>
        <v>1218841.7582398604</v>
      </c>
      <c r="F67" s="230">
        <f t="shared" si="32"/>
        <v>1215235.9852928987</v>
      </c>
      <c r="G67" s="230">
        <f t="shared" si="32"/>
        <v>1211630.2123459366</v>
      </c>
      <c r="H67" s="230">
        <f t="shared" si="32"/>
        <v>1208024.4393989746</v>
      </c>
      <c r="I67" s="230">
        <f t="shared" si="32"/>
        <v>1204418.666452013</v>
      </c>
      <c r="J67" s="230">
        <f t="shared" si="32"/>
        <v>0.000520558581842877</v>
      </c>
      <c r="K67" s="230">
        <f t="shared" si="32"/>
        <v>1200812.893505051</v>
      </c>
      <c r="L67" s="230">
        <f t="shared" si="32"/>
        <v>1197207.1205580893</v>
      </c>
      <c r="M67" s="230">
        <f t="shared" si="32"/>
        <v>1193601.3476111274</v>
      </c>
      <c r="N67" s="230">
        <f t="shared" si="32"/>
        <v>1189995.5746641655</v>
      </c>
      <c r="O67" s="230">
        <f t="shared" si="32"/>
        <v>1186389.8017172038</v>
      </c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29"/>
      <c r="B70" s="229"/>
      <c r="C70" s="230"/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0" t="s">
        <v>477</v>
      </c>
      <c r="B71" s="535"/>
      <c r="C71" s="251">
        <v>0.036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4" t="s">
        <v>476</v>
      </c>
      <c r="B72" s="505"/>
      <c r="C72" s="255">
        <v>0.017</v>
      </c>
      <c r="D72" s="230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252" t="s">
        <v>379</v>
      </c>
      <c r="B73" s="536"/>
      <c r="C73" s="253">
        <v>0.0292</v>
      </c>
      <c r="D73" s="508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505" t="s">
        <v>555</v>
      </c>
      <c r="B74" s="505"/>
      <c r="C74" s="506">
        <v>0.0354</v>
      </c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15" ht="15">
      <c r="A75" s="229"/>
      <c r="B75" s="229"/>
      <c r="C75" s="230"/>
      <c r="D75" s="230"/>
      <c r="E75" s="230"/>
      <c r="F75" s="230"/>
      <c r="G75" s="230"/>
      <c r="H75" s="230"/>
      <c r="I75" s="230"/>
      <c r="J75" s="231"/>
      <c r="K75" s="230"/>
      <c r="L75" s="230"/>
      <c r="M75" s="230"/>
      <c r="N75" s="230"/>
      <c r="O75" s="230"/>
    </row>
    <row r="76" spans="1:4" ht="15">
      <c r="A76" s="250" t="s">
        <v>476</v>
      </c>
      <c r="B76" s="535"/>
      <c r="C76" s="251">
        <v>0.8558</v>
      </c>
      <c r="D76" s="508"/>
    </row>
    <row r="77" spans="1:4" ht="15">
      <c r="A77" s="252" t="s">
        <v>379</v>
      </c>
      <c r="B77" s="536"/>
      <c r="C77" s="253">
        <v>0.1442</v>
      </c>
      <c r="D77" s="508"/>
    </row>
    <row r="78" spans="1:3" ht="15">
      <c r="A78" s="252" t="s">
        <v>66</v>
      </c>
      <c r="B78" s="536"/>
      <c r="C78" s="253">
        <f>SUM(C76:C77)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1" sqref="A1:A2"/>
    </sheetView>
  </sheetViews>
  <sheetFormatPr defaultColWidth="9.6640625" defaultRowHeight="15"/>
  <cols>
    <col min="1" max="1" width="9.7773437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s="626" customFormat="1" ht="16.5">
      <c r="A1" s="626" t="s">
        <v>575</v>
      </c>
    </row>
    <row r="2" s="626" customFormat="1" ht="16.5">
      <c r="A2" s="626" t="s">
        <v>571</v>
      </c>
    </row>
    <row r="3" s="626" customFormat="1" ht="16.5"/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Calc'!B8</f>
        <v>1126401.5987885667</v>
      </c>
      <c r="F23" s="357">
        <f>+'PIS and Depr Calc'!C8</f>
        <v>1147172.8851556145</v>
      </c>
      <c r="G23" s="357">
        <f>+'PIS and Depr Calc'!D8</f>
        <v>1147172.8851556145</v>
      </c>
      <c r="H23" s="357">
        <f>+'PIS and Depr Calc'!E8</f>
        <v>1147172.8851556145</v>
      </c>
      <c r="I23" s="357">
        <f>+'PIS and Depr Calc'!F8</f>
        <v>1147172.8851556145</v>
      </c>
      <c r="J23" s="357">
        <f>+'PIS and Depr Calc'!G8</f>
        <v>1147172.8851556145</v>
      </c>
      <c r="K23" s="357">
        <f>+'PIS and Depr Calc'!H8</f>
        <v>1147172.8851556145</v>
      </c>
      <c r="L23" s="357">
        <f>+'PIS and Depr Calc'!I8</f>
        <v>1147172.8851556145</v>
      </c>
      <c r="M23" s="357">
        <f>+'PIS and Depr Calc'!K8</f>
        <v>1147172.8851556145</v>
      </c>
      <c r="N23" s="357">
        <f>+'PIS and Depr Calc'!L8</f>
        <v>1147172.8851556145</v>
      </c>
      <c r="O23" s="357">
        <f>+'PIS and Depr Calc'!M8</f>
        <v>1147172.8851556145</v>
      </c>
      <c r="P23" s="357">
        <f>+'PIS and Depr Calc'!N8</f>
        <v>1147172.8851556145</v>
      </c>
      <c r="Q23" s="357">
        <f>+'PIS and Depr Calc'!O8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Calc'!B25</f>
        <v>56899.842443496236</v>
      </c>
      <c r="F27" s="357">
        <f>+'PIS and Depr Calc'!C27</f>
        <v>56975.57044349623</v>
      </c>
      <c r="G27" s="357">
        <f>+'PIS and Depr Calc'!D27</f>
        <v>57026.05544349623</v>
      </c>
      <c r="H27" s="357">
        <f>+'PIS and Depr Calc'!E27</f>
        <v>57026.05544349623</v>
      </c>
      <c r="I27" s="357">
        <f>+'PIS and Depr Calc'!F27</f>
        <v>57026.05544349623</v>
      </c>
      <c r="J27" s="357">
        <f>+'PIS and Depr Calc'!G27</f>
        <v>57026.05544349623</v>
      </c>
      <c r="K27" s="357">
        <f>+'PIS and Depr Calc'!H27</f>
        <v>57026.05544349623</v>
      </c>
      <c r="L27" s="357">
        <f>+'PIS and Depr Calc'!I27</f>
        <v>57026.05544349623</v>
      </c>
      <c r="M27" s="357">
        <f>+'PIS and Depr Calc'!K27</f>
        <v>57026.05544349623</v>
      </c>
      <c r="N27" s="357">
        <f>+'PIS and Depr Calc'!L27</f>
        <v>57026.05544349623</v>
      </c>
      <c r="O27" s="357">
        <f>+'PIS and Depr Calc'!M27</f>
        <v>57026.05544349623</v>
      </c>
      <c r="P27" s="357">
        <f>+'PIS and Depr Calc'!N27</f>
        <v>57026.05544349623</v>
      </c>
      <c r="Q27" s="357">
        <f>+'PIS and Depr Calc'!O27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Calc'!C39</f>
        <v>25460.057559949302</v>
      </c>
      <c r="F28" s="357">
        <f>+'PIS and Depr Calc'!D39</f>
        <v>25460.057559949302</v>
      </c>
      <c r="G28" s="357">
        <f>+'PIS and Depr Calc'!E39</f>
        <v>25460.057559949302</v>
      </c>
      <c r="H28" s="357">
        <f>+'PIS and Depr Calc'!F39</f>
        <v>25460.057559949302</v>
      </c>
      <c r="I28" s="357">
        <f>+'PIS and Depr Calc'!G39</f>
        <v>25460.057559949302</v>
      </c>
      <c r="J28" s="357">
        <f>+'PIS and Depr Calc'!H39</f>
        <v>25460.057559949302</v>
      </c>
      <c r="K28" s="357">
        <f>+'PIS and Depr Calc'!I39</f>
        <v>25460.057559949302</v>
      </c>
      <c r="L28" s="357">
        <f>+'PIS and Depr Calc'!J39</f>
        <v>25460.057559949302</v>
      </c>
      <c r="M28" s="357">
        <f>+'PIS and Depr Calc'!K39</f>
        <v>25460.057559949302</v>
      </c>
      <c r="N28" s="357">
        <f>+'PIS and Depr Calc'!L39</f>
        <v>25460.057559949302</v>
      </c>
      <c r="O28" s="357">
        <f>+'PIS and Depr Calc'!M39</f>
        <v>25460.057559949302</v>
      </c>
      <c r="P28" s="357">
        <f>+'PIS and Depr Calc'!N39</f>
        <v>25460.057559949302</v>
      </c>
      <c r="Q28" s="357">
        <f>+'PIS and Depr Calc'!O39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409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409.5">
      <c r="J59" s="213" t="s">
        <v>394</v>
      </c>
      <c r="K59" s="213"/>
      <c r="L59" s="213">
        <v>0.0188</v>
      </c>
      <c r="M59" s="122"/>
    </row>
    <row r="60" spans="10:13" ht="409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9.7773437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s="625" customFormat="1" ht="15">
      <c r="A1" s="625" t="s">
        <v>576</v>
      </c>
    </row>
    <row r="2" s="625" customFormat="1" ht="15">
      <c r="A2" s="625" t="s">
        <v>571</v>
      </c>
    </row>
    <row r="3" s="625" customFormat="1" ht="15"/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Calc'!C16</f>
        <v>3441.518655466843</v>
      </c>
      <c r="G24" s="340">
        <f>+'PIS and Depr Calc'!D16</f>
        <v>6883.037310933686</v>
      </c>
      <c r="H24" s="340">
        <f>+'PIS and Depr Calc'!E16</f>
        <v>10324.555966400529</v>
      </c>
      <c r="I24" s="340">
        <f>+'PIS and Depr Calc'!F16</f>
        <v>13766.074621867372</v>
      </c>
      <c r="J24" s="340">
        <f>+'PIS and Depr Calc'!G16</f>
        <v>17207.593277334214</v>
      </c>
      <c r="K24" s="340">
        <f>+'PIS and Depr Calc'!H16</f>
        <v>20649.111932801057</v>
      </c>
      <c r="L24" s="340">
        <f>+'PIS and Depr Calc'!I16</f>
        <v>24090.6305882679</v>
      </c>
      <c r="M24" s="340">
        <f>+'PIS and Depr Calc'!K16</f>
        <v>27532.149243734744</v>
      </c>
      <c r="N24" s="340">
        <f>+'PIS and Depr Calc'!L16</f>
        <v>30973.667899201588</v>
      </c>
      <c r="O24" s="340">
        <f>+'PIS and Depr Calc'!M16</f>
        <v>34415.18655466843</v>
      </c>
      <c r="P24" s="340">
        <f>+'PIS and Depr Calc'!N16</f>
        <v>37856.70521013527</v>
      </c>
      <c r="Q24" s="340">
        <f>+'PIS and Depr Calc'!O16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Calc'!C31</f>
        <v>89.06820000720437</v>
      </c>
      <c r="G28" s="323">
        <f>+'PIS and Depr Calc'!D31</f>
        <v>178.21532170035874</v>
      </c>
      <c r="H28" s="323">
        <f>+'PIS and Depr Calc'!E31</f>
        <v>267.3624433935131</v>
      </c>
      <c r="I28" s="323">
        <f>+'PIS and Depr Calc'!F31</f>
        <v>356.50956508666746</v>
      </c>
      <c r="J28" s="323">
        <f>+'PIS and Depr Calc'!G31</f>
        <v>445.6566867798218</v>
      </c>
      <c r="K28" s="323">
        <f>+'PIS and Depr Calc'!H31</f>
        <v>534.8038084729762</v>
      </c>
      <c r="L28" s="323">
        <f>+'PIS and Depr Calc'!I31</f>
        <v>623.9509301661305</v>
      </c>
      <c r="M28" s="323">
        <f>+'PIS and Depr Calc'!K31</f>
        <v>713.0980518592849</v>
      </c>
      <c r="N28" s="323">
        <f>+'PIS and Depr Calc'!L31</f>
        <v>802.2451735524392</v>
      </c>
      <c r="O28" s="323">
        <f>+'PIS and Depr Calc'!M31</f>
        <v>891.3922952455935</v>
      </c>
      <c r="P28" s="323">
        <f>+'PIS and Depr Calc'!N31</f>
        <v>980.5394169387478</v>
      </c>
      <c r="Q28" s="323">
        <f>+'PIS and Depr Calc'!O31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Calc'!C46</f>
        <v>75.10716980185045</v>
      </c>
      <c r="G29" s="323">
        <f>+'PIS and Depr Calc'!D46</f>
        <v>150.2143396037009</v>
      </c>
      <c r="H29" s="323">
        <f>+'PIS and Depr Calc'!E46</f>
        <v>225.32150940555135</v>
      </c>
      <c r="I29" s="323">
        <f>+'PIS and Depr Calc'!F46</f>
        <v>300.4286792074018</v>
      </c>
      <c r="J29" s="323">
        <f>+'PIS and Depr Calc'!G46</f>
        <v>375.5358490092522</v>
      </c>
      <c r="K29" s="323">
        <f>+'PIS and Depr Calc'!H46</f>
        <v>450.64301881110265</v>
      </c>
      <c r="L29" s="323">
        <f>+'PIS and Depr Calc'!I46</f>
        <v>525.7501886129531</v>
      </c>
      <c r="M29" s="323">
        <f>+'PIS and Depr Calc'!K46</f>
        <v>600.8573584148036</v>
      </c>
      <c r="N29" s="323">
        <f>+'PIS and Depr Calc'!L46</f>
        <v>675.964528216654</v>
      </c>
      <c r="O29" s="323">
        <f>+'PIS and Depr Calc'!M46</f>
        <v>751.0716980185044</v>
      </c>
      <c r="P29" s="323">
        <f>+'PIS and Depr Calc'!N46</f>
        <v>826.1788678203549</v>
      </c>
      <c r="Q29" s="323">
        <f>+'PIS and Depr Calc'!O46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409.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1" width="9.777343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s="261" customFormat="1" ht="16.5">
      <c r="A1" s="261" t="s">
        <v>577</v>
      </c>
    </row>
    <row r="2" s="261" customFormat="1" ht="16.5">
      <c r="A2" s="261" t="s">
        <v>571</v>
      </c>
    </row>
    <row r="3" s="261" customFormat="1" ht="16.5"/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9.7773437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spans="1:14" s="623" customFormat="1" ht="15">
      <c r="A1" s="623" t="s">
        <v>578</v>
      </c>
      <c r="N1" s="624"/>
    </row>
    <row r="2" spans="1:14" s="623" customFormat="1" ht="15">
      <c r="A2" s="623" t="s">
        <v>571</v>
      </c>
      <c r="N2" s="624"/>
    </row>
    <row r="3" s="623" customFormat="1" ht="15">
      <c r="N3" s="624"/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9.777343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s="622" customFormat="1" ht="15">
      <c r="A1" s="622" t="s">
        <v>579</v>
      </c>
    </row>
    <row r="2" s="622" customFormat="1" ht="15">
      <c r="A2" s="622" t="s">
        <v>571</v>
      </c>
    </row>
    <row r="3" s="622" customFormat="1" ht="15"/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409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2016-04-11T13:45:25Z</dcterms:created>
  <dcterms:modified xsi:type="dcterms:W3CDTF">2016-04-14T12:40:25Z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