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5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20" i="1"/>
  <c r="L11" i="1" l="1"/>
  <c r="L12" i="1"/>
  <c r="L13" i="1"/>
  <c r="L14" i="1"/>
  <c r="L15" i="1"/>
  <c r="L16" i="1"/>
  <c r="L17" i="1"/>
  <c r="L18" i="1"/>
  <c r="L19" i="1"/>
  <c r="M11" i="1" l="1"/>
  <c r="M12" i="1"/>
  <c r="M13" i="1"/>
  <c r="M14" i="1"/>
  <c r="M15" i="1"/>
  <c r="M16" i="1"/>
  <c r="M17" i="1"/>
  <c r="M18" i="1"/>
  <c r="M19" i="1"/>
  <c r="L10" i="1" l="1"/>
  <c r="D20" i="1"/>
  <c r="D24" i="1" s="1"/>
  <c r="D28" i="1" s="1"/>
  <c r="E20" i="1"/>
  <c r="E24" i="1" s="1"/>
  <c r="E28" i="1" s="1"/>
  <c r="G20" i="1"/>
  <c r="G24" i="1" s="1"/>
  <c r="G28" i="1" s="1"/>
  <c r="H20" i="1"/>
  <c r="H24" i="1" s="1"/>
  <c r="H28" i="1" s="1"/>
  <c r="I20" i="1"/>
  <c r="C20" i="1"/>
  <c r="C24" i="1" s="1"/>
  <c r="C28" i="1" s="1"/>
  <c r="M10" i="1" l="1"/>
  <c r="M20" i="1" s="1"/>
  <c r="M24" i="1" s="1"/>
  <c r="L20" i="1"/>
  <c r="L24" i="1" s="1"/>
  <c r="L28" i="1" s="1"/>
</calcChain>
</file>

<file path=xl/sharedStrings.xml><?xml version="1.0" encoding="utf-8"?>
<sst xmlns="http://schemas.openxmlformats.org/spreadsheetml/2006/main" count="64" uniqueCount="55">
  <si>
    <t>Florida Public Utilities Company</t>
  </si>
  <si>
    <t>Storm Restoration Costs</t>
  </si>
  <si>
    <t>Summary</t>
  </si>
  <si>
    <t>(000's)</t>
  </si>
  <si>
    <t>This is on OPC's schedule.  However, these are actual numbers, not (000's)</t>
  </si>
  <si>
    <t>Docket No. 20180061-EI</t>
  </si>
  <si>
    <t>Line</t>
  </si>
  <si>
    <t>No.</t>
  </si>
  <si>
    <t>Description</t>
  </si>
  <si>
    <t>Cindy</t>
  </si>
  <si>
    <t>Julia</t>
  </si>
  <si>
    <t>Hermine</t>
  </si>
  <si>
    <t>Matthew</t>
  </si>
  <si>
    <t>Irma</t>
  </si>
  <si>
    <t>Other</t>
  </si>
  <si>
    <t>Total</t>
  </si>
  <si>
    <t>Source</t>
  </si>
  <si>
    <t>Company Requested</t>
  </si>
  <si>
    <t>Payroll &amp; Related Costs</t>
  </si>
  <si>
    <t>Departmental Internal Exp. (OH)</t>
  </si>
  <si>
    <t>Material and Supplies</t>
  </si>
  <si>
    <t>Logistics</t>
  </si>
  <si>
    <t>Employee Expenses</t>
  </si>
  <si>
    <t xml:space="preserve">  Incremental Storm Costs Per Co.</t>
  </si>
  <si>
    <t>Jurisdictional Factor</t>
  </si>
  <si>
    <t>Requested Recoverable Costs</t>
  </si>
  <si>
    <t>Attachment A</t>
  </si>
  <si>
    <t>Difference</t>
  </si>
  <si>
    <t>Attach. 17</t>
  </si>
  <si>
    <t>Attach. 37</t>
  </si>
  <si>
    <t>Attach. 32</t>
  </si>
  <si>
    <t>IR 1-39</t>
  </si>
  <si>
    <t>IR 1-38</t>
  </si>
  <si>
    <t>IR 1-40</t>
  </si>
  <si>
    <t>IR 1-41</t>
  </si>
  <si>
    <t>Correction For Bristol Reported in Staff Data Request 2 Question 6</t>
  </si>
  <si>
    <t>Corrected Other</t>
  </si>
  <si>
    <t>Other - OPC Numbers do not agree with Attachment 17</t>
  </si>
  <si>
    <r>
      <t xml:space="preserve">Contractors </t>
    </r>
    <r>
      <rPr>
        <sz val="11"/>
        <color rgb="FFFF0000"/>
        <rFont val="Calibri"/>
        <family val="2"/>
        <scheme val="minor"/>
      </rPr>
      <t>(IR 1-37 Only asked about Irma and Matthew)</t>
    </r>
  </si>
  <si>
    <r>
      <t xml:space="preserve">Line Clearing </t>
    </r>
    <r>
      <rPr>
        <sz val="11"/>
        <color rgb="FFFF0000"/>
        <rFont val="Calibri"/>
        <family val="2"/>
        <scheme val="minor"/>
      </rPr>
      <t>(IR 1-32 Only asked about Irma and Matthew)</t>
    </r>
  </si>
  <si>
    <r>
      <rPr>
        <sz val="11"/>
        <rFont val="Calibri"/>
        <family val="2"/>
        <scheme val="minor"/>
      </rPr>
      <t>Vehicle &amp; Fuel</t>
    </r>
    <r>
      <rPr>
        <sz val="11"/>
        <color rgb="FFFF0000"/>
        <rFont val="Calibri"/>
        <family val="2"/>
        <scheme val="minor"/>
      </rPr>
      <t xml:space="preserve"> (Already Included in Line 3 except for outside fuel purchase)</t>
    </r>
  </si>
  <si>
    <t>a</t>
  </si>
  <si>
    <t>b</t>
  </si>
  <si>
    <t>c</t>
  </si>
  <si>
    <t>d</t>
  </si>
  <si>
    <t>Materials were understated for an invoice from Lowes of $147.88 and Other was understated by $211.</t>
  </si>
  <si>
    <t>Rounding</t>
  </si>
  <si>
    <t>e</t>
  </si>
  <si>
    <t>The $20 of employee expenses were already included in department expenses</t>
  </si>
  <si>
    <t>f</t>
  </si>
  <si>
    <t>OPC's schedule had $35,296 which did not come from Attachment 17 when adding all the other storms (Marianna Storm, NW Storm January, and NW Storm February)</t>
  </si>
  <si>
    <t>OPC's schedule had $33,504 which did not come from Attachment 17 when adding all the other storms (Marianna Storm, NW Storm January, and NW Storm February)</t>
  </si>
  <si>
    <r>
      <rPr>
        <sz val="11"/>
        <rFont val="Calibri"/>
        <family val="2"/>
        <scheme val="minor"/>
      </rPr>
      <t>Benefits</t>
    </r>
    <r>
      <rPr>
        <sz val="11"/>
        <color rgb="FFFF0000"/>
        <rFont val="Calibri"/>
        <family val="2"/>
        <scheme val="minor"/>
      </rPr>
      <t xml:space="preserve"> (OPC included Dept. Int. Exp (line 3) with Benefits on schedule)</t>
    </r>
  </si>
  <si>
    <t xml:space="preserve">Contractor costs provided in Attach 37 for Hurricane Irma included $9,860 of costs that related to materials and supplies.  These costs were included in IR 1-39.  An additional $18,978 was transferred to capital projects.  </t>
  </si>
  <si>
    <t>For Matthew, the difference relates to a reduction of storm costs for capital  related to Engineering and Inspection of $5,799.58, items classified as Materials and Supplies in IR 1-38 that were also included in Attachment 37 since they were payments to contractors for $4,486.84, employee expenses provided in IR 1-41 that were included in Logistics in IR 1-40 of $3,719, and miscellaneous adjustments of $325.42 that were not included in the responses.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</si>
</sst>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1" applyNumberFormat="1" applyFont="1"/>
    <xf numFmtId="164" fontId="0" fillId="0" borderId="1" xfId="1" applyNumberFormat="1" applyFont="1" applyBorder="1"/>
    <xf numFmtId="165" fontId="0" fillId="0" borderId="0" xfId="1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2" fillId="0" borderId="0" xfId="1" applyNumberFormat="1" applyFont="1"/>
    <xf numFmtId="164" fontId="2" fillId="0" borderId="0" xfId="1" applyNumberFormat="1" applyFont="1" applyAlignment="1">
      <alignment horizontal="center"/>
    </xf>
    <xf numFmtId="164" fontId="0" fillId="0" borderId="0" xfId="1" applyNumberFormat="1" applyFont="1" applyFill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H33" sqref="H33"/>
    </sheetView>
  </sheetViews>
  <sheetFormatPr defaultRowHeight="15" x14ac:dyDescent="0.25"/>
  <cols>
    <col min="2" max="2" width="67.28515625" customWidth="1"/>
    <col min="3" max="4" width="9.5703125" bestFit="1" customWidth="1"/>
    <col min="5" max="5" width="10.5703125" bestFit="1" customWidth="1"/>
    <col min="6" max="6" width="3.7109375" customWidth="1"/>
    <col min="7" max="8" width="10.5703125" bestFit="1" customWidth="1"/>
    <col min="9" max="9" width="15.85546875" customWidth="1"/>
    <col min="10" max="10" width="3.5703125" customWidth="1"/>
    <col min="11" max="11" width="17.7109375" customWidth="1"/>
    <col min="12" max="12" width="10.5703125" customWidth="1"/>
    <col min="13" max="13" width="11.5703125" bestFit="1" customWidth="1"/>
  </cols>
  <sheetData>
    <row r="1" spans="1:15" x14ac:dyDescent="0.25">
      <c r="A1" t="s">
        <v>0</v>
      </c>
      <c r="N1" t="s">
        <v>5</v>
      </c>
    </row>
    <row r="2" spans="1:15" x14ac:dyDescent="0.25">
      <c r="A2" t="s">
        <v>1</v>
      </c>
    </row>
    <row r="3" spans="1:15" x14ac:dyDescent="0.25">
      <c r="A3" t="s">
        <v>2</v>
      </c>
    </row>
    <row r="4" spans="1:15" x14ac:dyDescent="0.25">
      <c r="A4" t="s">
        <v>3</v>
      </c>
      <c r="B4" s="1" t="s">
        <v>4</v>
      </c>
    </row>
    <row r="7" spans="1:15" x14ac:dyDescent="0.25">
      <c r="A7" t="s">
        <v>6</v>
      </c>
    </row>
    <row r="8" spans="1:15" ht="66.75" customHeight="1" x14ac:dyDescent="0.25">
      <c r="A8" t="s">
        <v>7</v>
      </c>
      <c r="B8" t="s">
        <v>8</v>
      </c>
      <c r="C8" s="8" t="s">
        <v>9</v>
      </c>
      <c r="D8" s="8" t="s">
        <v>10</v>
      </c>
      <c r="E8" s="8" t="s">
        <v>11</v>
      </c>
      <c r="F8" s="8"/>
      <c r="G8" s="8" t="s">
        <v>12</v>
      </c>
      <c r="H8" s="8" t="s">
        <v>13</v>
      </c>
      <c r="I8" s="7" t="s">
        <v>37</v>
      </c>
      <c r="J8" s="7"/>
      <c r="K8" s="7" t="s">
        <v>35</v>
      </c>
      <c r="L8" s="7" t="s">
        <v>36</v>
      </c>
      <c r="M8" s="8" t="s">
        <v>15</v>
      </c>
      <c r="N8" s="8" t="s">
        <v>16</v>
      </c>
    </row>
    <row r="9" spans="1:15" x14ac:dyDescent="0.25">
      <c r="B9" s="2" t="s">
        <v>17</v>
      </c>
    </row>
    <row r="10" spans="1:15" x14ac:dyDescent="0.25">
      <c r="A10">
        <v>1</v>
      </c>
      <c r="B10" t="s">
        <v>18</v>
      </c>
      <c r="C10" s="3">
        <v>1936</v>
      </c>
      <c r="D10" s="3">
        <v>4666</v>
      </c>
      <c r="E10" s="3">
        <v>10544.59</v>
      </c>
      <c r="F10" s="3"/>
      <c r="G10" s="3">
        <v>56157</v>
      </c>
      <c r="H10" s="3">
        <v>79968.649999999994</v>
      </c>
      <c r="I10" s="9">
        <v>43422.61</v>
      </c>
      <c r="J10" s="9" t="s">
        <v>47</v>
      </c>
      <c r="K10" s="9">
        <f>6708.89+1812.31</f>
        <v>8521.2000000000007</v>
      </c>
      <c r="L10" s="9">
        <f t="shared" ref="L10:L19" si="0">I10+K10</f>
        <v>51943.81</v>
      </c>
      <c r="M10" s="3">
        <f t="shared" ref="M10:M19" si="1">SUM(C10:H10)+L10</f>
        <v>205216.05</v>
      </c>
      <c r="N10" t="s">
        <v>28</v>
      </c>
    </row>
    <row r="11" spans="1:15" x14ac:dyDescent="0.25">
      <c r="A11">
        <v>2</v>
      </c>
      <c r="B11" s="1" t="s">
        <v>52</v>
      </c>
      <c r="C11" s="9">
        <v>566.21</v>
      </c>
      <c r="D11" s="9">
        <v>1515.72</v>
      </c>
      <c r="E11" s="9">
        <v>3574.12</v>
      </c>
      <c r="F11" s="9"/>
      <c r="G11" s="9">
        <v>14438.39</v>
      </c>
      <c r="H11" s="9">
        <v>707.02</v>
      </c>
      <c r="I11" s="9">
        <v>14844.84</v>
      </c>
      <c r="J11" s="9" t="s">
        <v>49</v>
      </c>
      <c r="K11" s="9">
        <v>2778.02</v>
      </c>
      <c r="L11" s="9">
        <f t="shared" si="0"/>
        <v>17622.86</v>
      </c>
      <c r="M11" s="3">
        <f t="shared" si="1"/>
        <v>38424.32</v>
      </c>
      <c r="N11" t="s">
        <v>28</v>
      </c>
    </row>
    <row r="12" spans="1:15" x14ac:dyDescent="0.25">
      <c r="A12">
        <v>3</v>
      </c>
      <c r="B12" t="s">
        <v>19</v>
      </c>
      <c r="C12" s="3">
        <v>879</v>
      </c>
      <c r="D12" s="3">
        <v>5052</v>
      </c>
      <c r="E12" s="3">
        <v>10817</v>
      </c>
      <c r="F12" s="3"/>
      <c r="G12" s="3">
        <v>3868</v>
      </c>
      <c r="H12" s="3">
        <v>348</v>
      </c>
      <c r="I12" s="3">
        <v>22859</v>
      </c>
      <c r="J12" s="3"/>
      <c r="K12" s="9">
        <v>11104.42</v>
      </c>
      <c r="L12" s="9">
        <f t="shared" si="0"/>
        <v>33963.42</v>
      </c>
      <c r="M12" s="3">
        <f t="shared" si="1"/>
        <v>54927.42</v>
      </c>
      <c r="N12" t="s">
        <v>28</v>
      </c>
    </row>
    <row r="13" spans="1:15" x14ac:dyDescent="0.25">
      <c r="A13">
        <v>4</v>
      </c>
      <c r="B13" t="s">
        <v>38</v>
      </c>
      <c r="C13" s="3">
        <v>0</v>
      </c>
      <c r="D13" s="3">
        <v>0</v>
      </c>
      <c r="E13" s="3">
        <v>0</v>
      </c>
      <c r="F13" s="3"/>
      <c r="G13" s="11">
        <v>322854</v>
      </c>
      <c r="H13" s="11">
        <v>1821416</v>
      </c>
      <c r="I13" s="3">
        <v>0</v>
      </c>
      <c r="J13" s="3"/>
      <c r="K13" s="3"/>
      <c r="L13" s="9">
        <f t="shared" si="0"/>
        <v>0</v>
      </c>
      <c r="M13" s="3">
        <f t="shared" si="1"/>
        <v>2144270</v>
      </c>
      <c r="N13" t="s">
        <v>29</v>
      </c>
    </row>
    <row r="14" spans="1:15" x14ac:dyDescent="0.25">
      <c r="A14">
        <v>5</v>
      </c>
      <c r="B14" t="s">
        <v>39</v>
      </c>
      <c r="C14" s="3">
        <v>0</v>
      </c>
      <c r="D14" s="3">
        <v>0</v>
      </c>
      <c r="E14" s="9">
        <v>1641.5</v>
      </c>
      <c r="F14" s="9"/>
      <c r="G14" s="3">
        <v>37698</v>
      </c>
      <c r="H14" s="3">
        <v>219276</v>
      </c>
      <c r="I14" s="9">
        <v>5370.2</v>
      </c>
      <c r="J14" s="9"/>
      <c r="K14" s="3"/>
      <c r="L14" s="9">
        <f t="shared" si="0"/>
        <v>5370.2</v>
      </c>
      <c r="M14" s="3">
        <f t="shared" si="1"/>
        <v>263985.7</v>
      </c>
      <c r="N14" t="s">
        <v>30</v>
      </c>
    </row>
    <row r="15" spans="1:15" x14ac:dyDescent="0.25">
      <c r="A15">
        <v>6</v>
      </c>
      <c r="B15" s="1" t="s">
        <v>40</v>
      </c>
      <c r="C15" s="9"/>
      <c r="D15" s="9"/>
      <c r="E15" s="3"/>
      <c r="F15" s="3"/>
      <c r="G15" s="3"/>
      <c r="H15" s="3">
        <v>2160.31</v>
      </c>
      <c r="I15" s="3"/>
      <c r="J15" s="3"/>
      <c r="K15" s="3"/>
      <c r="L15" s="9">
        <f t="shared" si="0"/>
        <v>0</v>
      </c>
      <c r="M15" s="3">
        <f t="shared" si="1"/>
        <v>2160.31</v>
      </c>
      <c r="N15" t="s">
        <v>31</v>
      </c>
      <c r="O15" s="1"/>
    </row>
    <row r="16" spans="1:15" x14ac:dyDescent="0.25">
      <c r="A16">
        <v>7</v>
      </c>
      <c r="B16" t="s">
        <v>20</v>
      </c>
      <c r="C16" s="3">
        <v>0</v>
      </c>
      <c r="D16" s="3">
        <v>991</v>
      </c>
      <c r="E16" s="3">
        <v>645</v>
      </c>
      <c r="F16" s="3"/>
      <c r="G16" s="3">
        <v>17153</v>
      </c>
      <c r="H16" s="3">
        <v>21652</v>
      </c>
      <c r="I16" s="3">
        <v>16053</v>
      </c>
      <c r="J16" s="3"/>
      <c r="K16" s="3"/>
      <c r="L16" s="9">
        <f t="shared" si="0"/>
        <v>16053</v>
      </c>
      <c r="M16" s="3">
        <f t="shared" si="1"/>
        <v>56494</v>
      </c>
      <c r="N16" t="s">
        <v>32</v>
      </c>
    </row>
    <row r="17" spans="1:14" x14ac:dyDescent="0.25">
      <c r="A17">
        <v>8</v>
      </c>
      <c r="B17" t="s">
        <v>21</v>
      </c>
      <c r="C17" s="3">
        <v>0</v>
      </c>
      <c r="D17" s="3">
        <v>0</v>
      </c>
      <c r="E17" s="3">
        <v>0</v>
      </c>
      <c r="F17" s="3"/>
      <c r="G17" s="3">
        <v>73455</v>
      </c>
      <c r="H17" s="3">
        <v>172250</v>
      </c>
      <c r="I17" s="3">
        <v>0</v>
      </c>
      <c r="J17" s="3"/>
      <c r="K17" s="3"/>
      <c r="L17" s="9">
        <f t="shared" si="0"/>
        <v>0</v>
      </c>
      <c r="M17" s="3">
        <f t="shared" si="1"/>
        <v>245705</v>
      </c>
      <c r="N17" t="s">
        <v>33</v>
      </c>
    </row>
    <row r="18" spans="1:14" x14ac:dyDescent="0.25">
      <c r="A18">
        <v>9</v>
      </c>
      <c r="B18" t="s">
        <v>14</v>
      </c>
      <c r="C18" s="3">
        <v>0</v>
      </c>
      <c r="D18" s="3">
        <v>0</v>
      </c>
      <c r="E18" s="3">
        <v>136</v>
      </c>
      <c r="F18" s="3"/>
      <c r="G18" s="3">
        <v>45235</v>
      </c>
      <c r="H18" s="3">
        <v>37899</v>
      </c>
      <c r="I18" s="3">
        <v>200</v>
      </c>
      <c r="J18" s="3"/>
      <c r="K18" s="3"/>
      <c r="L18" s="9">
        <f t="shared" si="0"/>
        <v>200</v>
      </c>
      <c r="M18" s="3">
        <f t="shared" si="1"/>
        <v>83470</v>
      </c>
      <c r="N18" t="s">
        <v>33</v>
      </c>
    </row>
    <row r="19" spans="1:14" x14ac:dyDescent="0.25">
      <c r="A19">
        <v>10</v>
      </c>
      <c r="B19" t="s">
        <v>22</v>
      </c>
      <c r="C19" s="3">
        <v>0</v>
      </c>
      <c r="D19" s="3">
        <v>952</v>
      </c>
      <c r="E19" s="3"/>
      <c r="F19" s="9" t="s">
        <v>44</v>
      </c>
      <c r="G19" s="3">
        <v>3719</v>
      </c>
      <c r="H19" s="3">
        <v>6147</v>
      </c>
      <c r="I19" s="3">
        <v>610</v>
      </c>
      <c r="J19" s="3"/>
      <c r="K19" s="3"/>
      <c r="L19" s="9">
        <f t="shared" si="0"/>
        <v>610</v>
      </c>
      <c r="M19" s="3">
        <f t="shared" si="1"/>
        <v>11428</v>
      </c>
      <c r="N19" t="s">
        <v>34</v>
      </c>
    </row>
    <row r="20" spans="1:14" x14ac:dyDescent="0.25">
      <c r="A20">
        <v>11</v>
      </c>
      <c r="B20" t="s">
        <v>23</v>
      </c>
      <c r="C20" s="4">
        <f>SUM(C10:C19)</f>
        <v>3381.21</v>
      </c>
      <c r="D20" s="4">
        <f t="shared" ref="D20:M20" si="2">SUM(D10:D19)</f>
        <v>13176.720000000001</v>
      </c>
      <c r="E20" s="4">
        <f t="shared" si="2"/>
        <v>27358.21</v>
      </c>
      <c r="F20" s="4"/>
      <c r="G20" s="4">
        <f t="shared" si="2"/>
        <v>574577.39</v>
      </c>
      <c r="H20" s="4">
        <f t="shared" si="2"/>
        <v>2361823.98</v>
      </c>
      <c r="I20" s="4">
        <f t="shared" si="2"/>
        <v>103359.65</v>
      </c>
      <c r="J20" s="4"/>
      <c r="K20" s="4">
        <f t="shared" ref="K20" si="3">SUM(K10:K19)</f>
        <v>22403.64</v>
      </c>
      <c r="L20" s="4">
        <f t="shared" ref="L20" si="4">SUM(L10:L19)</f>
        <v>125763.29</v>
      </c>
      <c r="M20" s="4">
        <f t="shared" si="2"/>
        <v>3106080.8000000003</v>
      </c>
    </row>
    <row r="21" spans="1:14" x14ac:dyDescent="0.25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4" x14ac:dyDescent="0.25">
      <c r="A22">
        <v>12</v>
      </c>
      <c r="B22" t="s">
        <v>24</v>
      </c>
      <c r="C22" s="5">
        <v>1</v>
      </c>
      <c r="D22" s="5">
        <v>1</v>
      </c>
      <c r="E22" s="5">
        <v>1</v>
      </c>
      <c r="F22" s="5"/>
      <c r="G22" s="5">
        <v>1</v>
      </c>
      <c r="H22" s="5">
        <v>1</v>
      </c>
      <c r="I22" s="5"/>
      <c r="J22" s="5"/>
      <c r="K22" s="5"/>
      <c r="L22" s="5">
        <v>1</v>
      </c>
      <c r="M22" s="5">
        <v>1</v>
      </c>
    </row>
    <row r="23" spans="1:14" x14ac:dyDescent="0.25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4" x14ac:dyDescent="0.25">
      <c r="A24">
        <v>13</v>
      </c>
      <c r="B24" t="s">
        <v>25</v>
      </c>
      <c r="C24" s="3">
        <f>C20*C22</f>
        <v>3381.21</v>
      </c>
      <c r="D24" s="3">
        <f t="shared" ref="D24:M24" si="5">D20*D22</f>
        <v>13176.720000000001</v>
      </c>
      <c r="E24" s="3">
        <f t="shared" si="5"/>
        <v>27358.21</v>
      </c>
      <c r="F24" s="3"/>
      <c r="G24" s="3">
        <f t="shared" si="5"/>
        <v>574577.39</v>
      </c>
      <c r="H24" s="3">
        <f t="shared" si="5"/>
        <v>2361823.98</v>
      </c>
      <c r="I24" s="3"/>
      <c r="J24" s="3"/>
      <c r="K24" s="3"/>
      <c r="L24" s="3">
        <f t="shared" ref="L24" si="6">L20*L22</f>
        <v>125763.29</v>
      </c>
      <c r="M24" s="3">
        <f t="shared" si="5"/>
        <v>3106080.8000000003</v>
      </c>
    </row>
    <row r="25" spans="1:14" x14ac:dyDescent="0.2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4" x14ac:dyDescent="0.25">
      <c r="A26">
        <v>14</v>
      </c>
      <c r="B26" t="s">
        <v>26</v>
      </c>
      <c r="C26" s="3">
        <v>3381</v>
      </c>
      <c r="D26" s="3">
        <v>13177</v>
      </c>
      <c r="E26" s="3">
        <v>27359</v>
      </c>
      <c r="F26" s="3"/>
      <c r="G26" s="3">
        <v>560897</v>
      </c>
      <c r="H26" s="3">
        <v>2332934</v>
      </c>
      <c r="I26" s="3"/>
      <c r="J26" s="3"/>
      <c r="K26" s="3"/>
      <c r="L26" s="3">
        <v>126122</v>
      </c>
      <c r="M26" s="3"/>
    </row>
    <row r="27" spans="1:14" x14ac:dyDescent="0.2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4" x14ac:dyDescent="0.25">
      <c r="A28">
        <v>15</v>
      </c>
      <c r="B28" t="s">
        <v>27</v>
      </c>
      <c r="C28" s="3">
        <f>C24-C26</f>
        <v>0.21000000000003638</v>
      </c>
      <c r="D28" s="3">
        <f t="shared" ref="D28:H28" si="7">D24-D26</f>
        <v>-0.27999999999883585</v>
      </c>
      <c r="E28" s="3">
        <f t="shared" si="7"/>
        <v>-0.79000000000087311</v>
      </c>
      <c r="F28" s="3"/>
      <c r="G28" s="3">
        <f t="shared" si="7"/>
        <v>13680.390000000014</v>
      </c>
      <c r="H28" s="3">
        <f t="shared" si="7"/>
        <v>28889.979999999981</v>
      </c>
      <c r="I28" s="3"/>
      <c r="J28" s="3"/>
      <c r="K28" s="3"/>
      <c r="L28" s="3">
        <f t="shared" ref="L28" si="8">L24-L26</f>
        <v>-358.7100000000064</v>
      </c>
      <c r="M28" s="3"/>
    </row>
    <row r="29" spans="1:14" x14ac:dyDescent="0.25">
      <c r="C29" s="3"/>
      <c r="D29" s="10"/>
      <c r="E29" s="9" t="s">
        <v>46</v>
      </c>
      <c r="F29" s="9"/>
      <c r="G29" s="10" t="s">
        <v>41</v>
      </c>
      <c r="H29" s="10" t="s">
        <v>42</v>
      </c>
      <c r="I29" s="3"/>
      <c r="J29" s="3"/>
      <c r="K29" s="3"/>
      <c r="L29" s="10" t="s">
        <v>43</v>
      </c>
      <c r="M29" s="3"/>
    </row>
    <row r="31" spans="1:14" x14ac:dyDescent="0.25">
      <c r="A31" s="1"/>
      <c r="B31" s="1"/>
    </row>
    <row r="32" spans="1:14" ht="105" x14ac:dyDescent="0.25">
      <c r="A32" s="12" t="s">
        <v>41</v>
      </c>
      <c r="B32" s="6" t="s">
        <v>54</v>
      </c>
    </row>
    <row r="33" spans="1:2" ht="52.5" customHeight="1" x14ac:dyDescent="0.25">
      <c r="A33" s="12" t="s">
        <v>42</v>
      </c>
      <c r="B33" s="13" t="s">
        <v>53</v>
      </c>
    </row>
    <row r="34" spans="1:2" ht="30" x14ac:dyDescent="0.25">
      <c r="A34" s="12" t="s">
        <v>43</v>
      </c>
      <c r="B34" s="6" t="s">
        <v>45</v>
      </c>
    </row>
    <row r="35" spans="1:2" x14ac:dyDescent="0.25">
      <c r="A35" s="12" t="s">
        <v>44</v>
      </c>
      <c r="B35" s="1" t="s">
        <v>48</v>
      </c>
    </row>
    <row r="36" spans="1:2" ht="45" x14ac:dyDescent="0.25">
      <c r="A36" s="12" t="s">
        <v>47</v>
      </c>
      <c r="B36" s="6" t="s">
        <v>50</v>
      </c>
    </row>
    <row r="37" spans="1:2" ht="45" x14ac:dyDescent="0.25">
      <c r="A37" s="12" t="s">
        <v>49</v>
      </c>
      <c r="B37" s="6" t="s"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