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13_ncr:1_{551A829A-796C-480D-9413-87589E963984}" xr6:coauthVersionLast="44" xr6:coauthVersionMax="44" xr10:uidLastSave="{00000000-0000-0000-0000-000000000000}"/>
  <bookViews>
    <workbookView xWindow="28680" yWindow="-120" windowWidth="29040" windowHeight="15840" firstSheet="5" activeTab="12" xr2:uid="{946519F1-0637-431C-BF9D-46DC715110FD}"/>
  </bookViews>
  <sheets>
    <sheet name="LUSI YTD AFW%" sheetId="1" r:id="rId1"/>
    <sheet name="LUSI Systems" sheetId="2" r:id="rId2"/>
    <sheet name="Daily Flow-066" sheetId="3" r:id="rId3"/>
    <sheet name="CR 561 WLU" sheetId="4" r:id="rId4"/>
    <sheet name="Lake Louisa WLU" sheetId="5" r:id="rId5"/>
    <sheet name="Lake Groves WLU" sheetId="6" r:id="rId6"/>
    <sheet name="Crescent Bay WLU" sheetId="7" r:id="rId7"/>
    <sheet name="Vistas WLU" sheetId="8" r:id="rId8"/>
    <sheet name="Lake Ridge WLU" sheetId="9" r:id="rId9"/>
    <sheet name="Oranges WLU" sheetId="10" r:id="rId10"/>
    <sheet name="Amber Hills WLU" sheetId="11" r:id="rId11"/>
    <sheet name="Clermont I II WLU" sheetId="12" r:id="rId12"/>
    <sheet name="Monthly" sheetId="13" r:id="rId13"/>
  </sheets>
  <definedNames>
    <definedName name="Decision" localSheetId="10">#REF!</definedName>
    <definedName name="Decision" localSheetId="11">#REF!</definedName>
    <definedName name="Decision" localSheetId="3">#REF!</definedName>
    <definedName name="Decision" localSheetId="6">#REF!</definedName>
    <definedName name="Decision" localSheetId="5">#REF!</definedName>
    <definedName name="Decision" localSheetId="4">#REF!</definedName>
    <definedName name="Decision" localSheetId="8">#REF!</definedName>
    <definedName name="Decision" localSheetId="9">#REF!</definedName>
    <definedName name="Decision" localSheetId="7">#REF!</definedName>
    <definedName name="Decis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3" l="1"/>
  <c r="D14" i="13"/>
  <c r="E14" i="13"/>
  <c r="F14" i="13"/>
  <c r="G14" i="13"/>
  <c r="H14" i="13"/>
  <c r="I14" i="13"/>
  <c r="J14" i="13"/>
  <c r="K14" i="13"/>
  <c r="L14" i="13"/>
  <c r="M14" i="13"/>
  <c r="B14" i="13"/>
  <c r="Z3" i="12" l="1"/>
  <c r="Z4" i="12"/>
  <c r="B5" i="12"/>
  <c r="D5" i="12"/>
  <c r="F5" i="12"/>
  <c r="H5" i="12"/>
  <c r="J5" i="12"/>
  <c r="L5" i="12"/>
  <c r="N5" i="12"/>
  <c r="P5" i="12"/>
  <c r="R5" i="12"/>
  <c r="T5" i="12"/>
  <c r="V5" i="12"/>
  <c r="X5" i="12"/>
  <c r="Z3" i="11"/>
  <c r="B4" i="11"/>
  <c r="D4" i="11"/>
  <c r="F4" i="11"/>
  <c r="H4" i="11"/>
  <c r="J4" i="11"/>
  <c r="L4" i="11"/>
  <c r="N4" i="11"/>
  <c r="P4" i="11"/>
  <c r="R4" i="11"/>
  <c r="T4" i="11"/>
  <c r="V4" i="11"/>
  <c r="X4" i="11"/>
  <c r="Z3" i="10"/>
  <c r="B4" i="10"/>
  <c r="D4" i="10"/>
  <c r="F4" i="10"/>
  <c r="H4" i="10"/>
  <c r="J4" i="10"/>
  <c r="L4" i="10"/>
  <c r="N4" i="10"/>
  <c r="P4" i="10"/>
  <c r="R4" i="10"/>
  <c r="T4" i="10"/>
  <c r="V4" i="10"/>
  <c r="X4" i="10"/>
  <c r="Z3" i="9"/>
  <c r="B4" i="9"/>
  <c r="D4" i="9"/>
  <c r="F4" i="9"/>
  <c r="H4" i="9"/>
  <c r="J4" i="9"/>
  <c r="L4" i="9"/>
  <c r="N4" i="9"/>
  <c r="P4" i="9"/>
  <c r="R4" i="9"/>
  <c r="T4" i="9"/>
  <c r="V4" i="9"/>
  <c r="X4" i="9"/>
  <c r="Z3" i="8"/>
  <c r="B4" i="8"/>
  <c r="D4" i="8"/>
  <c r="F4" i="8"/>
  <c r="H4" i="8"/>
  <c r="J4" i="8"/>
  <c r="L4" i="8"/>
  <c r="N4" i="8"/>
  <c r="P4" i="8"/>
  <c r="R4" i="8"/>
  <c r="T4" i="8"/>
  <c r="V4" i="8"/>
  <c r="X4" i="8"/>
  <c r="Z3" i="7"/>
  <c r="B4" i="7"/>
  <c r="D4" i="7"/>
  <c r="F4" i="7"/>
  <c r="H4" i="7"/>
  <c r="J4" i="7"/>
  <c r="L4" i="7"/>
  <c r="N4" i="7"/>
  <c r="P4" i="7"/>
  <c r="R4" i="7"/>
  <c r="T4" i="7"/>
  <c r="V4" i="7"/>
  <c r="X4" i="7"/>
  <c r="Z3" i="6"/>
  <c r="B4" i="6"/>
  <c r="D4" i="6"/>
  <c r="F4" i="6"/>
  <c r="H4" i="6"/>
  <c r="J4" i="6"/>
  <c r="L4" i="6"/>
  <c r="N4" i="6"/>
  <c r="P4" i="6"/>
  <c r="R4" i="6"/>
  <c r="T4" i="6"/>
  <c r="V4" i="6"/>
  <c r="X4" i="6"/>
  <c r="Z3" i="5"/>
  <c r="B4" i="5"/>
  <c r="D4" i="5"/>
  <c r="F4" i="5"/>
  <c r="H4" i="5"/>
  <c r="J4" i="5"/>
  <c r="L4" i="5"/>
  <c r="N4" i="5"/>
  <c r="P4" i="5"/>
  <c r="R4" i="5"/>
  <c r="T4" i="5"/>
  <c r="V4" i="5"/>
  <c r="X4" i="5"/>
  <c r="Z3" i="4"/>
  <c r="Z4" i="4"/>
  <c r="Z5" i="4"/>
  <c r="Z6" i="4"/>
  <c r="B7" i="4"/>
  <c r="D7" i="4"/>
  <c r="F7" i="4"/>
  <c r="H7" i="4"/>
  <c r="J7" i="4"/>
  <c r="L7" i="4"/>
  <c r="N7" i="4"/>
  <c r="P7" i="4"/>
  <c r="R7" i="4"/>
  <c r="T7" i="4"/>
  <c r="V7" i="4"/>
  <c r="X7" i="4"/>
  <c r="AC264" i="2" l="1"/>
  <c r="AD264" i="2" s="1"/>
  <c r="Z264" i="2"/>
  <c r="AA264" i="2" s="1"/>
  <c r="W264" i="2"/>
  <c r="AE264" i="2" s="1"/>
  <c r="U264" i="2"/>
  <c r="P264" i="2"/>
  <c r="M264" i="2"/>
  <c r="J264" i="2"/>
  <c r="G264" i="2"/>
  <c r="D264" i="2"/>
  <c r="C264" i="2"/>
  <c r="B264" i="2"/>
  <c r="AD263" i="2"/>
  <c r="AC263" i="2"/>
  <c r="Z263" i="2"/>
  <c r="AA263" i="2" s="1"/>
  <c r="X263" i="2"/>
  <c r="W263" i="2"/>
  <c r="AE263" i="2" s="1"/>
  <c r="U263" i="2"/>
  <c r="P263" i="2"/>
  <c r="M263" i="2"/>
  <c r="J263" i="2"/>
  <c r="G263" i="2"/>
  <c r="D263" i="2"/>
  <c r="C263" i="2"/>
  <c r="B263" i="2"/>
  <c r="AC262" i="2"/>
  <c r="AD262" i="2" s="1"/>
  <c r="Z262" i="2"/>
  <c r="AA262" i="2" s="1"/>
  <c r="W262" i="2"/>
  <c r="AE262" i="2" s="1"/>
  <c r="U262" i="2"/>
  <c r="P262" i="2"/>
  <c r="M262" i="2"/>
  <c r="J262" i="2"/>
  <c r="G262" i="2"/>
  <c r="Q262" i="2" s="1"/>
  <c r="D262" i="2"/>
  <c r="C262" i="2"/>
  <c r="B262" i="2"/>
  <c r="AC261" i="2"/>
  <c r="AD261" i="2" s="1"/>
  <c r="Z261" i="2"/>
  <c r="AA261" i="2" s="1"/>
  <c r="W261" i="2"/>
  <c r="AE261" i="2" s="1"/>
  <c r="U261" i="2"/>
  <c r="P261" i="2"/>
  <c r="M261" i="2"/>
  <c r="J261" i="2"/>
  <c r="G261" i="2"/>
  <c r="Q261" i="2" s="1"/>
  <c r="D261" i="2"/>
  <c r="C261" i="2"/>
  <c r="B261" i="2"/>
  <c r="AF261" i="2" s="1"/>
  <c r="AC260" i="2"/>
  <c r="AD260" i="2" s="1"/>
  <c r="Z260" i="2"/>
  <c r="AA260" i="2" s="1"/>
  <c r="W260" i="2"/>
  <c r="AE260" i="2" s="1"/>
  <c r="U260" i="2"/>
  <c r="P260" i="2"/>
  <c r="M260" i="2"/>
  <c r="J260" i="2"/>
  <c r="G260" i="2"/>
  <c r="Q260" i="2" s="1"/>
  <c r="D260" i="2"/>
  <c r="C260" i="2"/>
  <c r="B260" i="2"/>
  <c r="AC259" i="2"/>
  <c r="AD259" i="2" s="1"/>
  <c r="Z259" i="2"/>
  <c r="AA259" i="2" s="1"/>
  <c r="W259" i="2"/>
  <c r="AE259" i="2" s="1"/>
  <c r="U259" i="2"/>
  <c r="P259" i="2"/>
  <c r="M259" i="2"/>
  <c r="J259" i="2"/>
  <c r="G259" i="2"/>
  <c r="D259" i="2"/>
  <c r="C259" i="2"/>
  <c r="B259" i="2"/>
  <c r="AC258" i="2"/>
  <c r="AD258" i="2" s="1"/>
  <c r="Z258" i="2"/>
  <c r="AA258" i="2" s="1"/>
  <c r="W258" i="2"/>
  <c r="AE258" i="2" s="1"/>
  <c r="U258" i="2"/>
  <c r="P258" i="2"/>
  <c r="M258" i="2"/>
  <c r="J258" i="2"/>
  <c r="G258" i="2"/>
  <c r="Q258" i="2" s="1"/>
  <c r="D258" i="2"/>
  <c r="C258" i="2"/>
  <c r="B258" i="2"/>
  <c r="AC257" i="2"/>
  <c r="AD257" i="2" s="1"/>
  <c r="Z257" i="2"/>
  <c r="AA257" i="2" s="1"/>
  <c r="W257" i="2"/>
  <c r="AE257" i="2" s="1"/>
  <c r="U257" i="2"/>
  <c r="P257" i="2"/>
  <c r="M257" i="2"/>
  <c r="J257" i="2"/>
  <c r="G257" i="2"/>
  <c r="D257" i="2"/>
  <c r="C257" i="2"/>
  <c r="B257" i="2"/>
  <c r="AC256" i="2"/>
  <c r="AD256" i="2" s="1"/>
  <c r="Z256" i="2"/>
  <c r="AA256" i="2" s="1"/>
  <c r="W256" i="2"/>
  <c r="AE256" i="2" s="1"/>
  <c r="U256" i="2"/>
  <c r="P256" i="2"/>
  <c r="M256" i="2"/>
  <c r="J256" i="2"/>
  <c r="G256" i="2"/>
  <c r="Q256" i="2" s="1"/>
  <c r="D256" i="2"/>
  <c r="C256" i="2"/>
  <c r="B256" i="2"/>
  <c r="U255" i="2"/>
  <c r="P255" i="2"/>
  <c r="M255" i="2"/>
  <c r="J255" i="2"/>
  <c r="G255" i="2"/>
  <c r="D255" i="2"/>
  <c r="C255" i="2"/>
  <c r="B255" i="2"/>
  <c r="AN254" i="2"/>
  <c r="AL254" i="2"/>
  <c r="AJ254" i="2"/>
  <c r="AC254" i="2"/>
  <c r="AD254" i="2" s="1"/>
  <c r="Z254" i="2"/>
  <c r="AA254" i="2" s="1"/>
  <c r="W254" i="2"/>
  <c r="AE254" i="2" s="1"/>
  <c r="U254" i="2"/>
  <c r="P254" i="2"/>
  <c r="M254" i="2"/>
  <c r="J254" i="2"/>
  <c r="G254" i="2"/>
  <c r="Q254" i="2" s="1"/>
  <c r="D254" i="2"/>
  <c r="C254" i="2"/>
  <c r="B254" i="2"/>
  <c r="AN253" i="2"/>
  <c r="AN255" i="2" s="1"/>
  <c r="AC255" i="2" s="1"/>
  <c r="AD255" i="2" s="1"/>
  <c r="AL253" i="2"/>
  <c r="AL255" i="2" s="1"/>
  <c r="Z255" i="2" s="1"/>
  <c r="AA255" i="2" s="1"/>
  <c r="AJ253" i="2"/>
  <c r="AJ255" i="2" s="1"/>
  <c r="W255" i="2" s="1"/>
  <c r="AC253" i="2"/>
  <c r="AA253" i="2"/>
  <c r="AA265" i="2" s="1"/>
  <c r="Z253" i="2"/>
  <c r="Z265" i="2" s="1"/>
  <c r="W253" i="2"/>
  <c r="W265" i="2" s="1"/>
  <c r="T265" i="2"/>
  <c r="S265" i="2"/>
  <c r="R265" i="2"/>
  <c r="O265" i="2"/>
  <c r="N265" i="2"/>
  <c r="M253" i="2"/>
  <c r="M265" i="2" s="1"/>
  <c r="L265" i="2"/>
  <c r="K265" i="2"/>
  <c r="J253" i="2"/>
  <c r="J265" i="2" s="1"/>
  <c r="I265" i="2"/>
  <c r="H265" i="2"/>
  <c r="F265" i="2"/>
  <c r="G253" i="2"/>
  <c r="D253" i="2"/>
  <c r="D265" i="2" s="1"/>
  <c r="C253" i="2"/>
  <c r="C265" i="2" s="1"/>
  <c r="B253" i="2"/>
  <c r="B265" i="2" s="1"/>
  <c r="B266" i="2" s="1"/>
  <c r="R239" i="2"/>
  <c r="P239" i="2"/>
  <c r="N239" i="2"/>
  <c r="S239" i="2" s="1"/>
  <c r="L239" i="2"/>
  <c r="I239" i="2"/>
  <c r="T239" i="2" s="1"/>
  <c r="D239" i="2"/>
  <c r="C239" i="2"/>
  <c r="B239" i="2"/>
  <c r="R238" i="2"/>
  <c r="P238" i="2"/>
  <c r="N238" i="2"/>
  <c r="S238" i="2" s="1"/>
  <c r="L238" i="2"/>
  <c r="I238" i="2"/>
  <c r="D238" i="2"/>
  <c r="C238" i="2"/>
  <c r="B238" i="2"/>
  <c r="R237" i="2"/>
  <c r="P237" i="2"/>
  <c r="N237" i="2"/>
  <c r="S237" i="2" s="1"/>
  <c r="L237" i="2"/>
  <c r="I237" i="2"/>
  <c r="T237" i="2" s="1"/>
  <c r="D237" i="2"/>
  <c r="C237" i="2"/>
  <c r="B237" i="2"/>
  <c r="R236" i="2"/>
  <c r="P236" i="2"/>
  <c r="N236" i="2"/>
  <c r="S236" i="2" s="1"/>
  <c r="L236" i="2"/>
  <c r="I236" i="2"/>
  <c r="D236" i="2"/>
  <c r="C236" i="2"/>
  <c r="B236" i="2"/>
  <c r="R235" i="2"/>
  <c r="P235" i="2"/>
  <c r="N235" i="2"/>
  <c r="S235" i="2" s="1"/>
  <c r="L235" i="2"/>
  <c r="I235" i="2"/>
  <c r="T235" i="2" s="1"/>
  <c r="D235" i="2"/>
  <c r="C235" i="2"/>
  <c r="B235" i="2"/>
  <c r="R234" i="2"/>
  <c r="P234" i="2"/>
  <c r="N234" i="2"/>
  <c r="S234" i="2" s="1"/>
  <c r="L234" i="2"/>
  <c r="I234" i="2"/>
  <c r="D234" i="2"/>
  <c r="C234" i="2"/>
  <c r="B234" i="2"/>
  <c r="R233" i="2"/>
  <c r="P233" i="2"/>
  <c r="N233" i="2"/>
  <c r="S233" i="2" s="1"/>
  <c r="L233" i="2"/>
  <c r="I233" i="2"/>
  <c r="T233" i="2" s="1"/>
  <c r="D233" i="2"/>
  <c r="C233" i="2"/>
  <c r="B233" i="2"/>
  <c r="R232" i="2"/>
  <c r="P232" i="2"/>
  <c r="N232" i="2"/>
  <c r="S232" i="2" s="1"/>
  <c r="L232" i="2"/>
  <c r="I232" i="2"/>
  <c r="D232" i="2"/>
  <c r="C232" i="2"/>
  <c r="B232" i="2"/>
  <c r="R231" i="2"/>
  <c r="P231" i="2"/>
  <c r="N231" i="2"/>
  <c r="S231" i="2" s="1"/>
  <c r="L231" i="2"/>
  <c r="I231" i="2"/>
  <c r="T231" i="2" s="1"/>
  <c r="D231" i="2"/>
  <c r="C231" i="2"/>
  <c r="B231" i="2"/>
  <c r="L230" i="2"/>
  <c r="I230" i="2"/>
  <c r="D230" i="2"/>
  <c r="C230" i="2"/>
  <c r="B230" i="2"/>
  <c r="AB229" i="2"/>
  <c r="Z229" i="2"/>
  <c r="X229" i="2"/>
  <c r="R229" i="2"/>
  <c r="P229" i="2"/>
  <c r="S229" i="2" s="1"/>
  <c r="N229" i="2"/>
  <c r="L229" i="2"/>
  <c r="I229" i="2"/>
  <c r="D229" i="2"/>
  <c r="C229" i="2"/>
  <c r="B229" i="2"/>
  <c r="T229" i="2" s="1"/>
  <c r="AB228" i="2"/>
  <c r="AB230" i="2" s="1"/>
  <c r="R230" i="2" s="1"/>
  <c r="Z228" i="2"/>
  <c r="Z230" i="2" s="1"/>
  <c r="P230" i="2" s="1"/>
  <c r="X228" i="2"/>
  <c r="X230" i="2" s="1"/>
  <c r="N230" i="2" s="1"/>
  <c r="R228" i="2"/>
  <c r="R240" i="2" s="1"/>
  <c r="P228" i="2"/>
  <c r="N228" i="2"/>
  <c r="N240" i="2" s="1"/>
  <c r="K240" i="2"/>
  <c r="J240" i="2"/>
  <c r="H240" i="2"/>
  <c r="G240" i="2"/>
  <c r="F240" i="2"/>
  <c r="E240" i="2"/>
  <c r="D228" i="2"/>
  <c r="D240" i="2" s="1"/>
  <c r="C228" i="2"/>
  <c r="C240" i="2" s="1"/>
  <c r="B228" i="2"/>
  <c r="B240" i="2" s="1"/>
  <c r="B241" i="2" s="1"/>
  <c r="O214" i="2"/>
  <c r="N214" i="2"/>
  <c r="L214" i="2"/>
  <c r="J214" i="2"/>
  <c r="G214" i="2"/>
  <c r="D214" i="2"/>
  <c r="C214" i="2"/>
  <c r="B214" i="2"/>
  <c r="P214" i="2" s="1"/>
  <c r="N213" i="2"/>
  <c r="L213" i="2"/>
  <c r="O213" i="2" s="1"/>
  <c r="J213" i="2"/>
  <c r="G213" i="2"/>
  <c r="D213" i="2"/>
  <c r="C213" i="2"/>
  <c r="B213" i="2"/>
  <c r="N212" i="2"/>
  <c r="L212" i="2"/>
  <c r="O212" i="2" s="1"/>
  <c r="J212" i="2"/>
  <c r="G212" i="2"/>
  <c r="D212" i="2"/>
  <c r="C212" i="2"/>
  <c r="B212" i="2"/>
  <c r="N211" i="2"/>
  <c r="L211" i="2"/>
  <c r="O211" i="2" s="1"/>
  <c r="J211" i="2"/>
  <c r="G211" i="2"/>
  <c r="D211" i="2"/>
  <c r="C211" i="2"/>
  <c r="B211" i="2"/>
  <c r="P211" i="2" s="1"/>
  <c r="N210" i="2"/>
  <c r="L210" i="2"/>
  <c r="O210" i="2" s="1"/>
  <c r="J210" i="2"/>
  <c r="G210" i="2"/>
  <c r="D210" i="2"/>
  <c r="C210" i="2"/>
  <c r="B210" i="2"/>
  <c r="P210" i="2" s="1"/>
  <c r="N209" i="2"/>
  <c r="L209" i="2"/>
  <c r="O209" i="2" s="1"/>
  <c r="J209" i="2"/>
  <c r="G209" i="2"/>
  <c r="D209" i="2"/>
  <c r="C209" i="2"/>
  <c r="B209" i="2"/>
  <c r="N208" i="2"/>
  <c r="L208" i="2"/>
  <c r="O208" i="2" s="1"/>
  <c r="J208" i="2"/>
  <c r="G208" i="2"/>
  <c r="D208" i="2"/>
  <c r="C208" i="2"/>
  <c r="B208" i="2"/>
  <c r="N207" i="2"/>
  <c r="L207" i="2"/>
  <c r="O207" i="2" s="1"/>
  <c r="J207" i="2"/>
  <c r="G207" i="2"/>
  <c r="D207" i="2"/>
  <c r="C207" i="2"/>
  <c r="B207" i="2"/>
  <c r="P207" i="2" s="1"/>
  <c r="N206" i="2"/>
  <c r="L206" i="2"/>
  <c r="O206" i="2" s="1"/>
  <c r="J206" i="2"/>
  <c r="G206" i="2"/>
  <c r="D206" i="2"/>
  <c r="C206" i="2"/>
  <c r="B206" i="2"/>
  <c r="P206" i="2" s="1"/>
  <c r="G205" i="2"/>
  <c r="D205" i="2"/>
  <c r="C205" i="2"/>
  <c r="B205" i="2"/>
  <c r="W204" i="2"/>
  <c r="U204" i="2"/>
  <c r="S204" i="2"/>
  <c r="N204" i="2"/>
  <c r="L204" i="2"/>
  <c r="O204" i="2" s="1"/>
  <c r="J204" i="2"/>
  <c r="G204" i="2"/>
  <c r="D204" i="2"/>
  <c r="C204" i="2"/>
  <c r="B204" i="2"/>
  <c r="W203" i="2"/>
  <c r="W205" i="2" s="1"/>
  <c r="N205" i="2" s="1"/>
  <c r="U203" i="2"/>
  <c r="U205" i="2" s="1"/>
  <c r="L205" i="2" s="1"/>
  <c r="S203" i="2"/>
  <c r="S205" i="2" s="1"/>
  <c r="J205" i="2" s="1"/>
  <c r="N203" i="2"/>
  <c r="L203" i="2"/>
  <c r="J203" i="2"/>
  <c r="O203" i="2" s="1"/>
  <c r="H215" i="2"/>
  <c r="G203" i="2"/>
  <c r="E215" i="2"/>
  <c r="D203" i="2"/>
  <c r="D215" i="2" s="1"/>
  <c r="C203" i="2"/>
  <c r="C215" i="2" s="1"/>
  <c r="B203" i="2"/>
  <c r="B191" i="2"/>
  <c r="J167" i="2"/>
  <c r="G167" i="2"/>
  <c r="D167" i="2"/>
  <c r="C167" i="2"/>
  <c r="B167" i="2"/>
  <c r="G166" i="2"/>
  <c r="D166" i="2"/>
  <c r="C166" i="2"/>
  <c r="B166" i="2"/>
  <c r="J165" i="2"/>
  <c r="G165" i="2"/>
  <c r="D165" i="2"/>
  <c r="C165" i="2"/>
  <c r="B165" i="2"/>
  <c r="G164" i="2"/>
  <c r="D164" i="2"/>
  <c r="C164" i="2"/>
  <c r="B164" i="2"/>
  <c r="J163" i="2"/>
  <c r="G163" i="2"/>
  <c r="D163" i="2"/>
  <c r="C163" i="2"/>
  <c r="B163" i="2"/>
  <c r="K163" i="2" s="1"/>
  <c r="G162" i="2"/>
  <c r="D162" i="2"/>
  <c r="C162" i="2"/>
  <c r="B162" i="2"/>
  <c r="J161" i="2"/>
  <c r="G161" i="2"/>
  <c r="D161" i="2"/>
  <c r="C161" i="2"/>
  <c r="B161" i="2"/>
  <c r="K161" i="2" s="1"/>
  <c r="G160" i="2"/>
  <c r="D160" i="2"/>
  <c r="C160" i="2"/>
  <c r="B160" i="2"/>
  <c r="J159" i="2"/>
  <c r="G159" i="2"/>
  <c r="D159" i="2"/>
  <c r="C159" i="2"/>
  <c r="B159" i="2"/>
  <c r="G158" i="2"/>
  <c r="D158" i="2"/>
  <c r="C158" i="2"/>
  <c r="B158" i="2"/>
  <c r="O157" i="2"/>
  <c r="J157" i="2"/>
  <c r="G157" i="2"/>
  <c r="D157" i="2"/>
  <c r="C157" i="2"/>
  <c r="B157" i="2"/>
  <c r="K157" i="2" s="1"/>
  <c r="O156" i="2"/>
  <c r="O158" i="2" s="1"/>
  <c r="J158" i="2" s="1"/>
  <c r="J156" i="2"/>
  <c r="H168" i="2"/>
  <c r="G156" i="2"/>
  <c r="F168" i="2"/>
  <c r="E168" i="2"/>
  <c r="D156" i="2"/>
  <c r="D168" i="2" s="1"/>
  <c r="C156" i="2"/>
  <c r="C168" i="2" s="1"/>
  <c r="B156" i="2"/>
  <c r="B168" i="2" s="1"/>
  <c r="B169" i="2" s="1"/>
  <c r="J144" i="2"/>
  <c r="G144" i="2"/>
  <c r="D144" i="2"/>
  <c r="C144" i="2"/>
  <c r="B144" i="2"/>
  <c r="G143" i="2"/>
  <c r="D143" i="2"/>
  <c r="C143" i="2"/>
  <c r="B143" i="2"/>
  <c r="J142" i="2"/>
  <c r="G142" i="2"/>
  <c r="D142" i="2"/>
  <c r="C142" i="2"/>
  <c r="B142" i="2"/>
  <c r="G141" i="2"/>
  <c r="D141" i="2"/>
  <c r="C141" i="2"/>
  <c r="B141" i="2"/>
  <c r="J140" i="2"/>
  <c r="G140" i="2"/>
  <c r="D140" i="2"/>
  <c r="C140" i="2"/>
  <c r="B140" i="2"/>
  <c r="G139" i="2"/>
  <c r="D139" i="2"/>
  <c r="C139" i="2"/>
  <c r="B139" i="2"/>
  <c r="J138" i="2"/>
  <c r="G138" i="2"/>
  <c r="D138" i="2"/>
  <c r="C138" i="2"/>
  <c r="B138" i="2"/>
  <c r="K138" i="2" s="1"/>
  <c r="G137" i="2"/>
  <c r="D137" i="2"/>
  <c r="C137" i="2"/>
  <c r="B137" i="2"/>
  <c r="J136" i="2"/>
  <c r="G136" i="2"/>
  <c r="D136" i="2"/>
  <c r="C136" i="2"/>
  <c r="B136" i="2"/>
  <c r="G135" i="2"/>
  <c r="D135" i="2"/>
  <c r="C135" i="2"/>
  <c r="B135" i="2"/>
  <c r="O134" i="2"/>
  <c r="J134" i="2"/>
  <c r="G134" i="2"/>
  <c r="D134" i="2"/>
  <c r="C134" i="2"/>
  <c r="B134" i="2"/>
  <c r="K134" i="2" s="1"/>
  <c r="O133" i="2"/>
  <c r="O135" i="2" s="1"/>
  <c r="J135" i="2" s="1"/>
  <c r="J133" i="2"/>
  <c r="H145" i="2"/>
  <c r="F145" i="2"/>
  <c r="G133" i="2"/>
  <c r="D133" i="2"/>
  <c r="D145" i="2" s="1"/>
  <c r="C133" i="2"/>
  <c r="C145" i="2" s="1"/>
  <c r="B133" i="2"/>
  <c r="K133" i="2" s="1"/>
  <c r="J121" i="2"/>
  <c r="G121" i="2"/>
  <c r="D121" i="2"/>
  <c r="C121" i="2"/>
  <c r="B121" i="2"/>
  <c r="G120" i="2"/>
  <c r="D120" i="2"/>
  <c r="C120" i="2"/>
  <c r="B120" i="2"/>
  <c r="J119" i="2"/>
  <c r="G119" i="2"/>
  <c r="D119" i="2"/>
  <c r="C119" i="2"/>
  <c r="B119" i="2"/>
  <c r="K119" i="2" s="1"/>
  <c r="G118" i="2"/>
  <c r="D118" i="2"/>
  <c r="C118" i="2"/>
  <c r="B118" i="2"/>
  <c r="J117" i="2"/>
  <c r="G117" i="2"/>
  <c r="D117" i="2"/>
  <c r="C117" i="2"/>
  <c r="B117" i="2"/>
  <c r="G116" i="2"/>
  <c r="D116" i="2"/>
  <c r="C116" i="2"/>
  <c r="B116" i="2"/>
  <c r="J115" i="2"/>
  <c r="G115" i="2"/>
  <c r="D115" i="2"/>
  <c r="C115" i="2"/>
  <c r="B115" i="2"/>
  <c r="G114" i="2"/>
  <c r="D114" i="2"/>
  <c r="C114" i="2"/>
  <c r="B114" i="2"/>
  <c r="J113" i="2"/>
  <c r="G113" i="2"/>
  <c r="D113" i="2"/>
  <c r="C113" i="2"/>
  <c r="B113" i="2"/>
  <c r="G112" i="2"/>
  <c r="D112" i="2"/>
  <c r="C112" i="2"/>
  <c r="B112" i="2"/>
  <c r="O111" i="2"/>
  <c r="J111" i="2"/>
  <c r="G111" i="2"/>
  <c r="D111" i="2"/>
  <c r="C111" i="2"/>
  <c r="B111" i="2"/>
  <c r="O110" i="2"/>
  <c r="O112" i="2" s="1"/>
  <c r="J112" i="2" s="1"/>
  <c r="J110" i="2"/>
  <c r="H122" i="2"/>
  <c r="G110" i="2"/>
  <c r="F122" i="2"/>
  <c r="E122" i="2"/>
  <c r="D110" i="2"/>
  <c r="D122" i="2" s="1"/>
  <c r="C110" i="2"/>
  <c r="C122" i="2" s="1"/>
  <c r="B110" i="2"/>
  <c r="B122" i="2" s="1"/>
  <c r="B123" i="2" s="1"/>
  <c r="J98" i="2"/>
  <c r="G98" i="2"/>
  <c r="D98" i="2"/>
  <c r="C98" i="2"/>
  <c r="B98" i="2"/>
  <c r="K98" i="2" s="1"/>
  <c r="G97" i="2"/>
  <c r="D97" i="2"/>
  <c r="C97" i="2"/>
  <c r="B97" i="2"/>
  <c r="J96" i="2"/>
  <c r="G96" i="2"/>
  <c r="D96" i="2"/>
  <c r="C96" i="2"/>
  <c r="B96" i="2"/>
  <c r="G95" i="2"/>
  <c r="D95" i="2"/>
  <c r="C95" i="2"/>
  <c r="B95" i="2"/>
  <c r="J94" i="2"/>
  <c r="G94" i="2"/>
  <c r="D94" i="2"/>
  <c r="C94" i="2"/>
  <c r="B94" i="2"/>
  <c r="K94" i="2" s="1"/>
  <c r="G93" i="2"/>
  <c r="D93" i="2"/>
  <c r="C93" i="2"/>
  <c r="B93" i="2"/>
  <c r="J92" i="2"/>
  <c r="G92" i="2"/>
  <c r="D92" i="2"/>
  <c r="C92" i="2"/>
  <c r="B92" i="2"/>
  <c r="G91" i="2"/>
  <c r="D91" i="2"/>
  <c r="C91" i="2"/>
  <c r="B91" i="2"/>
  <c r="J90" i="2"/>
  <c r="G90" i="2"/>
  <c r="D90" i="2"/>
  <c r="C90" i="2"/>
  <c r="B90" i="2"/>
  <c r="K90" i="2" s="1"/>
  <c r="G89" i="2"/>
  <c r="D89" i="2"/>
  <c r="C89" i="2"/>
  <c r="B89" i="2"/>
  <c r="O88" i="2"/>
  <c r="J88" i="2"/>
  <c r="G88" i="2"/>
  <c r="D88" i="2"/>
  <c r="C88" i="2"/>
  <c r="B88" i="2"/>
  <c r="K88" i="2" s="1"/>
  <c r="O87" i="2"/>
  <c r="O89" i="2" s="1"/>
  <c r="J89" i="2" s="1"/>
  <c r="J87" i="2"/>
  <c r="H99" i="2"/>
  <c r="F99" i="2"/>
  <c r="G87" i="2"/>
  <c r="G99" i="2" s="1"/>
  <c r="D87" i="2"/>
  <c r="D99" i="2" s="1"/>
  <c r="C87" i="2"/>
  <c r="C99" i="2" s="1"/>
  <c r="B87" i="2"/>
  <c r="G75" i="2"/>
  <c r="D75" i="2"/>
  <c r="C75" i="2"/>
  <c r="B75" i="2"/>
  <c r="I75" i="2" s="1"/>
  <c r="G74" i="2"/>
  <c r="D74" i="2"/>
  <c r="C74" i="2"/>
  <c r="B74" i="2"/>
  <c r="I74" i="2" s="1"/>
  <c r="G73" i="2"/>
  <c r="D73" i="2"/>
  <c r="C73" i="2"/>
  <c r="B73" i="2"/>
  <c r="I73" i="2" s="1"/>
  <c r="G72" i="2"/>
  <c r="D72" i="2"/>
  <c r="C72" i="2"/>
  <c r="B72" i="2"/>
  <c r="I72" i="2" s="1"/>
  <c r="G71" i="2"/>
  <c r="D71" i="2"/>
  <c r="C71" i="2"/>
  <c r="B71" i="2"/>
  <c r="I71" i="2" s="1"/>
  <c r="G70" i="2"/>
  <c r="D70" i="2"/>
  <c r="C70" i="2"/>
  <c r="B70" i="2"/>
  <c r="I70" i="2" s="1"/>
  <c r="G69" i="2"/>
  <c r="D69" i="2"/>
  <c r="C69" i="2"/>
  <c r="B69" i="2"/>
  <c r="I69" i="2" s="1"/>
  <c r="G68" i="2"/>
  <c r="D68" i="2"/>
  <c r="C68" i="2"/>
  <c r="B68" i="2"/>
  <c r="I68" i="2" s="1"/>
  <c r="I67" i="2"/>
  <c r="G67" i="2"/>
  <c r="J67" i="2" s="1"/>
  <c r="D67" i="2"/>
  <c r="C67" i="2"/>
  <c r="B67" i="2"/>
  <c r="G66" i="2"/>
  <c r="D66" i="2"/>
  <c r="C66" i="2"/>
  <c r="B66" i="2"/>
  <c r="O65" i="2"/>
  <c r="E76" i="2"/>
  <c r="D65" i="2"/>
  <c r="C65" i="2"/>
  <c r="C76" i="2" s="1"/>
  <c r="B65" i="2"/>
  <c r="I65" i="2" s="1"/>
  <c r="O64" i="2"/>
  <c r="O66" i="2" s="1"/>
  <c r="I66" i="2" s="1"/>
  <c r="D64" i="2"/>
  <c r="D76" i="2" s="1"/>
  <c r="C64" i="2"/>
  <c r="B64" i="2"/>
  <c r="G52" i="2"/>
  <c r="D52" i="2"/>
  <c r="B52" i="2"/>
  <c r="I52" i="2" s="1"/>
  <c r="G51" i="2"/>
  <c r="D51" i="2"/>
  <c r="C51" i="2"/>
  <c r="B51" i="2"/>
  <c r="I51" i="2" s="1"/>
  <c r="G50" i="2"/>
  <c r="D50" i="2"/>
  <c r="C50" i="2"/>
  <c r="B50" i="2"/>
  <c r="B27" i="2" s="1"/>
  <c r="G49" i="2"/>
  <c r="D49" i="2"/>
  <c r="C49" i="2"/>
  <c r="B49" i="2"/>
  <c r="I49" i="2" s="1"/>
  <c r="G48" i="2"/>
  <c r="D48" i="2"/>
  <c r="C48" i="2"/>
  <c r="B48" i="2"/>
  <c r="B25" i="2" s="1"/>
  <c r="G47" i="2"/>
  <c r="D47" i="2"/>
  <c r="C47" i="2"/>
  <c r="B47" i="2"/>
  <c r="I47" i="2" s="1"/>
  <c r="G46" i="2"/>
  <c r="D46" i="2"/>
  <c r="C46" i="2"/>
  <c r="B46" i="2"/>
  <c r="B23" i="2" s="1"/>
  <c r="G45" i="2"/>
  <c r="D45" i="2"/>
  <c r="C45" i="2"/>
  <c r="B45" i="2"/>
  <c r="I45" i="2" s="1"/>
  <c r="G44" i="2"/>
  <c r="D44" i="2"/>
  <c r="C44" i="2"/>
  <c r="B44" i="2"/>
  <c r="B21" i="2" s="1"/>
  <c r="G43" i="2"/>
  <c r="D43" i="2"/>
  <c r="C43" i="2"/>
  <c r="B43" i="2"/>
  <c r="O42" i="2"/>
  <c r="E53" i="2"/>
  <c r="D42" i="2"/>
  <c r="C42" i="2"/>
  <c r="B42" i="2"/>
  <c r="I42" i="2" s="1"/>
  <c r="D27" i="1" s="1"/>
  <c r="D36" i="1" s="1"/>
  <c r="N41" i="2"/>
  <c r="O41" i="2" s="1"/>
  <c r="O43" i="2" s="1"/>
  <c r="I43" i="2" s="1"/>
  <c r="G41" i="2"/>
  <c r="D41" i="2"/>
  <c r="C41" i="2"/>
  <c r="C53" i="2" s="1"/>
  <c r="B41" i="2"/>
  <c r="I41" i="2" s="1"/>
  <c r="G29" i="2"/>
  <c r="F29" i="2"/>
  <c r="E29" i="2"/>
  <c r="D29" i="2"/>
  <c r="C29" i="2"/>
  <c r="G28" i="2"/>
  <c r="I28" i="2" s="1"/>
  <c r="V8" i="1" s="1"/>
  <c r="F28" i="2"/>
  <c r="E28" i="2"/>
  <c r="D28" i="2"/>
  <c r="C28" i="2"/>
  <c r="B28" i="2"/>
  <c r="E27" i="2"/>
  <c r="D27" i="2"/>
  <c r="C27" i="2"/>
  <c r="G26" i="2"/>
  <c r="I26" i="2" s="1"/>
  <c r="R8" i="1" s="1"/>
  <c r="F26" i="2"/>
  <c r="E26" i="2"/>
  <c r="D26" i="2"/>
  <c r="C26" i="2"/>
  <c r="B26" i="2"/>
  <c r="E25" i="2"/>
  <c r="D25" i="2"/>
  <c r="C25" i="2"/>
  <c r="G24" i="2"/>
  <c r="I24" i="2" s="1"/>
  <c r="N8" i="1" s="1"/>
  <c r="F24" i="2"/>
  <c r="E24" i="2"/>
  <c r="D24" i="2"/>
  <c r="C24" i="2"/>
  <c r="B24" i="2"/>
  <c r="E23" i="2"/>
  <c r="D23" i="2"/>
  <c r="C23" i="2"/>
  <c r="G22" i="2"/>
  <c r="I22" i="2" s="1"/>
  <c r="J8" i="1" s="1"/>
  <c r="F22" i="2"/>
  <c r="E22" i="2"/>
  <c r="D22" i="2"/>
  <c r="C22" i="2"/>
  <c r="B22" i="2"/>
  <c r="E21" i="2"/>
  <c r="D21" i="2"/>
  <c r="C21" i="2"/>
  <c r="G20" i="2"/>
  <c r="I20" i="2" s="1"/>
  <c r="F20" i="2"/>
  <c r="E20" i="2"/>
  <c r="D20" i="2"/>
  <c r="C20" i="2"/>
  <c r="B20" i="2"/>
  <c r="G19" i="2"/>
  <c r="I19" i="2" s="1"/>
  <c r="F19" i="2"/>
  <c r="E19" i="2"/>
  <c r="D19" i="2"/>
  <c r="C19" i="2"/>
  <c r="B19" i="2"/>
  <c r="H30" i="2"/>
  <c r="G18" i="2"/>
  <c r="I18" i="2" s="1"/>
  <c r="F18" i="2"/>
  <c r="E18" i="2"/>
  <c r="E30" i="2" s="1"/>
  <c r="D18" i="2"/>
  <c r="D30" i="2" s="1"/>
  <c r="C18" i="2"/>
  <c r="C30" i="2" s="1"/>
  <c r="B18" i="2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E35" i="1"/>
  <c r="D35" i="1"/>
  <c r="Y34" i="1"/>
  <c r="W34" i="1"/>
  <c r="U34" i="1"/>
  <c r="S34" i="1"/>
  <c r="Q34" i="1"/>
  <c r="O34" i="1"/>
  <c r="M34" i="1"/>
  <c r="K34" i="1"/>
  <c r="I34" i="1"/>
  <c r="G34" i="1"/>
  <c r="E34" i="1"/>
  <c r="C34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E33" i="1"/>
  <c r="D33" i="1"/>
  <c r="C33" i="1"/>
  <c r="B33" i="1"/>
  <c r="X32" i="1"/>
  <c r="V32" i="1"/>
  <c r="U32" i="1"/>
  <c r="T32" i="1"/>
  <c r="S32" i="1"/>
  <c r="R32" i="1"/>
  <c r="Q32" i="1"/>
  <c r="P32" i="1"/>
  <c r="N32" i="1"/>
  <c r="M32" i="1"/>
  <c r="L32" i="1"/>
  <c r="J32" i="1"/>
  <c r="I32" i="1"/>
  <c r="H32" i="1"/>
  <c r="E32" i="1"/>
  <c r="D32" i="1"/>
  <c r="Y31" i="1"/>
  <c r="X31" i="1"/>
  <c r="W31" i="1"/>
  <c r="U31" i="1"/>
  <c r="T31" i="1"/>
  <c r="S31" i="1"/>
  <c r="Q31" i="1"/>
  <c r="P31" i="1"/>
  <c r="O31" i="1"/>
  <c r="M31" i="1"/>
  <c r="L31" i="1"/>
  <c r="K31" i="1"/>
  <c r="I31" i="1"/>
  <c r="H31" i="1"/>
  <c r="G31" i="1"/>
  <c r="F31" i="1"/>
  <c r="E31" i="1"/>
  <c r="D31" i="1"/>
  <c r="C31" i="1"/>
  <c r="B31" i="1"/>
  <c r="Y30" i="1"/>
  <c r="X30" i="1"/>
  <c r="W30" i="1"/>
  <c r="U30" i="1"/>
  <c r="T30" i="1"/>
  <c r="S30" i="1"/>
  <c r="Q30" i="1"/>
  <c r="P30" i="1"/>
  <c r="O30" i="1"/>
  <c r="M30" i="1"/>
  <c r="L30" i="1"/>
  <c r="K30" i="1"/>
  <c r="I30" i="1"/>
  <c r="H30" i="1"/>
  <c r="G30" i="1"/>
  <c r="F30" i="1"/>
  <c r="E30" i="1"/>
  <c r="D30" i="1"/>
  <c r="C30" i="1"/>
  <c r="B30" i="1"/>
  <c r="Y29" i="1"/>
  <c r="X29" i="1"/>
  <c r="W29" i="1"/>
  <c r="U29" i="1"/>
  <c r="T29" i="1"/>
  <c r="S29" i="1"/>
  <c r="Q29" i="1"/>
  <c r="P29" i="1"/>
  <c r="O29" i="1"/>
  <c r="M29" i="1"/>
  <c r="L29" i="1"/>
  <c r="K29" i="1"/>
  <c r="I29" i="1"/>
  <c r="H29" i="1"/>
  <c r="G29" i="1"/>
  <c r="F29" i="1"/>
  <c r="E29" i="1"/>
  <c r="D29" i="1"/>
  <c r="C29" i="1"/>
  <c r="B29" i="1"/>
  <c r="Y28" i="1"/>
  <c r="X28" i="1"/>
  <c r="W28" i="1"/>
  <c r="U28" i="1"/>
  <c r="T28" i="1"/>
  <c r="S28" i="1"/>
  <c r="Q28" i="1"/>
  <c r="P28" i="1"/>
  <c r="O28" i="1"/>
  <c r="M28" i="1"/>
  <c r="L28" i="1"/>
  <c r="K28" i="1"/>
  <c r="I28" i="1"/>
  <c r="H28" i="1"/>
  <c r="G28" i="1"/>
  <c r="F28" i="1"/>
  <c r="E28" i="1"/>
  <c r="D28" i="1"/>
  <c r="C28" i="1"/>
  <c r="B28" i="1"/>
  <c r="Y27" i="1"/>
  <c r="W27" i="1"/>
  <c r="V27" i="1"/>
  <c r="S27" i="1"/>
  <c r="S36" i="1" s="1"/>
  <c r="R27" i="1"/>
  <c r="O27" i="1"/>
  <c r="N27" i="1"/>
  <c r="K27" i="1"/>
  <c r="J27" i="1"/>
  <c r="G27" i="1"/>
  <c r="F27" i="1"/>
  <c r="E27" i="1"/>
  <c r="E36" i="1" s="1"/>
  <c r="D37" i="1" s="1"/>
  <c r="C27" i="1"/>
  <c r="Y16" i="1"/>
  <c r="W16" i="1"/>
  <c r="V16" i="1"/>
  <c r="U16" i="1"/>
  <c r="S16" i="1"/>
  <c r="Q16" i="1"/>
  <c r="P16" i="1"/>
  <c r="O16" i="1"/>
  <c r="M16" i="1"/>
  <c r="L16" i="1"/>
  <c r="K16" i="1"/>
  <c r="I16" i="1"/>
  <c r="H16" i="1"/>
  <c r="G16" i="1"/>
  <c r="E16" i="1"/>
  <c r="D16" i="1"/>
  <c r="Y15" i="1"/>
  <c r="W15" i="1"/>
  <c r="U15" i="1"/>
  <c r="S15" i="1"/>
  <c r="Q15" i="1"/>
  <c r="O15" i="1"/>
  <c r="M15" i="1"/>
  <c r="K15" i="1"/>
  <c r="I15" i="1"/>
  <c r="G15" i="1"/>
  <c r="E15" i="1"/>
  <c r="C15" i="1"/>
  <c r="Z15" i="1" s="1"/>
  <c r="Z14" i="1"/>
  <c r="Y14" i="1"/>
  <c r="X14" i="1"/>
  <c r="W14" i="1"/>
  <c r="U14" i="1"/>
  <c r="S14" i="1"/>
  <c r="R14" i="1"/>
  <c r="Q14" i="1"/>
  <c r="P14" i="1"/>
  <c r="O14" i="1"/>
  <c r="M14" i="1"/>
  <c r="K14" i="1"/>
  <c r="J14" i="1"/>
  <c r="I14" i="1"/>
  <c r="H14" i="1"/>
  <c r="G14" i="1"/>
  <c r="E14" i="1"/>
  <c r="C14" i="1"/>
  <c r="Y13" i="1"/>
  <c r="W13" i="1"/>
  <c r="U13" i="1"/>
  <c r="S13" i="1"/>
  <c r="R13" i="1"/>
  <c r="Q13" i="1"/>
  <c r="O13" i="1"/>
  <c r="M13" i="1"/>
  <c r="K13" i="1"/>
  <c r="I13" i="1"/>
  <c r="G13" i="1"/>
  <c r="E13" i="1"/>
  <c r="Y12" i="1"/>
  <c r="W12" i="1"/>
  <c r="U12" i="1"/>
  <c r="S12" i="1"/>
  <c r="Q12" i="1"/>
  <c r="P12" i="1"/>
  <c r="O12" i="1"/>
  <c r="M12" i="1"/>
  <c r="L12" i="1"/>
  <c r="K12" i="1"/>
  <c r="I12" i="1"/>
  <c r="G12" i="1"/>
  <c r="E12" i="1"/>
  <c r="D12" i="1"/>
  <c r="C12" i="1"/>
  <c r="Y11" i="1"/>
  <c r="W11" i="1"/>
  <c r="U11" i="1"/>
  <c r="S11" i="1"/>
  <c r="Q11" i="1"/>
  <c r="O11" i="1"/>
  <c r="M11" i="1"/>
  <c r="L11" i="1"/>
  <c r="K11" i="1"/>
  <c r="I11" i="1"/>
  <c r="G11" i="1"/>
  <c r="E11" i="1"/>
  <c r="Z11" i="1" s="1"/>
  <c r="D11" i="1"/>
  <c r="C11" i="1"/>
  <c r="B11" i="1"/>
  <c r="Y10" i="1"/>
  <c r="X10" i="1"/>
  <c r="W10" i="1"/>
  <c r="V10" i="1"/>
  <c r="U10" i="1"/>
  <c r="T10" i="1"/>
  <c r="S10" i="1"/>
  <c r="R10" i="1"/>
  <c r="Q10" i="1"/>
  <c r="O10" i="1"/>
  <c r="M10" i="1"/>
  <c r="K10" i="1"/>
  <c r="I10" i="1"/>
  <c r="G10" i="1"/>
  <c r="Z10" i="1" s="1"/>
  <c r="E10" i="1"/>
  <c r="C10" i="1"/>
  <c r="Y9" i="1"/>
  <c r="X9" i="1"/>
  <c r="W9" i="1"/>
  <c r="U9" i="1"/>
  <c r="S9" i="1"/>
  <c r="Q9" i="1"/>
  <c r="P9" i="1"/>
  <c r="O9" i="1"/>
  <c r="M9" i="1"/>
  <c r="K9" i="1"/>
  <c r="I9" i="1"/>
  <c r="H9" i="1"/>
  <c r="G9" i="1"/>
  <c r="E9" i="1"/>
  <c r="D9" i="1"/>
  <c r="C9" i="1"/>
  <c r="Z9" i="1" s="1"/>
  <c r="Y8" i="1"/>
  <c r="W8" i="1"/>
  <c r="W17" i="1" s="1"/>
  <c r="U8" i="1"/>
  <c r="U17" i="1" s="1"/>
  <c r="S8" i="1"/>
  <c r="S17" i="1" s="1"/>
  <c r="Q8" i="1"/>
  <c r="Q17" i="1" s="1"/>
  <c r="O8" i="1"/>
  <c r="O17" i="1" s="1"/>
  <c r="M8" i="1"/>
  <c r="M17" i="1" s="1"/>
  <c r="K8" i="1"/>
  <c r="K17" i="1" s="1"/>
  <c r="I8" i="1"/>
  <c r="G8" i="1"/>
  <c r="G17" i="1" s="1"/>
  <c r="F8" i="1"/>
  <c r="E8" i="1"/>
  <c r="D8" i="1"/>
  <c r="C8" i="1"/>
  <c r="Z8" i="1" s="1"/>
  <c r="B8" i="1"/>
  <c r="E17" i="1" l="1"/>
  <c r="I17" i="1"/>
  <c r="Y17" i="1"/>
  <c r="Z12" i="1"/>
  <c r="J43" i="2"/>
  <c r="F21" i="2"/>
  <c r="G21" i="2" s="1"/>
  <c r="I27" i="1" s="1"/>
  <c r="I36" i="1" s="1"/>
  <c r="F23" i="2"/>
  <c r="G23" i="2" s="1"/>
  <c r="M27" i="1" s="1"/>
  <c r="M36" i="1" s="1"/>
  <c r="F25" i="2"/>
  <c r="G25" i="2" s="1"/>
  <c r="Q27" i="1" s="1"/>
  <c r="Q36" i="1" s="1"/>
  <c r="F27" i="2"/>
  <c r="G27" i="2" s="1"/>
  <c r="U27" i="1" s="1"/>
  <c r="U36" i="1" s="1"/>
  <c r="B29" i="2"/>
  <c r="B30" i="2" s="1"/>
  <c r="G30" i="2"/>
  <c r="D53" i="2"/>
  <c r="J68" i="2"/>
  <c r="J70" i="2"/>
  <c r="J72" i="2"/>
  <c r="J74" i="2"/>
  <c r="J75" i="2"/>
  <c r="G122" i="2"/>
  <c r="K111" i="2"/>
  <c r="D10" i="1" s="1"/>
  <c r="D17" i="1" s="1"/>
  <c r="K112" i="2"/>
  <c r="F10" i="1" s="1"/>
  <c r="K117" i="2"/>
  <c r="P10" i="1" s="1"/>
  <c r="G145" i="2"/>
  <c r="K136" i="2"/>
  <c r="H11" i="1" s="1"/>
  <c r="K144" i="2"/>
  <c r="X11" i="1" s="1"/>
  <c r="G168" i="2"/>
  <c r="K158" i="2"/>
  <c r="F12" i="1" s="1"/>
  <c r="O205" i="2"/>
  <c r="F33" i="1" s="1"/>
  <c r="P209" i="2"/>
  <c r="N14" i="1" s="1"/>
  <c r="P213" i="2"/>
  <c r="V14" i="1" s="1"/>
  <c r="J48" i="2"/>
  <c r="O215" i="2"/>
  <c r="B53" i="2"/>
  <c r="B54" i="2" s="1"/>
  <c r="J41" i="2"/>
  <c r="F53" i="2"/>
  <c r="G42" i="2"/>
  <c r="G53" i="2" s="1"/>
  <c r="I44" i="2"/>
  <c r="H27" i="1" s="1"/>
  <c r="H36" i="1" s="1"/>
  <c r="I46" i="2"/>
  <c r="L27" i="1" s="1"/>
  <c r="L36" i="1" s="1"/>
  <c r="I48" i="2"/>
  <c r="P27" i="1" s="1"/>
  <c r="P36" i="1" s="1"/>
  <c r="I50" i="2"/>
  <c r="J50" i="2" s="1"/>
  <c r="J52" i="2"/>
  <c r="J69" i="2"/>
  <c r="J71" i="2"/>
  <c r="J73" i="2"/>
  <c r="K87" i="2"/>
  <c r="K96" i="2"/>
  <c r="T9" i="1" s="1"/>
  <c r="K113" i="2"/>
  <c r="H10" i="1" s="1"/>
  <c r="K121" i="2"/>
  <c r="K135" i="2"/>
  <c r="F11" i="1" s="1"/>
  <c r="K140" i="2"/>
  <c r="P11" i="1" s="1"/>
  <c r="K165" i="2"/>
  <c r="T12" i="1" s="1"/>
  <c r="P205" i="2"/>
  <c r="F14" i="1" s="1"/>
  <c r="J45" i="2"/>
  <c r="J47" i="2"/>
  <c r="J49" i="2"/>
  <c r="J51" i="2"/>
  <c r="I64" i="2"/>
  <c r="B76" i="2"/>
  <c r="J64" i="2"/>
  <c r="G64" i="2"/>
  <c r="F76" i="2"/>
  <c r="J66" i="2"/>
  <c r="K89" i="2"/>
  <c r="F9" i="1" s="1"/>
  <c r="K92" i="2"/>
  <c r="L9" i="1" s="1"/>
  <c r="K115" i="2"/>
  <c r="L10" i="1" s="1"/>
  <c r="K142" i="2"/>
  <c r="T11" i="1" s="1"/>
  <c r="K159" i="2"/>
  <c r="H12" i="1" s="1"/>
  <c r="K167" i="2"/>
  <c r="X12" i="1" s="1"/>
  <c r="P203" i="2"/>
  <c r="P204" i="2"/>
  <c r="D14" i="1" s="1"/>
  <c r="P208" i="2"/>
  <c r="L14" i="1" s="1"/>
  <c r="P212" i="2"/>
  <c r="T14" i="1" s="1"/>
  <c r="J91" i="2"/>
  <c r="J28" i="1" s="1"/>
  <c r="J36" i="1" s="1"/>
  <c r="J95" i="2"/>
  <c r="R28" i="1" s="1"/>
  <c r="R36" i="1" s="1"/>
  <c r="R37" i="1" s="1"/>
  <c r="E99" i="2"/>
  <c r="K110" i="2"/>
  <c r="J116" i="2"/>
  <c r="N29" i="1" s="1"/>
  <c r="J120" i="2"/>
  <c r="V29" i="1" s="1"/>
  <c r="J137" i="2"/>
  <c r="J30" i="1" s="1"/>
  <c r="J141" i="2"/>
  <c r="R30" i="1" s="1"/>
  <c r="E145" i="2"/>
  <c r="K156" i="2"/>
  <c r="B12" i="1" s="1"/>
  <c r="J162" i="2"/>
  <c r="N31" i="1" s="1"/>
  <c r="J166" i="2"/>
  <c r="V31" i="1" s="1"/>
  <c r="S230" i="2"/>
  <c r="F35" i="1" s="1"/>
  <c r="T232" i="2"/>
  <c r="J16" i="1" s="1"/>
  <c r="T236" i="2"/>
  <c r="G265" i="2"/>
  <c r="AC265" i="2"/>
  <c r="AF254" i="2"/>
  <c r="D13" i="1" s="1"/>
  <c r="AF256" i="2"/>
  <c r="H13" i="1" s="1"/>
  <c r="AF258" i="2"/>
  <c r="L13" i="1" s="1"/>
  <c r="AF260" i="2"/>
  <c r="P13" i="1" s="1"/>
  <c r="B99" i="2"/>
  <c r="B100" i="2" s="1"/>
  <c r="B145" i="2"/>
  <c r="J215" i="2"/>
  <c r="AE255" i="2"/>
  <c r="F32" i="1" s="1"/>
  <c r="F36" i="1" s="1"/>
  <c r="X255" i="2"/>
  <c r="Q257" i="2"/>
  <c r="K32" i="1" s="1"/>
  <c r="K36" i="1" s="1"/>
  <c r="Q259" i="2"/>
  <c r="O32" i="1" s="1"/>
  <c r="O36" i="1" s="1"/>
  <c r="J93" i="2"/>
  <c r="N28" i="1" s="1"/>
  <c r="N36" i="1" s="1"/>
  <c r="J97" i="2"/>
  <c r="V28" i="1" s="1"/>
  <c r="V36" i="1" s="1"/>
  <c r="J114" i="2"/>
  <c r="J29" i="1" s="1"/>
  <c r="J118" i="2"/>
  <c r="R29" i="1" s="1"/>
  <c r="J139" i="2"/>
  <c r="N30" i="1" s="1"/>
  <c r="J143" i="2"/>
  <c r="V30" i="1" s="1"/>
  <c r="J160" i="2"/>
  <c r="J31" i="1" s="1"/>
  <c r="J164" i="2"/>
  <c r="R31" i="1" s="1"/>
  <c r="B215" i="2"/>
  <c r="B216" i="2" s="1"/>
  <c r="F215" i="2"/>
  <c r="L215" i="2"/>
  <c r="P240" i="2"/>
  <c r="T234" i="2"/>
  <c r="N16" i="1" s="1"/>
  <c r="T238" i="2"/>
  <c r="X16" i="1" s="1"/>
  <c r="Q255" i="2"/>
  <c r="G32" i="1" s="1"/>
  <c r="G36" i="1" s="1"/>
  <c r="AF263" i="2"/>
  <c r="V13" i="1" s="1"/>
  <c r="AF264" i="2"/>
  <c r="X13" i="1" s="1"/>
  <c r="G65" i="2"/>
  <c r="J65" i="2" s="1"/>
  <c r="G215" i="2"/>
  <c r="N215" i="2"/>
  <c r="AF262" i="2"/>
  <c r="T13" i="1" s="1"/>
  <c r="Q263" i="2"/>
  <c r="W32" i="1" s="1"/>
  <c r="W36" i="1" s="1"/>
  <c r="V37" i="1" s="1"/>
  <c r="Q264" i="2"/>
  <c r="Y32" i="1" s="1"/>
  <c r="Y36" i="1" s="1"/>
  <c r="L228" i="2"/>
  <c r="S228" i="2"/>
  <c r="P253" i="2"/>
  <c r="P265" i="2" s="1"/>
  <c r="AE253" i="2"/>
  <c r="X256" i="2"/>
  <c r="X257" i="2"/>
  <c r="X258" i="2"/>
  <c r="X259" i="2"/>
  <c r="X260" i="2"/>
  <c r="X261" i="2"/>
  <c r="X262" i="2"/>
  <c r="X264" i="2"/>
  <c r="I228" i="2"/>
  <c r="T228" i="2"/>
  <c r="U253" i="2"/>
  <c r="X254" i="2"/>
  <c r="E265" i="2"/>
  <c r="X253" i="2"/>
  <c r="AD253" i="2"/>
  <c r="AD265" i="2" s="1"/>
  <c r="N37" i="1" l="1"/>
  <c r="F37" i="1"/>
  <c r="J37" i="1"/>
  <c r="S240" i="2"/>
  <c r="B35" i="1"/>
  <c r="I240" i="2"/>
  <c r="C35" i="1"/>
  <c r="L240" i="2"/>
  <c r="C16" i="1"/>
  <c r="Z16" i="1" s="1"/>
  <c r="AE265" i="2"/>
  <c r="B32" i="1"/>
  <c r="AF259" i="2"/>
  <c r="N13" i="1" s="1"/>
  <c r="AF255" i="2"/>
  <c r="F13" i="1" s="1"/>
  <c r="F17" i="1" s="1"/>
  <c r="F18" i="1" s="1"/>
  <c r="B146" i="2"/>
  <c r="Q253" i="2"/>
  <c r="P215" i="2"/>
  <c r="B14" i="1"/>
  <c r="I76" i="2"/>
  <c r="B27" i="1"/>
  <c r="B36" i="1" s="1"/>
  <c r="K160" i="2"/>
  <c r="J12" i="1" s="1"/>
  <c r="J122" i="2"/>
  <c r="K97" i="2"/>
  <c r="V9" i="1" s="1"/>
  <c r="J46" i="2"/>
  <c r="K120" i="2"/>
  <c r="P37" i="1"/>
  <c r="I21" i="2"/>
  <c r="F30" i="2"/>
  <c r="I23" i="2"/>
  <c r="L8" i="1" s="1"/>
  <c r="L17" i="1" s="1"/>
  <c r="L18" i="1" s="1"/>
  <c r="B16" i="1"/>
  <c r="X265" i="2"/>
  <c r="U265" i="2"/>
  <c r="C13" i="1"/>
  <c r="AF257" i="2"/>
  <c r="J13" i="1" s="1"/>
  <c r="T230" i="2"/>
  <c r="F16" i="1" s="1"/>
  <c r="R16" i="1"/>
  <c r="T16" i="1"/>
  <c r="B10" i="1"/>
  <c r="K137" i="2"/>
  <c r="J11" i="1" s="1"/>
  <c r="G76" i="2"/>
  <c r="J42" i="2"/>
  <c r="J168" i="2"/>
  <c r="K166" i="2"/>
  <c r="V12" i="1" s="1"/>
  <c r="K91" i="2"/>
  <c r="J9" i="1" s="1"/>
  <c r="J44" i="2"/>
  <c r="K164" i="2"/>
  <c r="R12" i="1" s="1"/>
  <c r="K139" i="2"/>
  <c r="N11" i="1" s="1"/>
  <c r="K95" i="2"/>
  <c r="R9" i="1" s="1"/>
  <c r="L37" i="1"/>
  <c r="T27" i="1"/>
  <c r="T36" i="1" s="1"/>
  <c r="K162" i="2"/>
  <c r="N12" i="1" s="1"/>
  <c r="J145" i="2"/>
  <c r="K145" i="2" s="1"/>
  <c r="K143" i="2"/>
  <c r="V11" i="1" s="1"/>
  <c r="K116" i="2"/>
  <c r="N10" i="1" s="1"/>
  <c r="K93" i="2"/>
  <c r="N9" i="1" s="1"/>
  <c r="N17" i="1" s="1"/>
  <c r="K141" i="2"/>
  <c r="R11" i="1" s="1"/>
  <c r="J99" i="2"/>
  <c r="I29" i="2"/>
  <c r="X8" i="1" s="1"/>
  <c r="X17" i="1" s="1"/>
  <c r="X27" i="1"/>
  <c r="X36" i="1" s="1"/>
  <c r="X37" i="1" s="1"/>
  <c r="H37" i="1"/>
  <c r="I25" i="2"/>
  <c r="P8" i="1" s="1"/>
  <c r="P17" i="1" s="1"/>
  <c r="I27" i="2"/>
  <c r="T8" i="1" s="1"/>
  <c r="T17" i="1" s="1"/>
  <c r="I53" i="2"/>
  <c r="K118" i="2"/>
  <c r="J76" i="2"/>
  <c r="B77" i="2"/>
  <c r="B9" i="1"/>
  <c r="K114" i="2"/>
  <c r="J10" i="1" s="1"/>
  <c r="T37" i="1"/>
  <c r="D18" i="1"/>
  <c r="K99" i="2" l="1"/>
  <c r="R17" i="1"/>
  <c r="J17" i="1"/>
  <c r="J18" i="1" s="1"/>
  <c r="Z13" i="1"/>
  <c r="C17" i="1"/>
  <c r="T240" i="2"/>
  <c r="C40" i="1"/>
  <c r="Q265" i="2"/>
  <c r="C32" i="1"/>
  <c r="C36" i="1" s="1"/>
  <c r="AF253" i="2"/>
  <c r="K122" i="2"/>
  <c r="H8" i="1"/>
  <c r="H17" i="1" s="1"/>
  <c r="H18" i="1" s="1"/>
  <c r="I30" i="2"/>
  <c r="V17" i="1"/>
  <c r="AF265" i="2" l="1"/>
  <c r="B13" i="1"/>
  <c r="B17" i="1" s="1"/>
  <c r="B22" i="1" s="1"/>
  <c r="C41" i="1"/>
  <c r="C39" i="1" s="1"/>
  <c r="B37" i="1"/>
  <c r="B23" i="1"/>
  <c r="B21" i="1" s="1"/>
  <c r="B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pjhanks</author>
  </authors>
  <commentList>
    <comment ref="W7" authorId="0" shapeId="0" xr:uid="{2C002B2F-809E-4D34-99F7-0D9CB147FC99}">
      <text>
        <r>
          <rPr>
            <b/>
            <sz val="9"/>
            <color indexed="81"/>
            <rFont val="Tahoma"/>
            <family val="2"/>
          </rPr>
          <t>pjhanks:</t>
        </r>
        <r>
          <rPr>
            <sz val="9"/>
            <color indexed="81"/>
            <rFont val="Tahoma"/>
            <family val="2"/>
          </rPr>
          <t xml:space="preserve">
Remainder of Nov consumption will be billed at end of Dec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DBC</author>
    <author>Peggy J. Hanks</author>
  </authors>
  <commentList>
    <comment ref="B17" authorId="0" shapeId="0" xr:uid="{9CBEE24D-3427-4057-A191-F0A28184A158}">
      <text>
        <r>
          <rPr>
            <b/>
            <sz val="8"/>
            <color indexed="81"/>
            <rFont val="Tahoma"/>
            <family val="2"/>
          </rPr>
          <t>Picked up from Daily Flow.  Total daily flow, Column AH</t>
        </r>
      </text>
    </comment>
    <comment ref="C17" authorId="0" shapeId="0" xr:uid="{EE57F52E-CE78-4D1D-A893-540C11970C64}">
      <text>
        <r>
          <rPr>
            <b/>
            <sz val="8"/>
            <color indexed="81"/>
            <rFont val="Tahoma"/>
            <family val="2"/>
          </rPr>
          <t>Picked up from Daily Flow AVG, Column AI</t>
        </r>
      </text>
    </comment>
    <comment ref="D17" authorId="0" shapeId="0" xr:uid="{554692A6-310E-4BAD-8445-A049A72F032C}">
      <text>
        <r>
          <rPr>
            <b/>
            <sz val="8"/>
            <color indexed="81"/>
            <rFont val="Tahoma"/>
            <family val="2"/>
          </rPr>
          <t>Picked up from Daily Flow MAX, Column AJ</t>
        </r>
      </text>
    </comment>
    <comment ref="E17" authorId="1" shapeId="0" xr:uid="{9F12E3D6-5A7F-46F9-AE41-A2B48790D642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used detail.
</t>
        </r>
      </text>
    </comment>
    <comment ref="F17" authorId="1" shapeId="0" xr:uid="{DEEA3476-7B57-44D9-A3F2-A4CC5CDEA606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loss detail.
</t>
        </r>
      </text>
    </comment>
    <comment ref="B40" authorId="0" shapeId="0" xr:uid="{11D06AEB-DA6B-44E4-A336-B14A518C9AEB}">
      <text>
        <r>
          <rPr>
            <b/>
            <sz val="8"/>
            <color indexed="81"/>
            <rFont val="Tahoma"/>
            <family val="2"/>
          </rPr>
          <t>Picked up from Daily Flow.  Total daily flow, Column AH</t>
        </r>
      </text>
    </comment>
    <comment ref="C40" authorId="0" shapeId="0" xr:uid="{3382B773-794A-42ED-84A7-B8911BD74420}">
      <text>
        <r>
          <rPr>
            <b/>
            <sz val="8"/>
            <color indexed="81"/>
            <rFont val="Tahoma"/>
            <family val="2"/>
          </rPr>
          <t>Picked up from Daily Flow AVG, Column AI</t>
        </r>
      </text>
    </comment>
    <comment ref="D40" authorId="0" shapeId="0" xr:uid="{2A8528E3-8349-4068-9D67-35766826B579}">
      <text>
        <r>
          <rPr>
            <b/>
            <sz val="8"/>
            <color indexed="81"/>
            <rFont val="Tahoma"/>
            <family val="2"/>
          </rPr>
          <t>Picked up from Daily Flow MAX, Column AJ</t>
        </r>
      </text>
    </comment>
    <comment ref="E40" authorId="1" shapeId="0" xr:uid="{E4CE0BD8-9298-49BD-AA96-25151710A2CF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used detail.
</t>
        </r>
      </text>
    </comment>
    <comment ref="F40" authorId="1" shapeId="0" xr:uid="{F4361B39-FD3F-4DC0-A708-6CAF6743EC0E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loss detail.
</t>
        </r>
      </text>
    </comment>
    <comment ref="B63" authorId="0" shapeId="0" xr:uid="{9C21D326-AD6C-4301-A6D2-0AF37D7DF606}">
      <text>
        <r>
          <rPr>
            <sz val="8"/>
            <color indexed="81"/>
            <rFont val="Tahoma"/>
            <family val="2"/>
          </rPr>
          <t>Picked up from Daily Flow.  Total daily flow, Column AH</t>
        </r>
      </text>
    </comment>
    <comment ref="C63" authorId="0" shapeId="0" xr:uid="{8A3F3CB9-3A0B-400B-9D01-AE0C17CC86A1}">
      <text>
        <r>
          <rPr>
            <sz val="8"/>
            <color indexed="81"/>
            <rFont val="Tahoma"/>
            <family val="2"/>
          </rPr>
          <t>Picked up from Daily Flow AVG, Column AI</t>
        </r>
      </text>
    </comment>
    <comment ref="D63" authorId="0" shapeId="0" xr:uid="{8AB04209-52DF-472A-A72C-8B641E3D4A08}">
      <text>
        <r>
          <rPr>
            <sz val="8"/>
            <color indexed="81"/>
            <rFont val="Tahoma"/>
            <family val="2"/>
          </rPr>
          <t>Picked up from Daily Flow MAX, Column AJ</t>
        </r>
      </text>
    </comment>
    <comment ref="E63" authorId="1" shapeId="0" xr:uid="{33F70B73-E896-4566-9FC0-70C4D017C2EC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used detail.
</t>
        </r>
      </text>
    </comment>
    <comment ref="F63" authorId="1" shapeId="0" xr:uid="{75948A43-FFA0-4C21-942E-E506774FE5D2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loss detail.
</t>
        </r>
      </text>
    </comment>
    <comment ref="B86" authorId="0" shapeId="0" xr:uid="{D93ACEE1-CF62-4F76-8D77-393708D3C32A}">
      <text>
        <r>
          <rPr>
            <sz val="8"/>
            <color indexed="81"/>
            <rFont val="Tahoma"/>
            <family val="2"/>
          </rPr>
          <t>Picked up from Daily Flow.  Total daily flow, Column AH</t>
        </r>
      </text>
    </comment>
    <comment ref="C86" authorId="0" shapeId="0" xr:uid="{B83DDB4A-BFAD-474E-B014-DB124B48EC88}">
      <text>
        <r>
          <rPr>
            <sz val="8"/>
            <color indexed="81"/>
            <rFont val="Tahoma"/>
            <family val="2"/>
          </rPr>
          <t>Picked up from Daily Flow AVG, Column AI</t>
        </r>
      </text>
    </comment>
    <comment ref="D86" authorId="0" shapeId="0" xr:uid="{EAE4DDA8-9F30-413C-B134-27A0214E1394}">
      <text>
        <r>
          <rPr>
            <sz val="8"/>
            <color indexed="81"/>
            <rFont val="Tahoma"/>
            <family val="2"/>
          </rPr>
          <t>Picked up from Daily Flow MAX, Column AJ</t>
        </r>
      </text>
    </comment>
    <comment ref="E86" authorId="1" shapeId="0" xr:uid="{7A55ADF7-48EF-4991-A774-DD5F4B42A70E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used detail.
</t>
        </r>
      </text>
    </comment>
    <comment ref="F86" authorId="1" shapeId="0" xr:uid="{F644B0E9-C2B7-4ADC-B8F4-13594C358091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loss detail.
</t>
        </r>
      </text>
    </comment>
    <comment ref="B109" authorId="0" shapeId="0" xr:uid="{48AA0477-A196-4764-8360-D14F0630176C}">
      <text>
        <r>
          <rPr>
            <b/>
            <sz val="8"/>
            <color indexed="81"/>
            <rFont val="Tahoma"/>
            <family val="2"/>
          </rPr>
          <t>Picked up from Daily Flow.  Total daily flow, Column AH</t>
        </r>
      </text>
    </comment>
    <comment ref="C109" authorId="0" shapeId="0" xr:uid="{AB8B4F3B-8611-4354-B96B-5438613A27DA}">
      <text>
        <r>
          <rPr>
            <sz val="8"/>
            <color indexed="81"/>
            <rFont val="Tahoma"/>
            <family val="2"/>
          </rPr>
          <t>Picked up from Daily Flow AVG, Column AI</t>
        </r>
      </text>
    </comment>
    <comment ref="D109" authorId="0" shapeId="0" xr:uid="{AAC5EE13-4FFE-4E91-A69D-C301E5D18085}">
      <text>
        <r>
          <rPr>
            <sz val="8"/>
            <color indexed="81"/>
            <rFont val="Tahoma"/>
            <family val="2"/>
          </rPr>
          <t>Picked up from Daily Flow MAX, Column AJ</t>
        </r>
      </text>
    </comment>
    <comment ref="B132" authorId="0" shapeId="0" xr:uid="{D7BDDA4B-1528-4533-9C60-A27799E89A69}">
      <text>
        <r>
          <rPr>
            <sz val="8"/>
            <color indexed="81"/>
            <rFont val="Tahoma"/>
            <family val="2"/>
          </rPr>
          <t>Picked up from Daily Flow.  Total daily flow, Column AH</t>
        </r>
      </text>
    </comment>
    <comment ref="C132" authorId="0" shapeId="0" xr:uid="{B3D18860-3314-431E-B945-09B68588C301}">
      <text>
        <r>
          <rPr>
            <sz val="8"/>
            <color indexed="81"/>
            <rFont val="Tahoma"/>
            <family val="2"/>
          </rPr>
          <t>Picked up from Daily Flow AVG, Column AI</t>
        </r>
      </text>
    </comment>
    <comment ref="D132" authorId="0" shapeId="0" xr:uid="{E3CD3409-2F8D-420A-AC4E-A4DDFC548D67}">
      <text>
        <r>
          <rPr>
            <sz val="8"/>
            <color indexed="81"/>
            <rFont val="Tahoma"/>
            <family val="2"/>
          </rPr>
          <t>Picked up from Daily Flow MAX, Column AJ</t>
        </r>
      </text>
    </comment>
    <comment ref="B155" authorId="0" shapeId="0" xr:uid="{332C1DCC-AC83-4290-A5A9-FB91191D5136}">
      <text>
        <r>
          <rPr>
            <sz val="8"/>
            <color indexed="81"/>
            <rFont val="Tahoma"/>
            <family val="2"/>
          </rPr>
          <t>Picked up from Daily Flow.  Total daily flow, Column AH</t>
        </r>
      </text>
    </comment>
    <comment ref="C155" authorId="0" shapeId="0" xr:uid="{06D25320-7602-4E8F-85D5-948131C06970}">
      <text>
        <r>
          <rPr>
            <sz val="8"/>
            <color indexed="81"/>
            <rFont val="Tahoma"/>
            <family val="2"/>
          </rPr>
          <t>Picked up from Daily Flow AVG, Column AI</t>
        </r>
      </text>
    </comment>
    <comment ref="D155" authorId="0" shapeId="0" xr:uid="{3C0D1F5A-D36A-4EB4-B434-270DBB4021FD}">
      <text>
        <r>
          <rPr>
            <sz val="8"/>
            <color indexed="81"/>
            <rFont val="Tahoma"/>
            <family val="2"/>
          </rPr>
          <t>Picked up from Daily Flow MAX, Column AJ</t>
        </r>
      </text>
    </comment>
    <comment ref="B202" authorId="0" shapeId="0" xr:uid="{6838D688-0819-4CC9-BB76-F1DD8559D72F}">
      <text>
        <r>
          <rPr>
            <b/>
            <sz val="8"/>
            <color indexed="81"/>
            <rFont val="Tahoma"/>
            <family val="2"/>
          </rPr>
          <t>Picked up from Daily Flow.  Total daily flow, Column AH</t>
        </r>
      </text>
    </comment>
    <comment ref="C202" authorId="0" shapeId="0" xr:uid="{BCA10EE6-D9F1-40F7-803E-EB17C9E3A99C}">
      <text>
        <r>
          <rPr>
            <b/>
            <sz val="8"/>
            <color indexed="81"/>
            <rFont val="Tahoma"/>
            <family val="2"/>
          </rPr>
          <t>Picked up from Daily Flow AVG, Column AI</t>
        </r>
      </text>
    </comment>
    <comment ref="D202" authorId="0" shapeId="0" xr:uid="{72E8B697-0C08-4F96-87B7-7AB35995CBA7}">
      <text>
        <r>
          <rPr>
            <b/>
            <sz val="8"/>
            <color indexed="81"/>
            <rFont val="Tahoma"/>
            <family val="2"/>
          </rPr>
          <t>Picked up from Daily Flow MAX, Column AJ</t>
        </r>
      </text>
    </comment>
    <comment ref="B227" authorId="0" shapeId="0" xr:uid="{98C18DDD-9512-4B73-9B28-6EB704C6AFBB}">
      <text>
        <r>
          <rPr>
            <b/>
            <sz val="8"/>
            <color indexed="81"/>
            <rFont val="Tahoma"/>
            <family val="2"/>
          </rPr>
          <t>Picked up from Daily Flow.  Total daily flow, Column AH</t>
        </r>
      </text>
    </comment>
    <comment ref="C227" authorId="0" shapeId="0" xr:uid="{34B2C4B8-864E-447E-9A01-C1D27E29DE43}">
      <text>
        <r>
          <rPr>
            <b/>
            <sz val="8"/>
            <color indexed="81"/>
            <rFont val="Tahoma"/>
            <family val="2"/>
          </rPr>
          <t>Picked up from Daily Flow AVG, Column AI</t>
        </r>
      </text>
    </comment>
    <comment ref="D227" authorId="0" shapeId="0" xr:uid="{B1F9A5DE-B8BD-4D87-80EF-80BB929A53CC}">
      <text>
        <r>
          <rPr>
            <b/>
            <sz val="8"/>
            <color indexed="81"/>
            <rFont val="Tahoma"/>
            <family val="2"/>
          </rPr>
          <t>Picked up from Daily Flow MAX, Column AJ</t>
        </r>
      </text>
    </comment>
  </commentList>
</comments>
</file>

<file path=xl/sharedStrings.xml><?xml version="1.0" encoding="utf-8"?>
<sst xmlns="http://schemas.openxmlformats.org/spreadsheetml/2006/main" count="1191" uniqueCount="277">
  <si>
    <t>Hyper Links'!A1</t>
  </si>
  <si>
    <t>Pumped Summary'!A1</t>
  </si>
  <si>
    <t>Water Loss-Use'!A1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</si>
  <si>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</si>
  <si>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</si>
  <si>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</si>
  <si>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</si>
  <si>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</si>
  <si>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</si>
  <si>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</si>
  <si>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</si>
  <si>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</si>
  <si>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</t>
  </si>
  <si>
    <t>Dec</t>
  </si>
  <si>
    <t>Pumped+Source Mtr.Error
(-Wtr Loss/Use) +
(Source Mtr Err)</t>
  </si>
  <si>
    <t>Billed</t>
  </si>
  <si>
    <t>Proof To Total Billed</t>
  </si>
  <si>
    <t>Clermont I &amp; II</t>
  </si>
  <si>
    <t>Amber Hill</t>
  </si>
  <si>
    <t>Lake Ridge Club</t>
  </si>
  <si>
    <t>The Vistas</t>
  </si>
  <si>
    <t>Crescent Bay</t>
  </si>
  <si>
    <t>CR 561</t>
  </si>
  <si>
    <t>Lake Groves</t>
  </si>
  <si>
    <t xml:space="preserve">Preston Cove </t>
  </si>
  <si>
    <t>Lake Louisa</t>
  </si>
  <si>
    <t>Monthly Total</t>
  </si>
  <si>
    <t>Monthly AFW%</t>
  </si>
  <si>
    <t xml:space="preserve">YTD Jan AFW % </t>
  </si>
  <si>
    <t>YTD Jan- Adj Pumped+Source Mtr.Error</t>
  </si>
  <si>
    <t>Billing Complete</t>
  </si>
  <si>
    <t xml:space="preserve">YTD Jan -  Billed </t>
  </si>
  <si>
    <t>Pumped+Source Mtr.Error/WLU/Source Mtr Adj. Cmplt</t>
  </si>
  <si>
    <t>January</t>
  </si>
  <si>
    <t>Pumped+Source Mtr.Error</t>
  </si>
  <si>
    <t>Total AFW (Total Used/Loss + Billed)</t>
  </si>
  <si>
    <t xml:space="preserve">YTD Jan - Dec AFW % </t>
  </si>
  <si>
    <t>YTD Jan-Dec Pumped</t>
  </si>
  <si>
    <t>YTD Jan-Dec AFW</t>
  </si>
  <si>
    <t>Lake Utility Services North &amp; South</t>
  </si>
  <si>
    <t>251/066 (628-I, 628-II) 251/004 (631), 251/175 (632), 251/426 (633), 251/224 (634), 251/462 (636), 251/082 (661), 251/086 (662), 251/085 (665), 251/333 (666), 251/038 (667), 251/038 (668), 251/248 (675)</t>
  </si>
  <si>
    <r>
      <t xml:space="preserve">PWS ID No. Varies - </t>
    </r>
    <r>
      <rPr>
        <i/>
        <sz val="10"/>
        <rFont val="Arial"/>
        <family val="2"/>
      </rPr>
      <t>see system headings</t>
    </r>
  </si>
  <si>
    <t>CUP No. 2700</t>
  </si>
  <si>
    <t>FDEP Permitted Max Day Capacity of Plants:</t>
  </si>
  <si>
    <t>Lake Louisa 2.520 MGD</t>
  </si>
  <si>
    <t>Amber Hill 0.468 MGD</t>
  </si>
  <si>
    <t>Lake Groves 6.0 MGD</t>
  </si>
  <si>
    <t>The Vistas 0.822 MGD</t>
  </si>
  <si>
    <t>Lake Ridge 0.396 MGD</t>
  </si>
  <si>
    <t>CR 561 2.592 MGD</t>
  </si>
  <si>
    <t>Clermont I 0.115 MGD</t>
  </si>
  <si>
    <t>Crescent Bay 0.396 MGD</t>
  </si>
  <si>
    <t>Clermont II 0.071 MGD</t>
  </si>
  <si>
    <r>
      <t xml:space="preserve">251/066 (628I &amp; 628II) Clermont I &amp; II  </t>
    </r>
    <r>
      <rPr>
        <b/>
        <sz val="10"/>
        <color indexed="10"/>
        <rFont val="Arial"/>
        <family val="2"/>
      </rPr>
      <t>LUSI North</t>
    </r>
  </si>
  <si>
    <t>PWS ID No. 3354883</t>
  </si>
  <si>
    <t>Permitted Capacity of Plant:  Clermont I - .115 mgd,     Clermont II - .071</t>
  </si>
  <si>
    <t>Total Water Used/Loss</t>
  </si>
  <si>
    <t>Pumped</t>
  </si>
  <si>
    <t>Pumped Daily Avg.</t>
  </si>
  <si>
    <t>Pumped Daily Max.</t>
  </si>
  <si>
    <t>Gallons Used</t>
  </si>
  <si>
    <t>Gallons Loss</t>
  </si>
  <si>
    <t>Total Used/ Loss</t>
  </si>
  <si>
    <t>Billed Consumption</t>
  </si>
  <si>
    <t>Pumped + Source Mtr Error (-) 
 Gals Loss/Use</t>
  </si>
  <si>
    <t>November</t>
  </si>
  <si>
    <t>December</t>
  </si>
  <si>
    <t>YTD Total/Avg/Max</t>
  </si>
  <si>
    <t>Proof to Daily Flow</t>
  </si>
  <si>
    <t>Water Loss/Use Proof</t>
  </si>
  <si>
    <r>
      <t xml:space="preserve">Clermont I    </t>
    </r>
    <r>
      <rPr>
        <b/>
        <sz val="10"/>
        <color indexed="10"/>
        <rFont val="Arial"/>
        <family val="2"/>
      </rPr>
      <t>LUSI North</t>
    </r>
    <r>
      <rPr>
        <b/>
        <sz val="10"/>
        <rFont val="Arial"/>
        <family val="2"/>
      </rPr>
      <t xml:space="preserve"> </t>
    </r>
  </si>
  <si>
    <t>PWS ID No. 3354883-7</t>
  </si>
  <si>
    <t>Permitted Capacity of Plant:  Clermont I - .115 mgd</t>
  </si>
  <si>
    <r>
      <t xml:space="preserve">Source Meter Error  Adj.
Clrmt I
</t>
    </r>
    <r>
      <rPr>
        <sz val="10"/>
        <color rgb="FF640013"/>
        <rFont val="Arial"/>
        <family val="2"/>
      </rPr>
      <t>(04/19/17 +0.66%)          (03/09/18 -0.67%)</t>
    </r>
  </si>
  <si>
    <t>Source Meter Error Adj.</t>
  </si>
  <si>
    <t>Meter Error %</t>
  </si>
  <si>
    <t>Pumped Meter Error</t>
  </si>
  <si>
    <t>03/01-03/26/19</t>
  </si>
  <si>
    <t>03/27-03/31/19</t>
  </si>
  <si>
    <t>-0.67% &amp; 1.58%</t>
  </si>
  <si>
    <t>Verif. W/UIWtrMn WLU wrksht &amp; WAF Input</t>
  </si>
  <si>
    <r>
      <t xml:space="preserve">Clermont II    </t>
    </r>
    <r>
      <rPr>
        <b/>
        <sz val="10"/>
        <color indexed="10"/>
        <rFont val="Arial"/>
        <family val="2"/>
      </rPr>
      <t>LUSI North</t>
    </r>
  </si>
  <si>
    <t>PWS ID No. 3354883-8</t>
  </si>
  <si>
    <t>Permitted Capacity of Plant:  Clermont II - .071 mgd</t>
  </si>
  <si>
    <t>Source Meter Error Adj.
Clrmt II 
(04/19/17 +1.00%)          (03/09/2019 -2.04%)</t>
  </si>
  <si>
    <t>-2.04% &amp; 1.96%</t>
  </si>
  <si>
    <r>
      <t xml:space="preserve">  251/004 (631) Amber Hill    </t>
    </r>
    <r>
      <rPr>
        <b/>
        <sz val="10"/>
        <color indexed="10"/>
        <rFont val="Arial"/>
        <family val="2"/>
      </rPr>
      <t>LUSI North</t>
    </r>
  </si>
  <si>
    <t>PWS ID No. 3354883-6</t>
  </si>
  <si>
    <t>Permitted Capacity of Plant:  Amber Hill - .468 mgd</t>
  </si>
  <si>
    <r>
      <t>Source Meter Error Adj.</t>
    </r>
    <r>
      <rPr>
        <sz val="10"/>
        <color rgb="FF800000"/>
        <rFont val="Arial"/>
        <family val="2"/>
      </rPr>
      <t xml:space="preserve">
(04/19/17+ 0.74%)(03/13/18 +2.25%)</t>
    </r>
  </si>
  <si>
    <t>Total Pumped</t>
  </si>
  <si>
    <t>Pumped Daily Max</t>
  </si>
  <si>
    <t>2.25%&amp;1.96%</t>
  </si>
  <si>
    <r>
      <t xml:space="preserve">251/224 (634)  Lake Ridge Club  </t>
    </r>
    <r>
      <rPr>
        <b/>
        <sz val="10"/>
        <color indexed="10"/>
        <rFont val="Arial"/>
        <family val="2"/>
      </rPr>
      <t>LUSI North</t>
    </r>
  </si>
  <si>
    <t>PWS ID No. 3354883-5</t>
  </si>
  <si>
    <t>Permitted Capacity of Plant: Lake Ridge Club - .396 mgd</t>
  </si>
  <si>
    <r>
      <t xml:space="preserve">Source Meter Error Adj.
</t>
    </r>
    <r>
      <rPr>
        <sz val="10"/>
        <color rgb="FF640013"/>
        <rFont val="Arial"/>
        <family val="2"/>
      </rPr>
      <t>(04/19/17 +0.66%)(03/13/18 +0.5%)</t>
    </r>
  </si>
  <si>
    <t>0.50%&amp;-3.45%</t>
  </si>
  <si>
    <r>
      <t xml:space="preserve">251/462 (636) The Vistas  </t>
    </r>
    <r>
      <rPr>
        <b/>
        <sz val="10"/>
        <color indexed="10"/>
        <rFont val="Arial"/>
        <family val="2"/>
      </rPr>
      <t>LUSI North</t>
    </r>
  </si>
  <si>
    <t>PWS ID No. 3354883-3</t>
  </si>
  <si>
    <t>Well#2</t>
  </si>
  <si>
    <t>Permitted Capacity of Plant: .822 mgd</t>
  </si>
  <si>
    <r>
      <t xml:space="preserve">Source Meter Error Adj.
</t>
    </r>
    <r>
      <rPr>
        <sz val="10"/>
        <color rgb="FF640013"/>
        <rFont val="Arial"/>
        <family val="2"/>
      </rPr>
      <t>(04/19/17 +0.50%)(03/09/18 -1.52%)</t>
    </r>
  </si>
  <si>
    <t>-1.52%&amp;-2.04%</t>
  </si>
  <si>
    <r>
      <t xml:space="preserve">251/082 (661) Crescent Bay   </t>
    </r>
    <r>
      <rPr>
        <b/>
        <sz val="10"/>
        <color indexed="10"/>
        <rFont val="Arial"/>
        <family val="2"/>
      </rPr>
      <t>LUSI North</t>
    </r>
  </si>
  <si>
    <t>PWS ID No. 3354883-9</t>
  </si>
  <si>
    <t>Permitted Capacity of Plant:  Crescent Bay - .396 mgd</t>
  </si>
  <si>
    <r>
      <t xml:space="preserve">Source Meter Error Adj.
</t>
    </r>
    <r>
      <rPr>
        <sz val="10"/>
        <color rgb="FF800000"/>
        <rFont val="Arial"/>
        <family val="2"/>
      </rPr>
      <t>(04/19/17 +2.21%)(03/09/18 +1.0%)</t>
    </r>
  </si>
  <si>
    <t>1%&amp;-3.45%</t>
  </si>
  <si>
    <t xml:space="preserve">251/333 Preston Cove;  251/038 Sth Clermont West ; 251/038  Lake Louisa </t>
  </si>
  <si>
    <t>Permitted Capacity of Plant:  N/A</t>
  </si>
  <si>
    <t>Preston Cove  Billed Consumption</t>
  </si>
  <si>
    <t>YTD Total</t>
  </si>
  <si>
    <t>251/248 - LUSI South</t>
  </si>
  <si>
    <t>PWS ID No. 3354881</t>
  </si>
  <si>
    <t>CUP No. 2879</t>
  </si>
  <si>
    <t>Exp. 3/9/15</t>
  </si>
  <si>
    <t>Permitted Max Day Capacity - 6.00 MGD</t>
  </si>
  <si>
    <t xml:space="preserve">LG 1 %
(03/06/17 +2.31%)  (03/07/18 -0.65% </t>
  </si>
  <si>
    <t>LG 1 Pumped Meter Error Adj.</t>
  </si>
  <si>
    <t>LG 2 %
(03/06/17 +0.50%) (03/07/18 +0.40%)</t>
  </si>
  <si>
    <t>LG 2 Pumped Meter Error Adj.</t>
  </si>
  <si>
    <t>LG 3  %
(03/06/17 -1.83%) (03/07/18 -0.43%)</t>
  </si>
  <si>
    <t>LG 3 Pumped Meter Error Adj.</t>
  </si>
  <si>
    <t>Total Pumped Meter Error</t>
  </si>
  <si>
    <t>LG 1
 (03/07/18 -0.65% ) 03/26/19 -0.26%</t>
  </si>
  <si>
    <t>LG 2
 (03/07/18 +0.40%)03/26/19 0.60%</t>
  </si>
  <si>
    <t>LG 3 (03/07/18 -0.43%)03/26/19 0.99%</t>
  </si>
  <si>
    <t>0.65%&amp;-0.26%</t>
  </si>
  <si>
    <t>0.40%&amp;0.60%</t>
  </si>
  <si>
    <t>-0.43%&amp;0.99%</t>
  </si>
  <si>
    <t xml:space="preserve">251/038 (667) Sth Clermont West ; 251/038 (668)  Lake Louisa </t>
  </si>
  <si>
    <t xml:space="preserve">251/038  - Lake Louisa   </t>
  </si>
  <si>
    <t>PWS ID No. 3354883-2</t>
  </si>
  <si>
    <t>Permitted Max Day Capacity - 2.520 MGD</t>
  </si>
  <si>
    <t>Billing</t>
  </si>
  <si>
    <t>Source Meter Error</t>
  </si>
  <si>
    <t xml:space="preserve"> Pumped</t>
  </si>
  <si>
    <t>Gallons Used
Vistas 1 &amp; 3</t>
  </si>
  <si>
    <t>Gallons Used
The Orgs</t>
  </si>
  <si>
    <t>Gallons Loss
Vistas 1 &amp; 3</t>
  </si>
  <si>
    <t>Gallons Loss
The Orgs</t>
  </si>
  <si>
    <t>Billed Consumption
Vistas 1 &amp; 3</t>
  </si>
  <si>
    <t>Billed Consumption
The Orgs</t>
  </si>
  <si>
    <t>Total Consumption Billed</t>
  </si>
  <si>
    <t>Well 1
(Vistas 1) Meter Error(03/09/18 -1.04%) 03/26/19 1.96%</t>
  </si>
  <si>
    <t>Vistas 1 Pumped Meter Error Adj.</t>
  </si>
  <si>
    <t>Well 3
(Vistas 3) Meter Error (03/09/18 -0.45%) 03/26/19 0.99%</t>
  </si>
  <si>
    <t>Vistas 3 Pumped Meter Error Adj.</t>
  </si>
  <si>
    <t>Oranges Meter Error (03/09/18 +1.63%) 03/26/19 1.32%</t>
  </si>
  <si>
    <t>Oranges Pumped Meter Error Adj.</t>
  </si>
  <si>
    <t>Total Pumped Meter Error Adj.</t>
  </si>
  <si>
    <t>Pumped + Source Mtr Error, Less Gals Loss/ Use</t>
  </si>
  <si>
    <t>Vistas Well 1 %</t>
  </si>
  <si>
    <t>Vistas Well 1 Pump Adj</t>
  </si>
  <si>
    <t>Vistas Well 3 %</t>
  </si>
  <si>
    <t>Vistas Well 3 Pump Adj.</t>
  </si>
  <si>
    <t>Oranges %</t>
  </si>
  <si>
    <t>Oranges % Pump Adj.</t>
  </si>
  <si>
    <t>&amp;</t>
  </si>
  <si>
    <t>Orgs Water Loss/Use Proof</t>
  </si>
  <si>
    <t>Vistas Water Loss/Use Proof</t>
  </si>
  <si>
    <t>CR 561    Highland Point 251/175, Crescent West 251/086, Lake Crescent Hills 251/085</t>
  </si>
  <si>
    <t>PWS ID No. 3354883-11</t>
  </si>
  <si>
    <t>Permitted Max Day Capacity - 2.592 MGD</t>
  </si>
  <si>
    <r>
      <t xml:space="preserve">Total Water Used/Loss
</t>
    </r>
    <r>
      <rPr>
        <b/>
        <sz val="10"/>
        <rFont val="Arial"/>
        <family val="2"/>
      </rPr>
      <t>CR561</t>
    </r>
  </si>
  <si>
    <r>
      <t xml:space="preserve">Total Water Used/Loss
</t>
    </r>
    <r>
      <rPr>
        <b/>
        <sz val="10"/>
        <rFont val="Arial"/>
        <family val="2"/>
      </rPr>
      <t>Highland Point</t>
    </r>
  </si>
  <si>
    <r>
      <t xml:space="preserve">Total Water Used/Loss
</t>
    </r>
    <r>
      <rPr>
        <b/>
        <sz val="10"/>
        <rFont val="Arial"/>
        <family val="2"/>
      </rPr>
      <t>Crescent West</t>
    </r>
  </si>
  <si>
    <r>
      <t xml:space="preserve">Total Water Used/Loss
</t>
    </r>
    <r>
      <rPr>
        <b/>
        <sz val="10"/>
        <rFont val="Arial"/>
        <family val="2"/>
      </rPr>
      <t>Lake Crescent Hills</t>
    </r>
  </si>
  <si>
    <t>Source Meter Error Adjustments</t>
  </si>
  <si>
    <t>CR561 Total Used/ Loss</t>
  </si>
  <si>
    <t>Highland Pt. Total Used/ Loss</t>
  </si>
  <si>
    <t>Crescent W. Total Used/ Loss</t>
  </si>
  <si>
    <t>Lk Crescent W. Total Used/ Loss</t>
  </si>
  <si>
    <t>Total Water Use/ Loss</t>
  </si>
  <si>
    <t xml:space="preserve">Highland Point </t>
  </si>
  <si>
    <t>Crescent West</t>
  </si>
  <si>
    <t>Lake Crescent Hills</t>
  </si>
  <si>
    <t>Total Billed</t>
  </si>
  <si>
    <t>HghlndPt Meter Adj. (03/09/18 -1.00%</t>
  </si>
  <si>
    <t xml:space="preserve">HghlndPt Pumped Meter Adj. </t>
  </si>
  <si>
    <t>HghlndPt Revised Pumped</t>
  </si>
  <si>
    <t>CrsntWst Meter Adj. (03/09/18 +0.86%)</t>
  </si>
  <si>
    <t>CrsntWst Pumped Meter Adj. Adj.</t>
  </si>
  <si>
    <t>CrsntWst Revised Pumped</t>
  </si>
  <si>
    <t>LkCrsntHls Meter Adj.
(03/08/18 +1.50%)</t>
  </si>
  <si>
    <t>LkCrsntHls Pumped Meter Adj. Adj.</t>
  </si>
  <si>
    <t xml:space="preserve">LkCrsntHls Revised Pumped </t>
  </si>
  <si>
    <t>Total Meter Adj.</t>
  </si>
  <si>
    <t>Highland Pt. %</t>
  </si>
  <si>
    <t>Highland Pt Pumped Adj.</t>
  </si>
  <si>
    <t>Crescent West %</t>
  </si>
  <si>
    <t>Crescent West Pumped Adj.</t>
  </si>
  <si>
    <t>Lake Crescent Hills %</t>
  </si>
  <si>
    <t>Lake Crescent  Hills Pumped Adj.</t>
  </si>
  <si>
    <t>CR561 WLU Proof</t>
  </si>
  <si>
    <t>HP Water Loss/Use Proof</t>
  </si>
  <si>
    <t>CW WLU Proof</t>
  </si>
  <si>
    <t>LkCHls WLU Proof</t>
  </si>
  <si>
    <t>251/066 (660) - Lake Utility Services, Inc.</t>
  </si>
  <si>
    <t xml:space="preserve">MWAF - link to AH(x) </t>
  </si>
  <si>
    <r>
      <t xml:space="preserve">251/066 (628I) Clermont I  </t>
    </r>
    <r>
      <rPr>
        <b/>
        <sz val="10"/>
        <color indexed="12"/>
        <rFont val="Arial"/>
        <family val="2"/>
      </rPr>
      <t>LUSI North</t>
    </r>
  </si>
  <si>
    <t>Daily Max
(mgd)</t>
  </si>
  <si>
    <t>Day</t>
  </si>
  <si>
    <t>Total</t>
  </si>
  <si>
    <t>Avg.</t>
  </si>
  <si>
    <t>Max</t>
  </si>
  <si>
    <t>Proof</t>
  </si>
  <si>
    <t>Grand Total</t>
  </si>
  <si>
    <r>
      <t xml:space="preserve">251/066 (628II) Clermont II  </t>
    </r>
    <r>
      <rPr>
        <b/>
        <sz val="10"/>
        <color indexed="12"/>
        <rFont val="Arial"/>
        <family val="2"/>
      </rPr>
      <t>LUSI North</t>
    </r>
  </si>
  <si>
    <t xml:space="preserve">251/004 (631)  Amber Hill - LUSI North </t>
  </si>
  <si>
    <t xml:space="preserve">251/224 Lake Ridge Club - LUSI North </t>
  </si>
  <si>
    <t xml:space="preserve">251/462 The Vistas Well #2 - LUSI North </t>
  </si>
  <si>
    <t xml:space="preserve">251/082 Crescent Bay - LUSI North </t>
  </si>
  <si>
    <r>
      <t xml:space="preserve">251/248 Lake Groves Utilities, Inc. - </t>
    </r>
    <r>
      <rPr>
        <b/>
        <sz val="10"/>
        <color indexed="12"/>
        <rFont val="Arial"/>
        <family val="2"/>
      </rPr>
      <t>LUSI South</t>
    </r>
    <r>
      <rPr>
        <b/>
        <sz val="10"/>
        <rFont val="Arial"/>
        <family val="2"/>
      </rPr>
      <t xml:space="preserve"> </t>
    </r>
  </si>
  <si>
    <t xml:space="preserve">Lake Groves - Combined Wells 1, 2, 3 </t>
  </si>
  <si>
    <t xml:space="preserve">Lake Groves - Well 1 </t>
  </si>
  <si>
    <t>Well 1</t>
  </si>
  <si>
    <t xml:space="preserve">Lake Groves - Well  2 </t>
  </si>
  <si>
    <t>Well 2</t>
  </si>
  <si>
    <t xml:space="preserve">Lake Groves - Well 3 </t>
  </si>
  <si>
    <t>Well 3</t>
  </si>
  <si>
    <r>
      <t xml:space="preserve">251/038 Lake Louisia Total - </t>
    </r>
    <r>
      <rPr>
        <b/>
        <sz val="10"/>
        <color theme="3" tint="-0.249977111117893"/>
        <rFont val="Arial"/>
        <family val="2"/>
      </rPr>
      <t>LUSI North</t>
    </r>
  </si>
  <si>
    <t>Well 1 diverted to The Vistas GST</t>
  </si>
  <si>
    <t>Daily Max
(mgd Jan-Feb)</t>
  </si>
  <si>
    <t>Daily Max
(mgd Mar-Dec)</t>
  </si>
  <si>
    <t>251/038 Lake Louisia (Combined Wells)</t>
  </si>
  <si>
    <r>
      <t xml:space="preserve">Lake Louisa - Well 1 - (Vistas 1) </t>
    </r>
    <r>
      <rPr>
        <b/>
        <sz val="10"/>
        <color theme="3" tint="-0.249977111117893"/>
        <rFont val="Arial"/>
        <family val="2"/>
      </rPr>
      <t>LUSI North</t>
    </r>
  </si>
  <si>
    <t>Lake Louisa - Well 1 (Vistas 1)</t>
  </si>
  <si>
    <r>
      <t xml:space="preserve">Lake Louisa - Well 3 -  (Vistas 3) </t>
    </r>
    <r>
      <rPr>
        <b/>
        <sz val="10"/>
        <color indexed="12"/>
        <rFont val="Arial"/>
        <family val="2"/>
      </rPr>
      <t>LUSI North</t>
    </r>
    <r>
      <rPr>
        <b/>
        <sz val="10"/>
        <color indexed="10"/>
        <rFont val="Arial"/>
        <family val="2"/>
      </rPr>
      <t xml:space="preserve"> </t>
    </r>
  </si>
  <si>
    <t>Lake Louisa - Well 3 (Vistas 3)</t>
  </si>
  <si>
    <r>
      <t xml:space="preserve">Lake Louisa - The Oranges Well </t>
    </r>
    <r>
      <rPr>
        <b/>
        <sz val="10"/>
        <color indexed="12"/>
        <rFont val="Arial"/>
        <family val="2"/>
      </rPr>
      <t>LUSI North</t>
    </r>
  </si>
  <si>
    <t>Lake Louisa - The Oranges</t>
  </si>
  <si>
    <r>
      <t xml:space="preserve">CR 561 (Combined Wells)  -  </t>
    </r>
    <r>
      <rPr>
        <b/>
        <sz val="10"/>
        <color indexed="12"/>
        <rFont val="Arial"/>
        <family val="2"/>
      </rPr>
      <t>LUSI North</t>
    </r>
  </si>
  <si>
    <r>
      <t>251/086 CR 561 (Well 1 - Crescent West ) -</t>
    </r>
    <r>
      <rPr>
        <b/>
        <sz val="10"/>
        <color indexed="48"/>
        <rFont val="Arial"/>
        <family val="2"/>
      </rPr>
      <t xml:space="preserve"> LUSI North</t>
    </r>
  </si>
  <si>
    <r>
      <t>251/085 CR 561 (Well 2 - Lake Crescent Hills ) -</t>
    </r>
    <r>
      <rPr>
        <b/>
        <sz val="10"/>
        <color indexed="48"/>
        <rFont val="Arial"/>
        <family val="2"/>
      </rPr>
      <t xml:space="preserve"> LUSI North</t>
    </r>
  </si>
  <si>
    <r>
      <t>251/175  CR 561 (Well 3 - Highland Point ) -</t>
    </r>
    <r>
      <rPr>
        <b/>
        <sz val="10"/>
        <color indexed="48"/>
        <rFont val="Arial"/>
        <family val="2"/>
      </rPr>
      <t xml:space="preserve"> LUSI North</t>
    </r>
  </si>
  <si>
    <t>Crescent West (CR561)</t>
  </si>
  <si>
    <t>Lake Crescent Hills (CR561)</t>
  </si>
  <si>
    <t>Highland Point (CR561)</t>
  </si>
  <si>
    <t>CR561 Use/Loss Only</t>
  </si>
  <si>
    <t>Dec Loss</t>
  </si>
  <si>
    <t>Dec Used</t>
  </si>
  <si>
    <t>Nov Loss</t>
  </si>
  <si>
    <t>Nov Used</t>
  </si>
  <si>
    <t>Oct Loss</t>
  </si>
  <si>
    <t>Oct Used</t>
  </si>
  <si>
    <t>Sept Loss</t>
  </si>
  <si>
    <t>Sept Used</t>
  </si>
  <si>
    <t>Aug Loss</t>
  </si>
  <si>
    <t>Aug Used</t>
  </si>
  <si>
    <t>July Loss</t>
  </si>
  <si>
    <t>July Used</t>
  </si>
  <si>
    <t>June Loss</t>
  </si>
  <si>
    <t>June Used</t>
  </si>
  <si>
    <t>May Loss</t>
  </si>
  <si>
    <t>May Used</t>
  </si>
  <si>
    <t>April Loss</t>
  </si>
  <si>
    <t>April Used</t>
  </si>
  <si>
    <t>March Loss</t>
  </si>
  <si>
    <t>March Used</t>
  </si>
  <si>
    <t>Feb Loss</t>
  </si>
  <si>
    <t>Feb Used</t>
  </si>
  <si>
    <t>Jan Loss</t>
  </si>
  <si>
    <t>Jan Used</t>
  </si>
  <si>
    <t>The Oranges</t>
  </si>
  <si>
    <t>Amber Hills</t>
  </si>
  <si>
    <t>Clermont II</t>
  </si>
  <si>
    <t xml:space="preserve">Clermont I </t>
  </si>
  <si>
    <t>System</t>
  </si>
  <si>
    <t>Clermont I</t>
  </si>
  <si>
    <t xml:space="preserve">Amber Hill </t>
  </si>
  <si>
    <r>
      <t xml:space="preserve">The Vistas </t>
    </r>
    <r>
      <rPr>
        <sz val="10"/>
        <color indexed="12"/>
        <rFont val="Arial"/>
        <family val="2"/>
      </rPr>
      <t/>
    </r>
  </si>
  <si>
    <t xml:space="preserve">Lake Louisa </t>
  </si>
  <si>
    <t xml:space="preserve">The Oranges </t>
  </si>
  <si>
    <r>
      <t xml:space="preserve">Highland Point </t>
    </r>
    <r>
      <rPr>
        <sz val="10"/>
        <color indexed="12"/>
        <rFont val="Arial"/>
        <family val="2"/>
      </rPr>
      <t/>
    </r>
  </si>
  <si>
    <t xml:space="preserve">Lake Crescent Hills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</si>
</sst>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00000"/>
    <numFmt numFmtId="165" formatCode="0.0000"/>
    <numFmt numFmtId="166" formatCode="0.00000"/>
    <numFmt numFmtId="167" formatCode="0.0000000"/>
    <numFmt numFmtId="168" formatCode="0.000000_);[Red]\(0.000000\)"/>
    <numFmt numFmtId="169" formatCode="mm/dd/yy"/>
    <numFmt numFmtId="170" formatCode="_(* #,##0_);_(* \(#,##0\);_(* &quot;-&quot;??_);_(@_)"/>
    <numFmt numFmtId="171" formatCode="0.000"/>
    <numFmt numFmtId="172" formatCode="0.0%"/>
  </numFmts>
  <fonts count="72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8" tint="-0.499984740745262"/>
      <name val="Arial"/>
      <family val="2"/>
    </font>
    <font>
      <u/>
      <sz val="9"/>
      <color theme="10"/>
      <name val="Geneva"/>
      <family val="2"/>
    </font>
    <font>
      <u/>
      <sz val="9"/>
      <color rgb="FF0070C0"/>
      <name val="Geneva"/>
      <family val="2"/>
    </font>
    <font>
      <u/>
      <sz val="9"/>
      <color theme="8" tint="-0.499984740745262"/>
      <name val="Geneva"/>
      <family val="2"/>
    </font>
    <font>
      <u/>
      <sz val="10"/>
      <color theme="8" tint="-0.249977111117893"/>
      <name val="Arial"/>
      <family val="2"/>
    </font>
    <font>
      <b/>
      <sz val="10"/>
      <color theme="8" tint="-0.49998474074526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sz val="10"/>
      <color theme="5" tint="-0.249977111117893"/>
      <name val="Arial"/>
      <family val="2"/>
    </font>
    <font>
      <b/>
      <sz val="10"/>
      <color theme="5" tint="-0.249977111117893"/>
      <name val="Arial"/>
      <family val="2"/>
    </font>
    <font>
      <b/>
      <sz val="8"/>
      <color theme="3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Geneva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9"/>
      <color theme="1"/>
      <name val="Arial"/>
      <family val="2"/>
    </font>
    <font>
      <sz val="10"/>
      <name val="Geneva"/>
      <family val="2"/>
    </font>
    <font>
      <b/>
      <sz val="8"/>
      <color indexed="10"/>
      <name val="Arial"/>
      <family val="2"/>
    </font>
    <font>
      <sz val="8"/>
      <color theme="3" tint="-0.249977111117893"/>
      <name val="Arial"/>
      <family val="2"/>
    </font>
    <font>
      <sz val="9"/>
      <color theme="3" tint="-0.249977111117893"/>
      <name val="Arial"/>
      <family val="2"/>
    </font>
    <font>
      <sz val="9"/>
      <name val="Geneva"/>
    </font>
    <font>
      <sz val="9"/>
      <color rgb="FF800000"/>
      <name val="Arial"/>
      <family val="2"/>
    </font>
    <font>
      <b/>
      <sz val="10"/>
      <color rgb="FF800000"/>
      <name val="Arial"/>
      <family val="2"/>
    </font>
    <font>
      <sz val="10"/>
      <color theme="3" tint="-0.249977111117893"/>
      <name val="Arial"/>
      <family val="2"/>
    </font>
    <font>
      <sz val="9"/>
      <color rgb="FF640013"/>
      <name val="Arial"/>
      <family val="2"/>
    </font>
    <font>
      <b/>
      <sz val="9"/>
      <color rgb="FF800000"/>
      <name val="Arial"/>
      <family val="2"/>
    </font>
    <font>
      <sz val="10"/>
      <color rgb="FFFF0000"/>
      <name val="Arial"/>
      <family val="2"/>
    </font>
    <font>
      <b/>
      <sz val="10"/>
      <color rgb="FF640013"/>
      <name val="Arial"/>
      <family val="2"/>
    </font>
    <font>
      <sz val="10"/>
      <color rgb="FF640013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10"/>
      <color rgb="FFC00000"/>
      <name val="Arial"/>
      <family val="2"/>
    </font>
    <font>
      <sz val="10"/>
      <color rgb="FF800000"/>
      <name val="Arial"/>
      <family val="2"/>
    </font>
    <font>
      <b/>
      <sz val="10"/>
      <name val="Geneva"/>
      <family val="2"/>
    </font>
    <font>
      <b/>
      <sz val="10"/>
      <color theme="4" tint="-0.249977111117893"/>
      <name val="Arial"/>
      <family val="2"/>
    </font>
    <font>
      <sz val="10"/>
      <color indexed="48"/>
      <name val="Arial"/>
      <family val="2"/>
    </font>
    <font>
      <sz val="10"/>
      <color indexed="10"/>
      <name val="Arial"/>
      <family val="2"/>
    </font>
    <font>
      <sz val="10"/>
      <color theme="9" tint="-0.499984740745262"/>
      <name val="Arial"/>
      <family val="2"/>
    </font>
    <font>
      <sz val="10"/>
      <color theme="5" tint="-0.249977111117893"/>
      <name val="Geneva"/>
      <family val="2"/>
    </font>
    <font>
      <b/>
      <i/>
      <sz val="10"/>
      <name val="Arial"/>
      <family val="2"/>
    </font>
    <font>
      <i/>
      <sz val="10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b/>
      <sz val="10"/>
      <color theme="5" tint="-0.249977111117893"/>
      <name val="Geneva"/>
      <family val="2"/>
    </font>
    <font>
      <b/>
      <i/>
      <sz val="10"/>
      <color rgb="FF800000"/>
      <name val="Arial"/>
      <family val="2"/>
    </font>
    <font>
      <b/>
      <i/>
      <sz val="10"/>
      <color rgb="FFFF0000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b/>
      <sz val="10"/>
      <color indexed="12"/>
      <name val="Arial"/>
      <family val="2"/>
    </font>
    <font>
      <sz val="9"/>
      <name val="Geneva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indexed="4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30" fillId="0" borderId="0"/>
    <xf numFmtId="0" fontId="64" fillId="0" borderId="0" applyProtection="0"/>
    <xf numFmtId="0" fontId="26" fillId="0" borderId="0"/>
    <xf numFmtId="0" fontId="64" fillId="0" borderId="0" applyProtection="0"/>
  </cellStyleXfs>
  <cellXfs count="354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/>
    <xf numFmtId="0" fontId="5" fillId="0" borderId="0" xfId="3" quotePrefix="1" applyFont="1" applyAlignment="1" applyProtection="1"/>
    <xf numFmtId="0" fontId="6" fillId="0" borderId="0" xfId="3" quotePrefix="1" applyFont="1" applyAlignment="1" applyProtection="1"/>
    <xf numFmtId="0" fontId="7" fillId="0" borderId="0" xfId="3" quotePrefix="1" applyFont="1" applyAlignment="1" applyProtection="1"/>
    <xf numFmtId="10" fontId="8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9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2" fillId="0" borderId="1" xfId="0" applyFont="1" applyBorder="1"/>
    <xf numFmtId="164" fontId="2" fillId="4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right"/>
    </xf>
    <xf numFmtId="164" fontId="9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10" fontId="11" fillId="0" borderId="1" xfId="0" applyNumberFormat="1" applyFont="1" applyBorder="1" applyAlignment="1">
      <alignment horizontal="center"/>
    </xf>
    <xf numFmtId="164" fontId="9" fillId="5" borderId="1" xfId="0" applyNumberFormat="1" applyFont="1" applyFill="1" applyBorder="1" applyAlignment="1">
      <alignment horizontal="center"/>
    </xf>
    <xf numFmtId="10" fontId="2" fillId="0" borderId="0" xfId="0" applyNumberFormat="1" applyFont="1"/>
    <xf numFmtId="164" fontId="2" fillId="0" borderId="0" xfId="0" applyNumberFormat="1" applyFont="1"/>
    <xf numFmtId="0" fontId="12" fillId="0" borderId="2" xfId="0" applyFont="1" applyBorder="1" applyAlignment="1">
      <alignment horizontal="right"/>
    </xf>
    <xf numFmtId="10" fontId="11" fillId="0" borderId="1" xfId="0" applyNumberFormat="1" applyFont="1" applyBorder="1" applyAlignment="1">
      <alignment horizontal="right"/>
    </xf>
    <xf numFmtId="0" fontId="13" fillId="0" borderId="0" xfId="0" applyFont="1"/>
    <xf numFmtId="10" fontId="14" fillId="0" borderId="0" xfId="0" applyNumberFormat="1" applyFont="1" applyAlignment="1">
      <alignment horizontal="center"/>
    </xf>
    <xf numFmtId="164" fontId="11" fillId="0" borderId="1" xfId="0" applyNumberFormat="1" applyFont="1" applyBorder="1" applyAlignment="1">
      <alignment horizontal="right"/>
    </xf>
    <xf numFmtId="164" fontId="2" fillId="3" borderId="0" xfId="0" applyNumberFormat="1" applyFont="1" applyFill="1" applyAlignment="1">
      <alignment horizontal="left"/>
    </xf>
    <xf numFmtId="164" fontId="2" fillId="3" borderId="0" xfId="0" applyNumberFormat="1" applyFont="1" applyFill="1"/>
    <xf numFmtId="0" fontId="11" fillId="0" borderId="2" xfId="0" applyFont="1" applyBorder="1" applyAlignment="1">
      <alignment horizontal="right"/>
    </xf>
    <xf numFmtId="164" fontId="2" fillId="2" borderId="0" xfId="0" applyNumberFormat="1" applyFont="1" applyFill="1"/>
    <xf numFmtId="0" fontId="2" fillId="6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164" fontId="2" fillId="6" borderId="1" xfId="0" applyNumberFormat="1" applyFont="1" applyFill="1" applyBorder="1" applyAlignment="1">
      <alignment horizontal="center"/>
    </xf>
    <xf numFmtId="164" fontId="2" fillId="7" borderId="1" xfId="0" applyNumberFormat="1" applyFont="1" applyFill="1" applyBorder="1" applyAlignment="1">
      <alignment horizontal="center"/>
    </xf>
    <xf numFmtId="164" fontId="9" fillId="6" borderId="1" xfId="0" applyNumberFormat="1" applyFont="1" applyFill="1" applyBorder="1" applyAlignment="1">
      <alignment horizontal="center"/>
    </xf>
    <xf numFmtId="164" fontId="9" fillId="7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4" fillId="0" borderId="0" xfId="3" applyAlignment="1" applyProtection="1"/>
    <xf numFmtId="0" fontId="2" fillId="0" borderId="0" xfId="0" applyFont="1" applyAlignment="1">
      <alignment horizontal="left"/>
    </xf>
    <xf numFmtId="0" fontId="24" fillId="0" borderId="0" xfId="0" applyFont="1"/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3" fontId="27" fillId="0" borderId="0" xfId="4" applyNumberFormat="1" applyFont="1" applyAlignment="1">
      <alignment horizontal="right"/>
    </xf>
    <xf numFmtId="0" fontId="27" fillId="0" borderId="0" xfId="0" applyFont="1"/>
    <xf numFmtId="0" fontId="9" fillId="0" borderId="0" xfId="0" applyFont="1" applyAlignment="1">
      <alignment horizontal="left"/>
    </xf>
    <xf numFmtId="0" fontId="4" fillId="0" borderId="0" xfId="3" quotePrefix="1" applyAlignment="1" applyProtection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9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wrapText="1"/>
    </xf>
    <xf numFmtId="3" fontId="2" fillId="0" borderId="0" xfId="0" applyNumberFormat="1" applyFont="1"/>
    <xf numFmtId="164" fontId="29" fillId="0" borderId="0" xfId="0" applyNumberFormat="1" applyFont="1" applyAlignment="1">
      <alignment horizontal="center"/>
    </xf>
    <xf numFmtId="164" fontId="32" fillId="0" borderId="0" xfId="0" applyNumberFormat="1" applyFont="1" applyAlignment="1">
      <alignment horizontal="center"/>
    </xf>
    <xf numFmtId="17" fontId="9" fillId="0" borderId="1" xfId="0" applyNumberFormat="1" applyFont="1" applyBorder="1"/>
    <xf numFmtId="165" fontId="33" fillId="0" borderId="1" xfId="0" applyNumberFormat="1" applyFont="1" applyBorder="1" applyAlignment="1">
      <alignment horizontal="center"/>
    </xf>
    <xf numFmtId="164" fontId="33" fillId="0" borderId="1" xfId="0" applyNumberFormat="1" applyFont="1" applyBorder="1" applyAlignment="1">
      <alignment horizontal="center"/>
    </xf>
    <xf numFmtId="164" fontId="33" fillId="0" borderId="1" xfId="0" applyNumberFormat="1" applyFont="1" applyBorder="1" applyAlignment="1">
      <alignment horizontal="center" wrapText="1"/>
    </xf>
    <xf numFmtId="0" fontId="31" fillId="0" borderId="0" xfId="0" applyFont="1"/>
    <xf numFmtId="0" fontId="31" fillId="0" borderId="0" xfId="5" applyFont="1" applyAlignment="1">
      <alignment horizontal="center" wrapText="1"/>
    </xf>
    <xf numFmtId="49" fontId="31" fillId="0" borderId="0" xfId="0" applyNumberFormat="1" applyFont="1"/>
    <xf numFmtId="10" fontId="34" fillId="0" borderId="0" xfId="0" applyNumberFormat="1" applyFont="1" applyAlignment="1">
      <alignment horizontal="center"/>
    </xf>
    <xf numFmtId="164" fontId="31" fillId="0" borderId="0" xfId="0" applyNumberFormat="1" applyFont="1" applyAlignment="1">
      <alignment horizontal="center"/>
    </xf>
    <xf numFmtId="10" fontId="31" fillId="0" borderId="0" xfId="0" applyNumberFormat="1" applyFont="1" applyAlignment="1">
      <alignment horizontal="center"/>
    </xf>
    <xf numFmtId="164" fontId="35" fillId="0" borderId="0" xfId="0" applyNumberFormat="1" applyFont="1" applyAlignment="1">
      <alignment horizontal="center"/>
    </xf>
    <xf numFmtId="0" fontId="2" fillId="0" borderId="6" xfId="0" applyFont="1" applyBorder="1"/>
    <xf numFmtId="0" fontId="9" fillId="0" borderId="1" xfId="0" applyFont="1" applyBorder="1" applyAlignment="1">
      <alignment horizontal="left"/>
    </xf>
    <xf numFmtId="165" fontId="11" fillId="0" borderId="1" xfId="0" applyNumberFormat="1" applyFont="1" applyBorder="1" applyAlignment="1">
      <alignment horizontal="center"/>
    </xf>
    <xf numFmtId="164" fontId="11" fillId="9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165" fontId="11" fillId="2" borderId="1" xfId="0" applyNumberFormat="1" applyFont="1" applyFill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2" fillId="0" borderId="7" xfId="0" applyFont="1" applyBorder="1"/>
    <xf numFmtId="0" fontId="2" fillId="0" borderId="2" xfId="0" applyFont="1" applyBorder="1"/>
    <xf numFmtId="0" fontId="36" fillId="0" borderId="7" xfId="0" applyFont="1" applyBorder="1" applyAlignment="1">
      <alignment horizontal="right"/>
    </xf>
    <xf numFmtId="0" fontId="40" fillId="0" borderId="0" xfId="0" applyFont="1"/>
    <xf numFmtId="0" fontId="38" fillId="0" borderId="1" xfId="0" applyFont="1" applyBorder="1" applyAlignment="1">
      <alignment horizontal="center" wrapText="1"/>
    </xf>
    <xf numFmtId="0" fontId="33" fillId="2" borderId="1" xfId="0" applyFont="1" applyFill="1" applyBorder="1" applyAlignment="1">
      <alignment horizontal="center" wrapText="1"/>
    </xf>
    <xf numFmtId="164" fontId="33" fillId="0" borderId="0" xfId="0" applyNumberFormat="1" applyFont="1" applyAlignment="1">
      <alignment horizontal="center"/>
    </xf>
    <xf numFmtId="164" fontId="39" fillId="0" borderId="1" xfId="0" applyNumberFormat="1" applyFont="1" applyBorder="1" applyAlignment="1">
      <alignment horizontal="center"/>
    </xf>
    <xf numFmtId="0" fontId="41" fillId="0" borderId="1" xfId="5" applyFont="1" applyBorder="1" applyAlignment="1">
      <alignment horizontal="center" wrapText="1"/>
    </xf>
    <xf numFmtId="0" fontId="42" fillId="0" borderId="0" xfId="5" applyFont="1" applyAlignment="1">
      <alignment wrapText="1"/>
    </xf>
    <xf numFmtId="165" fontId="33" fillId="0" borderId="2" xfId="0" applyNumberFormat="1" applyFont="1" applyBorder="1" applyAlignment="1">
      <alignment horizontal="center"/>
    </xf>
    <xf numFmtId="164" fontId="33" fillId="0" borderId="9" xfId="0" applyNumberFormat="1" applyFont="1" applyBorder="1" applyAlignment="1">
      <alignment horizontal="center"/>
    </xf>
    <xf numFmtId="164" fontId="33" fillId="0" borderId="10" xfId="0" applyNumberFormat="1" applyFont="1" applyBorder="1" applyAlignment="1">
      <alignment horizontal="center"/>
    </xf>
    <xf numFmtId="10" fontId="38" fillId="0" borderId="1" xfId="2" applyNumberFormat="1" applyFont="1" applyBorder="1" applyAlignment="1">
      <alignment horizontal="center"/>
    </xf>
    <xf numFmtId="164" fontId="38" fillId="0" borderId="1" xfId="2" applyNumberFormat="1" applyFont="1" applyBorder="1" applyAlignment="1">
      <alignment horizontal="center"/>
    </xf>
    <xf numFmtId="166" fontId="33" fillId="0" borderId="1" xfId="0" applyNumberFormat="1" applyFont="1" applyBorder="1" applyAlignment="1">
      <alignment horizontal="center"/>
    </xf>
    <xf numFmtId="10" fontId="39" fillId="0" borderId="1" xfId="5" applyNumberFormat="1" applyFont="1" applyBorder="1" applyAlignment="1">
      <alignment horizontal="center" wrapText="1"/>
    </xf>
    <xf numFmtId="164" fontId="39" fillId="0" borderId="1" xfId="5" applyNumberFormat="1" applyFont="1" applyBorder="1" applyAlignment="1">
      <alignment horizontal="center" wrapText="1"/>
    </xf>
    <xf numFmtId="0" fontId="42" fillId="0" borderId="0" xfId="5" applyFont="1" applyAlignment="1">
      <alignment horizontal="center" wrapText="1"/>
    </xf>
    <xf numFmtId="0" fontId="42" fillId="0" borderId="0" xfId="0" applyFont="1" applyAlignment="1">
      <alignment horizontal="right"/>
    </xf>
    <xf numFmtId="0" fontId="39" fillId="0" borderId="1" xfId="0" applyFont="1" applyBorder="1" applyAlignment="1">
      <alignment horizontal="right"/>
    </xf>
    <xf numFmtId="10" fontId="39" fillId="0" borderId="1" xfId="0" applyNumberFormat="1" applyFont="1" applyBorder="1" applyAlignment="1">
      <alignment horizontal="center"/>
    </xf>
    <xf numFmtId="164" fontId="42" fillId="0" borderId="0" xfId="0" applyNumberFormat="1" applyFont="1" applyAlignment="1">
      <alignment horizontal="center"/>
    </xf>
    <xf numFmtId="49" fontId="38" fillId="0" borderId="1" xfId="2" applyNumberFormat="1" applyFont="1" applyBorder="1" applyAlignment="1">
      <alignment horizontal="center"/>
    </xf>
    <xf numFmtId="164" fontId="41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0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38" fillId="8" borderId="1" xfId="0" applyFont="1" applyFill="1" applyBorder="1"/>
    <xf numFmtId="164" fontId="37" fillId="0" borderId="1" xfId="0" applyNumberFormat="1" applyFont="1" applyBorder="1" applyAlignment="1">
      <alignment horizontal="center"/>
    </xf>
    <xf numFmtId="166" fontId="11" fillId="2" borderId="1" xfId="0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right"/>
    </xf>
    <xf numFmtId="0" fontId="36" fillId="0" borderId="0" xfId="0" applyFont="1" applyAlignment="1">
      <alignment horizontal="right"/>
    </xf>
    <xf numFmtId="0" fontId="2" fillId="11" borderId="2" xfId="0" applyFont="1" applyFill="1" applyBorder="1" applyAlignment="1">
      <alignment horizontal="left"/>
    </xf>
    <xf numFmtId="0" fontId="2" fillId="11" borderId="8" xfId="0" applyFont="1" applyFill="1" applyBorder="1" applyAlignment="1">
      <alignment horizontal="center" wrapText="1"/>
    </xf>
    <xf numFmtId="0" fontId="2" fillId="11" borderId="7" xfId="0" applyFont="1" applyFill="1" applyBorder="1" applyAlignment="1">
      <alignment horizontal="center" wrapText="1"/>
    </xf>
    <xf numFmtId="0" fontId="43" fillId="0" borderId="0" xfId="0" applyFont="1"/>
    <xf numFmtId="0" fontId="14" fillId="0" borderId="0" xfId="0" applyFont="1"/>
    <xf numFmtId="0" fontId="2" fillId="0" borderId="0" xfId="0" applyFont="1" applyAlignment="1">
      <alignment horizontal="center" wrapText="1"/>
    </xf>
    <xf numFmtId="0" fontId="42" fillId="0" borderId="1" xfId="0" applyFont="1" applyBorder="1" applyAlignment="1">
      <alignment horizontal="center" wrapText="1"/>
    </xf>
    <xf numFmtId="166" fontId="42" fillId="0" borderId="1" xfId="2" applyNumberFormat="1" applyFont="1" applyBorder="1" applyAlignment="1">
      <alignment horizontal="center"/>
    </xf>
    <xf numFmtId="167" fontId="33" fillId="0" borderId="1" xfId="0" applyNumberFormat="1" applyFont="1" applyBorder="1" applyAlignment="1">
      <alignment horizontal="center" wrapText="1"/>
    </xf>
    <xf numFmtId="0" fontId="42" fillId="8" borderId="7" xfId="0" applyFont="1" applyFill="1" applyBorder="1"/>
    <xf numFmtId="166" fontId="32" fillId="0" borderId="1" xfId="0" applyNumberFormat="1" applyFont="1" applyBorder="1" applyAlignment="1">
      <alignment horizontal="center"/>
    </xf>
    <xf numFmtId="167" fontId="11" fillId="2" borderId="1" xfId="0" applyNumberFormat="1" applyFont="1" applyFill="1" applyBorder="1" applyAlignment="1">
      <alignment horizontal="center"/>
    </xf>
    <xf numFmtId="166" fontId="32" fillId="0" borderId="0" xfId="0" applyNumberFormat="1" applyFont="1"/>
    <xf numFmtId="10" fontId="2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49" fontId="42" fillId="0" borderId="0" xfId="0" applyNumberFormat="1" applyFont="1" applyAlignment="1">
      <alignment horizontal="right"/>
    </xf>
    <xf numFmtId="10" fontId="38" fillId="0" borderId="0" xfId="2" applyNumberFormat="1" applyFont="1" applyAlignment="1">
      <alignment horizontal="center"/>
    </xf>
    <xf numFmtId="0" fontId="42" fillId="8" borderId="1" xfId="0" applyFont="1" applyFill="1" applyBorder="1"/>
    <xf numFmtId="165" fontId="33" fillId="0" borderId="10" xfId="0" applyNumberFormat="1" applyFont="1" applyBorder="1" applyAlignment="1">
      <alignment horizontal="center"/>
    </xf>
    <xf numFmtId="166" fontId="38" fillId="0" borderId="1" xfId="2" applyNumberFormat="1" applyFont="1" applyBorder="1" applyAlignment="1">
      <alignment horizontal="center"/>
    </xf>
    <xf numFmtId="164" fontId="33" fillId="0" borderId="1" xfId="2" applyNumberFormat="1" applyFont="1" applyBorder="1" applyAlignment="1">
      <alignment horizontal="center"/>
    </xf>
    <xf numFmtId="168" fontId="11" fillId="3" borderId="1" xfId="0" applyNumberFormat="1" applyFont="1" applyFill="1" applyBorder="1" applyAlignment="1">
      <alignment horizontal="center"/>
    </xf>
    <xf numFmtId="0" fontId="43" fillId="8" borderId="1" xfId="0" applyFont="1" applyFill="1" applyBorder="1"/>
    <xf numFmtId="166" fontId="37" fillId="0" borderId="1" xfId="0" applyNumberFormat="1" applyFont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6" fontId="11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center"/>
    </xf>
    <xf numFmtId="0" fontId="26" fillId="0" borderId="0" xfId="0" applyFont="1"/>
    <xf numFmtId="165" fontId="33" fillId="0" borderId="1" xfId="2" applyNumberFormat="1" applyFont="1" applyBorder="1" applyAlignment="1">
      <alignment horizontal="center"/>
    </xf>
    <xf numFmtId="0" fontId="42" fillId="0" borderId="0" xfId="0" applyFont="1" applyAlignment="1">
      <alignment horizontal="center"/>
    </xf>
    <xf numFmtId="165" fontId="42" fillId="0" borderId="0" xfId="0" applyNumberFormat="1" applyFont="1" applyAlignment="1">
      <alignment horizontal="center"/>
    </xf>
    <xf numFmtId="10" fontId="42" fillId="0" borderId="0" xfId="0" applyNumberFormat="1" applyFont="1" applyAlignment="1">
      <alignment horizontal="center"/>
    </xf>
    <xf numFmtId="0" fontId="32" fillId="0" borderId="0" xfId="0" applyFont="1" applyAlignment="1">
      <alignment horizontal="right"/>
    </xf>
    <xf numFmtId="165" fontId="32" fillId="0" borderId="0" xfId="0" applyNumberFormat="1" applyFont="1" applyAlignment="1">
      <alignment horizontal="center"/>
    </xf>
    <xf numFmtId="164" fontId="44" fillId="2" borderId="1" xfId="0" applyNumberFormat="1" applyFont="1" applyFill="1" applyBorder="1" applyAlignment="1">
      <alignment horizontal="center"/>
    </xf>
    <xf numFmtId="164" fontId="32" fillId="0" borderId="0" xfId="0" applyNumberFormat="1" applyFont="1"/>
    <xf numFmtId="0" fontId="9" fillId="10" borderId="0" xfId="0" applyFont="1" applyFill="1"/>
    <xf numFmtId="0" fontId="24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169" fontId="2" fillId="0" borderId="0" xfId="0" applyNumberFormat="1" applyFont="1"/>
    <xf numFmtId="170" fontId="2" fillId="0" borderId="0" xfId="1" applyNumberFormat="1" applyFont="1"/>
    <xf numFmtId="43" fontId="2" fillId="0" borderId="0" xfId="0" applyNumberFormat="1" applyFont="1"/>
    <xf numFmtId="171" fontId="45" fillId="0" borderId="0" xfId="0" applyNumberFormat="1" applyFont="1" applyAlignment="1">
      <alignment horizontal="center" wrapText="1"/>
    </xf>
    <xf numFmtId="171" fontId="2" fillId="0" borderId="0" xfId="0" applyNumberFormat="1" applyFont="1"/>
    <xf numFmtId="171" fontId="45" fillId="0" borderId="0" xfId="0" applyNumberFormat="1" applyFont="1" applyAlignment="1">
      <alignment horizontal="right"/>
    </xf>
    <xf numFmtId="171" fontId="46" fillId="0" borderId="0" xfId="0" applyNumberFormat="1" applyFont="1"/>
    <xf numFmtId="171" fontId="9" fillId="0" borderId="0" xfId="0" applyNumberFormat="1" applyFont="1" applyAlignment="1">
      <alignment horizontal="center"/>
    </xf>
    <xf numFmtId="0" fontId="42" fillId="0" borderId="0" xfId="0" applyFont="1"/>
    <xf numFmtId="0" fontId="42" fillId="0" borderId="10" xfId="0" applyFont="1" applyBorder="1" applyAlignment="1">
      <alignment horizontal="center" wrapText="1"/>
    </xf>
    <xf numFmtId="0" fontId="32" fillId="0" borderId="10" xfId="0" applyFont="1" applyBorder="1" applyAlignment="1">
      <alignment horizontal="center" wrapText="1"/>
    </xf>
    <xf numFmtId="3" fontId="42" fillId="0" borderId="0" xfId="0" applyNumberFormat="1" applyFont="1" applyAlignment="1">
      <alignment wrapText="1"/>
    </xf>
    <xf numFmtId="0" fontId="36" fillId="0" borderId="0" xfId="0" applyFont="1"/>
    <xf numFmtId="0" fontId="13" fillId="0" borderId="0" xfId="0" applyFont="1" applyAlignment="1">
      <alignment horizontal="right"/>
    </xf>
    <xf numFmtId="10" fontId="47" fillId="0" borderId="1" xfId="2" applyNumberFormat="1" applyFont="1" applyBorder="1" applyAlignment="1">
      <alignment horizontal="center"/>
    </xf>
    <xf numFmtId="166" fontId="47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47" fillId="0" borderId="0" xfId="0" applyFont="1"/>
    <xf numFmtId="166" fontId="47" fillId="0" borderId="1" xfId="0" applyNumberFormat="1" applyFont="1" applyBorder="1"/>
    <xf numFmtId="0" fontId="36" fillId="0" borderId="0" xfId="0" applyFont="1" applyAlignment="1">
      <alignment horizontal="left"/>
    </xf>
    <xf numFmtId="49" fontId="42" fillId="0" borderId="0" xfId="0" applyNumberFormat="1" applyFont="1"/>
    <xf numFmtId="10" fontId="38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10" fontId="42" fillId="8" borderId="1" xfId="2" applyNumberFormat="1" applyFont="1" applyFill="1" applyBorder="1" applyAlignment="1">
      <alignment horizontal="center"/>
    </xf>
    <xf numFmtId="166" fontId="32" fillId="0" borderId="1" xfId="2" applyNumberFormat="1" applyFont="1" applyBorder="1" applyAlignment="1">
      <alignment horizontal="center"/>
    </xf>
    <xf numFmtId="0" fontId="49" fillId="0" borderId="0" xfId="0" applyFont="1"/>
    <xf numFmtId="0" fontId="50" fillId="0" borderId="10" xfId="0" applyFont="1" applyBorder="1" applyAlignment="1">
      <alignment horizontal="center" wrapText="1"/>
    </xf>
    <xf numFmtId="0" fontId="51" fillId="9" borderId="10" xfId="0" applyFont="1" applyFill="1" applyBorder="1" applyAlignment="1">
      <alignment horizontal="center" wrapText="1"/>
    </xf>
    <xf numFmtId="0" fontId="23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39" fillId="0" borderId="0" xfId="0" applyFont="1"/>
    <xf numFmtId="164" fontId="39" fillId="0" borderId="1" xfId="0" applyNumberFormat="1" applyFont="1" applyBorder="1" applyAlignment="1">
      <alignment horizontal="center" vertical="center" wrapText="1"/>
    </xf>
    <xf numFmtId="0" fontId="39" fillId="0" borderId="1" xfId="5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2" fillId="0" borderId="0" xfId="5" applyFont="1" applyAlignment="1">
      <alignment wrapText="1"/>
    </xf>
    <xf numFmtId="164" fontId="51" fillId="0" borderId="1" xfId="0" applyNumberFormat="1" applyFont="1" applyBorder="1" applyAlignment="1">
      <alignment horizontal="center" wrapText="1"/>
    </xf>
    <xf numFmtId="168" fontId="11" fillId="0" borderId="1" xfId="0" applyNumberFormat="1" applyFont="1" applyBorder="1" applyAlignment="1">
      <alignment horizontal="center"/>
    </xf>
    <xf numFmtId="164" fontId="48" fillId="0" borderId="0" xfId="0" applyNumberFormat="1" applyFont="1" applyAlignment="1">
      <alignment horizontal="center"/>
    </xf>
    <xf numFmtId="10" fontId="39" fillId="0" borderId="1" xfId="2" applyNumberFormat="1" applyFont="1" applyBorder="1" applyAlignment="1">
      <alignment horizontal="center" vertical="center"/>
    </xf>
    <xf numFmtId="164" fontId="39" fillId="0" borderId="1" xfId="5" applyNumberFormat="1" applyFont="1" applyBorder="1" applyAlignment="1">
      <alignment horizontal="center" vertical="center" wrapText="1"/>
    </xf>
    <xf numFmtId="10" fontId="39" fillId="0" borderId="1" xfId="2" applyNumberFormat="1" applyFont="1" applyBorder="1" applyAlignment="1">
      <alignment horizontal="center" vertical="center" wrapText="1"/>
    </xf>
    <xf numFmtId="164" fontId="39" fillId="0" borderId="1" xfId="0" applyNumberFormat="1" applyFont="1" applyBorder="1" applyAlignment="1">
      <alignment horizontal="center" vertical="center"/>
    </xf>
    <xf numFmtId="164" fontId="39" fillId="0" borderId="1" xfId="2" applyNumberFormat="1" applyFont="1" applyBorder="1" applyAlignment="1">
      <alignment horizontal="center" vertical="center"/>
    </xf>
    <xf numFmtId="164" fontId="52" fillId="0" borderId="0" xfId="0" applyNumberFormat="1" applyFont="1" applyAlignment="1">
      <alignment horizontal="center"/>
    </xf>
    <xf numFmtId="49" fontId="39" fillId="0" borderId="1" xfId="0" applyNumberFormat="1" applyFont="1" applyBorder="1" applyAlignment="1">
      <alignment horizontal="center" vertical="center"/>
    </xf>
    <xf numFmtId="164" fontId="51" fillId="0" borderId="1" xfId="0" applyNumberFormat="1" applyFont="1" applyBorder="1" applyAlignment="1">
      <alignment horizontal="center"/>
    </xf>
    <xf numFmtId="164" fontId="51" fillId="9" borderId="1" xfId="0" applyNumberFormat="1" applyFont="1" applyFill="1" applyBorder="1" applyAlignment="1">
      <alignment horizontal="center"/>
    </xf>
    <xf numFmtId="10" fontId="13" fillId="8" borderId="1" xfId="2" applyNumberFormat="1" applyFont="1" applyFill="1" applyBorder="1" applyAlignment="1">
      <alignment horizontal="center"/>
    </xf>
    <xf numFmtId="166" fontId="37" fillId="0" borderId="1" xfId="2" applyNumberFormat="1" applyFont="1" applyBorder="1" applyAlignment="1">
      <alignment horizontal="center"/>
    </xf>
    <xf numFmtId="0" fontId="40" fillId="0" borderId="2" xfId="0" applyFont="1" applyBorder="1"/>
    <xf numFmtId="165" fontId="10" fillId="0" borderId="0" xfId="0" applyNumberFormat="1" applyFont="1" applyAlignment="1">
      <alignment horizontal="center"/>
    </xf>
    <xf numFmtId="0" fontId="40" fillId="0" borderId="2" xfId="0" applyFont="1" applyBorder="1" applyAlignment="1">
      <alignment vertical="top"/>
    </xf>
    <xf numFmtId="0" fontId="36" fillId="0" borderId="7" xfId="0" applyFont="1" applyBorder="1" applyAlignment="1">
      <alignment horizontal="right" vertical="top"/>
    </xf>
    <xf numFmtId="0" fontId="40" fillId="0" borderId="0" xfId="0" applyFont="1" applyAlignment="1">
      <alignment vertical="top"/>
    </xf>
    <xf numFmtId="0" fontId="36" fillId="0" borderId="0" xfId="0" applyFont="1" applyAlignment="1">
      <alignment horizontal="right" vertical="top"/>
    </xf>
    <xf numFmtId="164" fontId="10" fillId="0" borderId="0" xfId="0" applyNumberFormat="1" applyFont="1" applyAlignment="1">
      <alignment horizontal="center" vertical="top"/>
    </xf>
    <xf numFmtId="0" fontId="9" fillId="10" borderId="0" xfId="0" applyFont="1" applyFill="1" applyAlignment="1">
      <alignment horizontal="center"/>
    </xf>
    <xf numFmtId="0" fontId="42" fillId="0" borderId="11" xfId="0" applyFont="1" applyBorder="1" applyAlignment="1">
      <alignment horizontal="center" wrapText="1"/>
    </xf>
    <xf numFmtId="0" fontId="42" fillId="0" borderId="12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53" fillId="0" borderId="1" xfId="0" applyFont="1" applyBorder="1" applyAlignment="1">
      <alignment horizontal="center" wrapText="1"/>
    </xf>
    <xf numFmtId="165" fontId="33" fillId="0" borderId="9" xfId="0" applyNumberFormat="1" applyFont="1" applyBorder="1" applyAlignment="1">
      <alignment horizontal="center"/>
    </xf>
    <xf numFmtId="168" fontId="11" fillId="0" borderId="10" xfId="0" applyNumberFormat="1" applyFont="1" applyBorder="1" applyAlignment="1">
      <alignment horizontal="center"/>
    </xf>
    <xf numFmtId="0" fontId="23" fillId="0" borderId="1" xfId="2" applyNumberFormat="1" applyFont="1" applyBorder="1" applyAlignment="1">
      <alignment horizontal="center"/>
    </xf>
    <xf numFmtId="166" fontId="23" fillId="0" borderId="1" xfId="2" applyNumberFormat="1" applyFont="1" applyBorder="1" applyAlignment="1">
      <alignment horizontal="center"/>
    </xf>
    <xf numFmtId="166" fontId="32" fillId="0" borderId="10" xfId="2" applyNumberFormat="1" applyFont="1" applyBorder="1" applyAlignment="1">
      <alignment horizontal="center"/>
    </xf>
    <xf numFmtId="164" fontId="40" fillId="0" borderId="0" xfId="0" applyNumberFormat="1" applyFont="1"/>
    <xf numFmtId="166" fontId="48" fillId="0" borderId="0" xfId="0" applyNumberFormat="1" applyFont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166" fontId="49" fillId="0" borderId="1" xfId="0" applyNumberFormat="1" applyFont="1" applyBorder="1" applyAlignment="1">
      <alignment horizontal="center"/>
    </xf>
    <xf numFmtId="165" fontId="54" fillId="0" borderId="1" xfId="0" applyNumberFormat="1" applyFont="1" applyBorder="1" applyAlignment="1">
      <alignment horizontal="center"/>
    </xf>
    <xf numFmtId="0" fontId="54" fillId="0" borderId="1" xfId="0" applyFont="1" applyBorder="1" applyAlignment="1">
      <alignment horizontal="left"/>
    </xf>
    <xf numFmtId="0" fontId="23" fillId="0" borderId="1" xfId="0" applyFont="1" applyBorder="1"/>
    <xf numFmtId="0" fontId="55" fillId="0" borderId="2" xfId="0" applyFont="1" applyBorder="1"/>
    <xf numFmtId="0" fontId="56" fillId="0" borderId="7" xfId="0" applyFont="1" applyBorder="1" applyAlignment="1">
      <alignment horizontal="right"/>
    </xf>
    <xf numFmtId="164" fontId="54" fillId="0" borderId="1" xfId="0" applyNumberFormat="1" applyFont="1" applyBorder="1" applyAlignment="1">
      <alignment horizontal="center"/>
    </xf>
    <xf numFmtId="0" fontId="55" fillId="0" borderId="0" xfId="0" applyFont="1"/>
    <xf numFmtId="0" fontId="56" fillId="0" borderId="1" xfId="0" applyFont="1" applyBorder="1" applyAlignment="1">
      <alignment horizontal="right"/>
    </xf>
    <xf numFmtId="172" fontId="2" fillId="0" borderId="0" xfId="0" applyNumberFormat="1" applyFont="1"/>
    <xf numFmtId="3" fontId="40" fillId="0" borderId="0" xfId="0" applyNumberFormat="1" applyFont="1"/>
    <xf numFmtId="3" fontId="42" fillId="0" borderId="0" xfId="0" applyNumberFormat="1" applyFont="1" applyAlignment="1">
      <alignment horizontal="center" wrapText="1"/>
    </xf>
    <xf numFmtId="0" fontId="9" fillId="0" borderId="0" xfId="0" applyFont="1" applyAlignment="1">
      <alignment wrapText="1"/>
    </xf>
    <xf numFmtId="0" fontId="18" fillId="0" borderId="0" xfId="0" quotePrefix="1" applyFont="1" applyAlignment="1">
      <alignment horizontal="left"/>
    </xf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0" fontId="59" fillId="0" borderId="0" xfId="0" applyFont="1"/>
    <xf numFmtId="0" fontId="60" fillId="0" borderId="0" xfId="0" applyFont="1"/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Continuous"/>
    </xf>
    <xf numFmtId="165" fontId="2" fillId="0" borderId="0" xfId="0" applyNumberFormat="1" applyFont="1" applyAlignment="1">
      <alignment horizontal="center"/>
    </xf>
    <xf numFmtId="0" fontId="23" fillId="0" borderId="0" xfId="0" applyFont="1"/>
    <xf numFmtId="0" fontId="9" fillId="10" borderId="1" xfId="0" applyFont="1" applyFill="1" applyBorder="1" applyAlignment="1">
      <alignment horizontal="center"/>
    </xf>
    <xf numFmtId="0" fontId="9" fillId="12" borderId="1" xfId="0" applyFont="1" applyFill="1" applyBorder="1"/>
    <xf numFmtId="0" fontId="9" fillId="10" borderId="1" xfId="6" applyFont="1" applyFill="1" applyBorder="1" applyAlignment="1">
      <alignment horizontal="center"/>
    </xf>
    <xf numFmtId="165" fontId="9" fillId="10" borderId="1" xfId="6" applyNumberFormat="1" applyFont="1" applyFill="1" applyBorder="1" applyAlignment="1">
      <alignment horizontal="center"/>
    </xf>
    <xf numFmtId="49" fontId="54" fillId="0" borderId="6" xfId="7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13" borderId="1" xfId="0" applyNumberFormat="1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65" fontId="26" fillId="0" borderId="1" xfId="8" applyNumberFormat="1" applyFont="1" applyBorder="1" applyAlignment="1">
      <alignment horizontal="center"/>
    </xf>
    <xf numFmtId="165" fontId="2" fillId="14" borderId="1" xfId="0" applyNumberFormat="1" applyFont="1" applyFill="1" applyBorder="1" applyAlignment="1">
      <alignment horizontal="center"/>
    </xf>
    <xf numFmtId="166" fontId="2" fillId="10" borderId="1" xfId="0" applyNumberFormat="1" applyFont="1" applyFill="1" applyBorder="1" applyAlignment="1">
      <alignment horizontal="center"/>
    </xf>
    <xf numFmtId="165" fontId="2" fillId="10" borderId="1" xfId="0" applyNumberFormat="1" applyFont="1" applyFill="1" applyBorder="1" applyAlignment="1">
      <alignment horizontal="center"/>
    </xf>
    <xf numFmtId="165" fontId="65" fillId="0" borderId="1" xfId="0" applyNumberFormat="1" applyFont="1" applyBorder="1" applyAlignment="1">
      <alignment horizontal="center"/>
    </xf>
    <xf numFmtId="165" fontId="66" fillId="0" borderId="0" xfId="0" applyNumberFormat="1" applyFont="1" applyAlignment="1">
      <alignment horizontal="left"/>
    </xf>
    <xf numFmtId="0" fontId="67" fillId="0" borderId="0" xfId="0" applyFont="1"/>
    <xf numFmtId="1" fontId="2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71" fontId="2" fillId="0" borderId="0" xfId="0" applyNumberFormat="1" applyFont="1" applyAlignment="1">
      <alignment horizontal="center"/>
    </xf>
    <xf numFmtId="0" fontId="0" fillId="15" borderId="0" xfId="0" applyFill="1"/>
    <xf numFmtId="165" fontId="0" fillId="15" borderId="0" xfId="0" applyNumberFormat="1" applyFill="1"/>
    <xf numFmtId="0" fontId="67" fillId="15" borderId="0" xfId="0" applyFont="1" applyFill="1"/>
    <xf numFmtId="165" fontId="0" fillId="0" borderId="0" xfId="0" applyNumberFormat="1"/>
    <xf numFmtId="0" fontId="24" fillId="0" borderId="0" xfId="0" applyFont="1" applyAlignment="1">
      <alignment horizontal="left"/>
    </xf>
    <xf numFmtId="0" fontId="2" fillId="7" borderId="0" xfId="0" applyFont="1" applyFill="1" applyAlignment="1">
      <alignment horizontal="left"/>
    </xf>
    <xf numFmtId="0" fontId="2" fillId="7" borderId="0" xfId="0" applyFont="1" applyFill="1" applyAlignment="1">
      <alignment horizontal="center"/>
    </xf>
    <xf numFmtId="0" fontId="2" fillId="0" borderId="0" xfId="0" applyFont="1" applyAlignment="1">
      <alignment horizontal="centerContinuous" wrapText="1"/>
    </xf>
    <xf numFmtId="0" fontId="25" fillId="0" borderId="0" xfId="0" applyFont="1"/>
    <xf numFmtId="165" fontId="2" fillId="0" borderId="1" xfId="0" quotePrefix="1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5" fontId="65" fillId="0" borderId="0" xfId="0" applyNumberFormat="1" applyFont="1" applyAlignment="1">
      <alignment horizontal="center"/>
    </xf>
    <xf numFmtId="165" fontId="0" fillId="0" borderId="0" xfId="0" applyNumberFormat="1" applyAlignment="1">
      <alignment horizontal="left"/>
    </xf>
    <xf numFmtId="0" fontId="9" fillId="12" borderId="1" xfId="6" applyFont="1" applyFill="1" applyBorder="1" applyAlignment="1">
      <alignment horizontal="center"/>
    </xf>
    <xf numFmtId="0" fontId="69" fillId="0" borderId="0" xfId="0" applyFont="1" applyAlignment="1">
      <alignment horizontal="right"/>
    </xf>
    <xf numFmtId="164" fontId="69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1" xfId="4" applyFont="1" applyBorder="1"/>
    <xf numFmtId="0" fontId="66" fillId="16" borderId="1" xfId="0" applyFont="1" applyFill="1" applyBorder="1" applyAlignment="1">
      <alignment horizontal="center" wrapText="1"/>
    </xf>
    <xf numFmtId="0" fontId="1" fillId="16" borderId="1" xfId="0" applyFont="1" applyFill="1" applyBorder="1" applyAlignment="1">
      <alignment horizontal="center" wrapText="1"/>
    </xf>
    <xf numFmtId="0" fontId="1" fillId="16" borderId="7" xfId="0" applyFont="1" applyFill="1" applyBorder="1" applyAlignment="1">
      <alignment horizontal="center" wrapText="1"/>
    </xf>
    <xf numFmtId="0" fontId="69" fillId="16" borderId="13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7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8" borderId="0" xfId="0" applyFont="1" applyFill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1" fillId="0" borderId="0" xfId="5" applyFont="1" applyAlignment="1">
      <alignment horizontal="center" wrapText="1"/>
    </xf>
    <xf numFmtId="0" fontId="9" fillId="10" borderId="0" xfId="0" applyFont="1" applyFill="1" applyAlignment="1">
      <alignment horizontal="center"/>
    </xf>
    <xf numFmtId="0" fontId="37" fillId="0" borderId="6" xfId="0" applyFont="1" applyBorder="1" applyAlignment="1">
      <alignment horizontal="center" wrapText="1"/>
    </xf>
    <xf numFmtId="0" fontId="39" fillId="0" borderId="2" xfId="0" applyFont="1" applyBorder="1" applyAlignment="1">
      <alignment horizontal="center"/>
    </xf>
    <xf numFmtId="0" fontId="39" fillId="0" borderId="8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wrapText="1"/>
    </xf>
    <xf numFmtId="0" fontId="37" fillId="0" borderId="1" xfId="0" applyFont="1" applyBorder="1" applyAlignment="1">
      <alignment horizontal="center" wrapText="1"/>
    </xf>
    <xf numFmtId="3" fontId="42" fillId="0" borderId="0" xfId="0" applyNumberFormat="1" applyFont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42" fillId="0" borderId="0" xfId="5" applyFont="1" applyAlignment="1">
      <alignment horizontal="center" wrapText="1"/>
    </xf>
    <xf numFmtId="0" fontId="32" fillId="0" borderId="2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0" xfId="5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4" fontId="66" fillId="0" borderId="1" xfId="0" applyNumberFormat="1" applyFont="1" applyBorder="1" applyAlignment="1">
      <alignment horizontal="center"/>
    </xf>
    <xf numFmtId="0" fontId="0" fillId="17" borderId="0" xfId="0" applyFill="1" applyAlignment="1">
      <alignment horizontal="center"/>
    </xf>
    <xf numFmtId="17" fontId="0" fillId="17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70" fillId="0" borderId="2" xfId="4" applyFont="1" applyBorder="1" applyAlignment="1">
      <alignment horizontal="left"/>
    </xf>
    <xf numFmtId="3" fontId="70" fillId="0" borderId="1" xfId="7" applyNumberFormat="1" applyFont="1" applyBorder="1"/>
    <xf numFmtId="0" fontId="70" fillId="0" borderId="3" xfId="4" applyFont="1" applyBorder="1" applyAlignment="1">
      <alignment horizontal="left"/>
    </xf>
    <xf numFmtId="3" fontId="70" fillId="0" borderId="6" xfId="7" applyNumberFormat="1" applyFont="1" applyBorder="1"/>
    <xf numFmtId="0" fontId="70" fillId="8" borderId="2" xfId="4" applyFont="1" applyFill="1" applyBorder="1" applyAlignment="1">
      <alignment horizontal="left"/>
    </xf>
    <xf numFmtId="3" fontId="70" fillId="8" borderId="8" xfId="7" applyNumberFormat="1" applyFont="1" applyFill="1" applyBorder="1"/>
    <xf numFmtId="3" fontId="70" fillId="8" borderId="7" xfId="7" applyNumberFormat="1" applyFont="1" applyFill="1" applyBorder="1"/>
    <xf numFmtId="0" fontId="0" fillId="8" borderId="8" xfId="0" applyFill="1" applyBorder="1"/>
    <xf numFmtId="0" fontId="0" fillId="8" borderId="7" xfId="0" applyFill="1" applyBorder="1"/>
    <xf numFmtId="0" fontId="70" fillId="0" borderId="2" xfId="4" applyFont="1" applyBorder="1" applyAlignment="1">
      <alignment horizontal="left" wrapText="1"/>
    </xf>
    <xf numFmtId="3" fontId="70" fillId="0" borderId="10" xfId="7" applyNumberFormat="1" applyFont="1" applyBorder="1"/>
    <xf numFmtId="3" fontId="66" fillId="0" borderId="1" xfId="0" applyNumberFormat="1" applyFont="1" applyBorder="1"/>
  </cellXfs>
  <cellStyles count="9">
    <cellStyle name="Comma" xfId="1" builtinId="3"/>
    <cellStyle name="Hyperlink" xfId="3" builtinId="8"/>
    <cellStyle name="Normal" xfId="0" builtinId="0"/>
    <cellStyle name="Normal 4" xfId="5" xr:uid="{A9C45957-A972-4C0D-840B-D93C431FDD4B}"/>
    <cellStyle name="Normal_2008 DMRs" xfId="6" xr:uid="{18321AF5-8CA2-4874-B4DD-459EC5D7B5D7}"/>
    <cellStyle name="Normal_Crnwd Daily Flow" xfId="8" xr:uid="{9B45372B-91BA-4251-8D61-51EB0A064C33}"/>
    <cellStyle name="Normal_FLORIDA - UFW" xfId="4" xr:uid="{84C41397-54DC-4562-839B-351ABA415337}"/>
    <cellStyle name="Normal_Water Account-Chlt/2002" xfId="7" xr:uid="{C23CECFF-0B2A-48C6-94E8-E550F0E28C93}"/>
    <cellStyle name="Percent" xfId="2" builtinId="5"/>
  </cellStyles>
  <dxfs count="8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AE8FD-7A98-4C26-AD4E-4BEE7394CB8F}">
  <sheetPr>
    <tabColor rgb="FF00B050"/>
  </sheetPr>
  <dimension ref="A1:Z41"/>
  <sheetViews>
    <sheetView zoomScaleNormal="100" workbookViewId="0">
      <pane xSplit="1" topLeftCell="B1" activePane="topRight" state="frozen"/>
      <selection activeCell="B2" sqref="B2"/>
      <selection pane="topRight" activeCell="G40" sqref="G40"/>
    </sheetView>
  </sheetViews>
  <sheetFormatPr defaultRowHeight="14.25"/>
  <cols>
    <col min="1" max="1" width="16.125" bestFit="1" customWidth="1"/>
    <col min="2" max="2" width="16.25" customWidth="1"/>
    <col min="3" max="3" width="11.875" customWidth="1"/>
    <col min="4" max="4" width="11.375" customWidth="1"/>
    <col min="5" max="5" width="11.875" customWidth="1"/>
    <col min="6" max="6" width="11.375" customWidth="1"/>
    <col min="7" max="7" width="11.875" customWidth="1"/>
    <col min="8" max="8" width="11.375" customWidth="1"/>
    <col min="9" max="9" width="11.875" customWidth="1"/>
    <col min="10" max="10" width="11.375" customWidth="1"/>
    <col min="11" max="11" width="11.875" customWidth="1"/>
    <col min="12" max="12" width="11.375" customWidth="1"/>
    <col min="13" max="13" width="11.875" customWidth="1"/>
    <col min="14" max="14" width="12.5" customWidth="1"/>
    <col min="15" max="15" width="11.875" customWidth="1"/>
    <col min="16" max="16" width="11.375" customWidth="1"/>
    <col min="17" max="17" width="11.875" customWidth="1"/>
    <col min="18" max="18" width="11.375" customWidth="1"/>
    <col min="19" max="19" width="11.875" customWidth="1"/>
    <col min="20" max="20" width="11.375" customWidth="1"/>
    <col min="21" max="21" width="11.875" customWidth="1"/>
    <col min="22" max="22" width="11.375" customWidth="1"/>
    <col min="23" max="23" width="10.375" customWidth="1"/>
    <col min="24" max="24" width="11.25" customWidth="1"/>
    <col min="25" max="25" width="10.375" customWidth="1"/>
    <col min="26" max="26" width="10.875" customWidth="1"/>
  </cols>
  <sheetData>
    <row r="1" spans="1:26" s="1" customFormat="1" ht="18" customHeight="1">
      <c r="C1" s="2"/>
      <c r="D1" s="3"/>
      <c r="E1" s="3"/>
      <c r="F1" s="3"/>
    </row>
    <row r="2" spans="1:26" s="1" customFormat="1" ht="18" customHeight="1">
      <c r="B2" s="4" t="s">
        <v>0</v>
      </c>
      <c r="C2" s="2"/>
      <c r="D2" s="5" t="s">
        <v>1</v>
      </c>
      <c r="E2" s="3"/>
      <c r="F2" s="3"/>
    </row>
    <row r="3" spans="1:26" s="1" customFormat="1" ht="18" customHeight="1">
      <c r="B3" s="6" t="s">
        <v>2</v>
      </c>
      <c r="C3" s="7"/>
      <c r="D3" s="3"/>
      <c r="E3" s="3"/>
      <c r="F3" s="3"/>
    </row>
    <row r="4" spans="1:26" s="1" customFormat="1" ht="18" customHeight="1">
      <c r="C4" s="3"/>
      <c r="D4" s="3"/>
      <c r="E4" s="3"/>
      <c r="F4" s="3"/>
    </row>
    <row r="5" spans="1:26" s="1" customFormat="1" ht="18" hidden="1" customHeight="1">
      <c r="A5" s="8"/>
    </row>
    <row r="6" spans="1:26" s="9" customFormat="1" ht="12.75" hidden="1">
      <c r="B6" s="300">
        <v>43466</v>
      </c>
      <c r="C6" s="301"/>
      <c r="D6" s="299" t="s">
        <v>3</v>
      </c>
      <c r="E6" s="299"/>
      <c r="F6" s="299" t="s">
        <v>4</v>
      </c>
      <c r="G6" s="299"/>
      <c r="H6" s="299" t="s">
        <v>5</v>
      </c>
      <c r="I6" s="299"/>
      <c r="J6" s="299" t="s">
        <v>6</v>
      </c>
      <c r="K6" s="299"/>
      <c r="L6" s="299" t="s">
        <v>7</v>
      </c>
      <c r="M6" s="299"/>
      <c r="N6" s="299" t="s">
        <v>8</v>
      </c>
      <c r="O6" s="299"/>
      <c r="P6" s="299" t="s">
        <v>9</v>
      </c>
      <c r="Q6" s="299"/>
      <c r="R6" s="299" t="s">
        <v>10</v>
      </c>
      <c r="S6" s="299"/>
      <c r="T6" s="299" t="s">
        <v>11</v>
      </c>
      <c r="U6" s="299"/>
      <c r="V6" s="299" t="s">
        <v>12</v>
      </c>
      <c r="W6" s="299"/>
      <c r="X6" s="299" t="s">
        <v>13</v>
      </c>
      <c r="Y6" s="299"/>
    </row>
    <row r="7" spans="1:26" s="1" customFormat="1" ht="51" hidden="1" customHeight="1">
      <c r="B7" s="10" t="s">
        <v>14</v>
      </c>
      <c r="C7" s="11" t="s">
        <v>15</v>
      </c>
      <c r="D7" s="10" t="s">
        <v>14</v>
      </c>
      <c r="E7" s="12" t="s">
        <v>15</v>
      </c>
      <c r="F7" s="10" t="s">
        <v>14</v>
      </c>
      <c r="G7" s="11" t="s">
        <v>15</v>
      </c>
      <c r="H7" s="10" t="s">
        <v>14</v>
      </c>
      <c r="I7" s="11" t="s">
        <v>15</v>
      </c>
      <c r="J7" s="10" t="s">
        <v>14</v>
      </c>
      <c r="K7" s="11" t="s">
        <v>15</v>
      </c>
      <c r="L7" s="10" t="s">
        <v>14</v>
      </c>
      <c r="M7" s="11" t="s">
        <v>15</v>
      </c>
      <c r="N7" s="10" t="s">
        <v>14</v>
      </c>
      <c r="O7" s="11" t="s">
        <v>15</v>
      </c>
      <c r="P7" s="10" t="s">
        <v>14</v>
      </c>
      <c r="Q7" s="11" t="s">
        <v>15</v>
      </c>
      <c r="R7" s="10" t="s">
        <v>14</v>
      </c>
      <c r="S7" s="11" t="s">
        <v>15</v>
      </c>
      <c r="T7" s="10" t="s">
        <v>14</v>
      </c>
      <c r="U7" s="11" t="s">
        <v>15</v>
      </c>
      <c r="V7" s="10" t="s">
        <v>14</v>
      </c>
      <c r="W7" s="11" t="s">
        <v>15</v>
      </c>
      <c r="X7" s="10" t="s">
        <v>14</v>
      </c>
      <c r="Y7" s="11" t="s">
        <v>15</v>
      </c>
      <c r="Z7" s="13" t="s">
        <v>16</v>
      </c>
    </row>
    <row r="8" spans="1:26" ht="23.25" hidden="1" customHeight="1">
      <c r="A8" s="14" t="s">
        <v>17</v>
      </c>
      <c r="B8" s="15">
        <f>'LUSI Systems'!$I$18</f>
        <v>0.33438000000000001</v>
      </c>
      <c r="C8" s="15">
        <f>'LUSI Systems'!$H$18</f>
        <v>2.3462813704039456</v>
      </c>
      <c r="D8" s="15">
        <f>'LUSI Systems'!$I$19</f>
        <v>0.26744000000000001</v>
      </c>
      <c r="E8" s="15">
        <f>'LUSI Systems'!$H$19</f>
        <v>2.3162017464956168</v>
      </c>
      <c r="F8" s="15">
        <f>'LUSI Systems'!$I$20</f>
        <v>0.87838000000000027</v>
      </c>
      <c r="G8" s="15">
        <f>'LUSI Systems'!$H$20</f>
        <v>3.4536496711579265</v>
      </c>
      <c r="H8" s="15">
        <f>'LUSI Systems'!$I$21</f>
        <v>0.90390000000000026</v>
      </c>
      <c r="I8" s="15">
        <f>'LUSI Systems'!$H$21</f>
        <v>3.0216684354545884</v>
      </c>
      <c r="J8" s="15">
        <f>'LUSI Systems'!$I$22</f>
        <v>1.70208</v>
      </c>
      <c r="K8" s="15">
        <f>'LUSI Systems'!$H$22</f>
        <v>3.8882900191117997</v>
      </c>
      <c r="L8" s="15">
        <f>'LUSI Systems'!$I$23</f>
        <v>1.0581260000000003</v>
      </c>
      <c r="M8" s="15">
        <f>'LUSI Systems'!$H$23</f>
        <v>3.4332797908987036</v>
      </c>
      <c r="N8" s="15">
        <f>'LUSI Systems'!$I$24</f>
        <v>0.56609599999999993</v>
      </c>
      <c r="O8" s="15">
        <f>'LUSI Systems'!$H$24</f>
        <v>2.8345152724366582</v>
      </c>
      <c r="P8" s="15">
        <f>'LUSI Systems'!$I$25</f>
        <v>0.22694000000000003</v>
      </c>
      <c r="Q8" s="15">
        <f>'LUSI Systems'!$H$25</f>
        <v>2.5623826565077907</v>
      </c>
      <c r="R8" s="15">
        <f>'LUSI Systems'!$I$26</f>
        <v>0.90506000000000009</v>
      </c>
      <c r="S8" s="15">
        <f>'LUSI Systems'!$H$26</f>
        <v>3.3399508056461613</v>
      </c>
      <c r="T8" s="15">
        <f>'LUSI Systems'!$I$27</f>
        <v>1.1172880000000003</v>
      </c>
      <c r="U8" s="15">
        <f>'LUSI Systems'!$H$27</f>
        <v>3.2466698558987122</v>
      </c>
      <c r="V8" s="15">
        <f>'LUSI Systems'!$I$28</f>
        <v>0.98376000000000041</v>
      </c>
      <c r="W8" s="15">
        <f>'LUSI Systems'!$H$28</f>
        <v>2.901871915278543</v>
      </c>
      <c r="X8" s="15">
        <f>'LUSI Systems'!$I$29</f>
        <v>0.50017000000000023</v>
      </c>
      <c r="Y8" s="15">
        <f>'LUSI Systems'!$H$29</f>
        <v>2.7681064974813183</v>
      </c>
      <c r="Z8" s="16">
        <f>SUM(C8+E8+G8+I8+K8+M8+O8+Q8+S8+U8+W8+Y8)-'LUSI Systems'!H30</f>
        <v>0</v>
      </c>
    </row>
    <row r="9" spans="1:26" ht="23.25" hidden="1" customHeight="1">
      <c r="A9" s="14" t="s">
        <v>18</v>
      </c>
      <c r="B9" s="15">
        <f>'LUSI Systems'!$K$87</f>
        <v>6.7372500000000002E-2</v>
      </c>
      <c r="C9" s="15">
        <f>'LUSI Systems'!$H$87</f>
        <v>10.031609992912681</v>
      </c>
      <c r="D9" s="15">
        <f>'LUSI Systems'!$K$88</f>
        <v>5.7971999999999996E-2</v>
      </c>
      <c r="E9" s="15">
        <f>'LUSI Systems'!$H$88</f>
        <v>9.9754334966274492</v>
      </c>
      <c r="F9" s="15">
        <f>'LUSI Systems'!$K$89</f>
        <v>0.53404150000000006</v>
      </c>
      <c r="G9" s="15">
        <f>'LUSI Systems'!$H$89</f>
        <v>12.823167552681296</v>
      </c>
      <c r="H9" s="15">
        <f>'LUSI Systems'!$K$90</f>
        <v>0.76355919999999999</v>
      </c>
      <c r="I9" s="15">
        <f>'LUSI Systems'!$H$90</f>
        <v>12.727880316114865</v>
      </c>
      <c r="J9" s="15">
        <f>'LUSI Systems'!$K$91</f>
        <v>1.0146667999999999</v>
      </c>
      <c r="K9" s="15">
        <f>'LUSI Systems'!$H$91</f>
        <v>15.814991542481469</v>
      </c>
      <c r="L9" s="15">
        <f>'LUSI Systems'!$K$92</f>
        <v>1.2096341999999998</v>
      </c>
      <c r="M9" s="15">
        <f>'LUSI Systems'!$H$92</f>
        <v>14.053224610965575</v>
      </c>
      <c r="N9" s="15">
        <f>'LUSI Systems'!$K$93</f>
        <v>1.0768802000000002</v>
      </c>
      <c r="O9" s="15">
        <f>'LUSI Systems'!$H$93</f>
        <v>12.617462381333597</v>
      </c>
      <c r="P9" s="15">
        <f>'LUSI Systems'!$K$94</f>
        <v>0.247944</v>
      </c>
      <c r="Q9" s="15">
        <f>'LUSI Systems'!$H$94</f>
        <v>11.833418053658558</v>
      </c>
      <c r="R9" s="15">
        <f>'LUSI Systems'!$K$95</f>
        <v>0.59629480000000012</v>
      </c>
      <c r="S9" s="15">
        <f>'LUSI Systems'!$H$95</f>
        <v>14.005612039592643</v>
      </c>
      <c r="T9" s="15">
        <f>'LUSI Systems'!$K$96</f>
        <v>0.51347960000000015</v>
      </c>
      <c r="U9" s="15">
        <f>'LUSI Systems'!$H$96</f>
        <v>14.275094109313084</v>
      </c>
      <c r="V9" s="15">
        <f>'LUSI Systems'!$K$97</f>
        <v>6.5172399999999991E-2</v>
      </c>
      <c r="W9" s="15">
        <f>'LUSI Systems'!$H$97</f>
        <v>12.653296898578381</v>
      </c>
      <c r="X9" s="15">
        <f>'LUSI Systems'!$K$98</f>
        <v>-2.2864000000000001E-3</v>
      </c>
      <c r="Y9" s="15">
        <f>'LUSI Systems'!$H$98</f>
        <v>10.681722031431949</v>
      </c>
      <c r="Z9" s="16">
        <f>SUM(C9+E9+G9+I9+K9+M9+O9+Q9+S9+U9+W9+Y9)-'LUSI Systems'!H99</f>
        <v>0</v>
      </c>
    </row>
    <row r="10" spans="1:26" ht="23.25" hidden="1" customHeight="1">
      <c r="A10" s="14" t="s">
        <v>19</v>
      </c>
      <c r="B10" s="15">
        <f>'LUSI Systems'!$K$110</f>
        <v>1.5287499999999998</v>
      </c>
      <c r="C10" s="15">
        <f>'LUSI Systems'!$H$110</f>
        <v>1.935818533627236</v>
      </c>
      <c r="D10" s="15">
        <f>'LUSI Systems'!$K$111</f>
        <v>1.246057</v>
      </c>
      <c r="E10" s="15">
        <f>'LUSI Systems'!$H$111</f>
        <v>1.8844968498044783</v>
      </c>
      <c r="F10" s="15">
        <f>'LUSI Systems'!$K$112</f>
        <v>2.6292247500000001</v>
      </c>
      <c r="G10" s="15">
        <f>'LUSI Systems'!$H$112</f>
        <v>2.6965041010137627</v>
      </c>
      <c r="H10" s="15">
        <f>'LUSI Systems'!$K$113</f>
        <v>2.674499749999999</v>
      </c>
      <c r="I10" s="15">
        <f>'LUSI Systems'!$H$113</f>
        <v>2.5494912073607927</v>
      </c>
      <c r="J10" s="15">
        <f>'LUSI Systems'!$K$114</f>
        <v>4.9410394999999996</v>
      </c>
      <c r="K10" s="15">
        <f>'LUSI Systems'!$H$114</f>
        <v>3.1645708986730026</v>
      </c>
      <c r="L10" s="15">
        <f>'LUSI Systems'!$K$115</f>
        <v>3.4214140000000004</v>
      </c>
      <c r="M10" s="15">
        <f>'LUSI Systems'!$H$115</f>
        <v>2.873916400119187</v>
      </c>
      <c r="N10" s="15">
        <f>'LUSI Systems'!$K$116</f>
        <v>2.4394290000000001</v>
      </c>
      <c r="O10" s="15">
        <f>'LUSI Systems'!$H$116</f>
        <v>2.2986271309885131</v>
      </c>
      <c r="P10" s="15">
        <f>'LUSI Systems'!$K$117</f>
        <v>1.7811290000000004</v>
      </c>
      <c r="Q10" s="15">
        <f>'LUSI Systems'!$H$117</f>
        <v>2.0344066887281986</v>
      </c>
      <c r="R10" s="15">
        <f>'LUSI Systems'!B118</f>
        <v>2.8059999999999996</v>
      </c>
      <c r="S10" s="15">
        <f>'LUSI Systems'!$H$118</f>
        <v>2.6010104463616224</v>
      </c>
      <c r="T10" s="15">
        <f>'LUSI Systems'!D119</f>
        <v>0.23799999999999999</v>
      </c>
      <c r="U10" s="15">
        <f>'LUSI Systems'!$H$119</f>
        <v>2.6991321004877458</v>
      </c>
      <c r="V10" s="15">
        <f>'LUSI Systems'!F120</f>
        <v>0</v>
      </c>
      <c r="W10" s="15">
        <f>'LUSI Systems'!$H$120</f>
        <v>2.4860544259852895</v>
      </c>
      <c r="X10" s="15">
        <f>'LUSI Systems'!H121</f>
        <v>2.0662311333018337</v>
      </c>
      <c r="Y10" s="15">
        <f>'LUSI Systems'!$H$121</f>
        <v>2.0662311333018337</v>
      </c>
      <c r="Z10" s="16">
        <f>SUM(C10+E10+G10+I10+K10+M10+O10+Q10+S10+U10+W10+Y10)-'LUSI Systems'!H122</f>
        <v>0</v>
      </c>
    </row>
    <row r="11" spans="1:26" ht="23.25" hidden="1" customHeight="1">
      <c r="A11" s="14" t="s">
        <v>20</v>
      </c>
      <c r="B11" s="15">
        <f>'LUSI Systems'!$K$133</f>
        <v>2.8884731999999995</v>
      </c>
      <c r="C11" s="15">
        <f>'LUSI Systems'!$H$133</f>
        <v>13.251206244850351</v>
      </c>
      <c r="D11" s="15">
        <f>'LUSI Systems'!$K$134</f>
        <v>5.4492416000000006</v>
      </c>
      <c r="E11" s="15">
        <f>'LUSI Systems'!$H$134</f>
        <v>11.810306516205495</v>
      </c>
      <c r="F11" s="15">
        <f>'LUSI Systems'!$K$135</f>
        <v>6.6219004000000004</v>
      </c>
      <c r="G11" s="15">
        <f>'LUSI Systems'!$H$135</f>
        <v>14.633947993274798</v>
      </c>
      <c r="H11" s="15">
        <f>'LUSI Systems'!$K$136</f>
        <v>6.7554776000000007</v>
      </c>
      <c r="I11" s="15">
        <f>'LUSI Systems'!$H$136</f>
        <v>14.327410116952988</v>
      </c>
      <c r="J11" s="15">
        <f>'LUSI Systems'!$K$137</f>
        <v>6.7807511999999983</v>
      </c>
      <c r="K11" s="15">
        <f>'LUSI Systems'!$H$137</f>
        <v>17.026518873305161</v>
      </c>
      <c r="L11" s="15">
        <f>'LUSI Systems'!$K$138</f>
        <v>2.3943187999999997</v>
      </c>
      <c r="M11" s="15">
        <f>'LUSI Systems'!$H$138</f>
        <v>14.965664922017735</v>
      </c>
      <c r="N11" s="15">
        <f>'LUSI Systems'!$K$139</f>
        <v>2.8975451999999997</v>
      </c>
      <c r="O11" s="15">
        <f>'LUSI Systems'!$H$139</f>
        <v>14.082779934458729</v>
      </c>
      <c r="P11" s="15">
        <f>'LUSI Systems'!$K$140</f>
        <v>2.8077745999999997</v>
      </c>
      <c r="Q11" s="15">
        <f>'LUSI Systems'!$H$140</f>
        <v>13.236843570078401</v>
      </c>
      <c r="R11" s="15">
        <f>'LUSI Systems'!$K$141</f>
        <v>4.6785959999999989</v>
      </c>
      <c r="S11" s="15">
        <f>'LUSI Systems'!$H$141</f>
        <v>15.171355343164809</v>
      </c>
      <c r="T11" s="15">
        <f>'LUSI Systems'!$K$142</f>
        <v>5.2214460000000003</v>
      </c>
      <c r="U11" s="15">
        <f>'LUSI Systems'!$H$142</f>
        <v>15.287830451523629</v>
      </c>
      <c r="V11" s="15">
        <f>'LUSI Systems'!$K$143</f>
        <v>3.2012368000000002</v>
      </c>
      <c r="W11" s="15">
        <f>'LUSI Systems'!$H$143</f>
        <v>13.63350786999743</v>
      </c>
      <c r="X11" s="15">
        <f>'LUSI Systems'!$K$144</f>
        <v>3.4000399999999993</v>
      </c>
      <c r="Y11" s="15">
        <f>'LUSI Systems'!$H$144</f>
        <v>12.307563275300231</v>
      </c>
      <c r="Z11" s="16">
        <f>SUM(C11+E11+G11+I11+K11+M11+O11+Q11+S11+U11+W11+Y11)-'LUSI Systems'!H145</f>
        <v>0</v>
      </c>
    </row>
    <row r="12" spans="1:26" ht="23.25" hidden="1" customHeight="1">
      <c r="A12" s="14" t="s">
        <v>21</v>
      </c>
      <c r="B12" s="15">
        <f>'LUSI Systems'!$K$156</f>
        <v>-6.13E-3</v>
      </c>
      <c r="C12" s="15">
        <f>'LUSI Systems'!$H$156</f>
        <v>0.81921954271026021</v>
      </c>
      <c r="D12" s="15">
        <f>'LUSI Systems'!$K$157</f>
        <v>2.000000000000031E-5</v>
      </c>
      <c r="E12" s="15">
        <f>'LUSI Systems'!$H$157</f>
        <v>0.74374224093583852</v>
      </c>
      <c r="F12" s="15">
        <f>'LUSI Systems'!$K$158</f>
        <v>2.5345000000000006E-2</v>
      </c>
      <c r="G12" s="15">
        <f>'LUSI Systems'!$H$158</f>
        <v>0.99510328471676368</v>
      </c>
      <c r="H12" s="15">
        <f>'LUSI Systems'!$K$159</f>
        <v>0.26514400000000005</v>
      </c>
      <c r="I12" s="15">
        <f>'LUSI Systems'!$H$159</f>
        <v>1.0919425353548022</v>
      </c>
      <c r="J12" s="15">
        <f>'LUSI Systems'!$K$160</f>
        <v>0.98916599999999999</v>
      </c>
      <c r="K12" s="15">
        <f>'LUSI Systems'!$H$160</f>
        <v>1.2343553856148903</v>
      </c>
      <c r="L12" s="15">
        <f>'LUSI Systems'!$K$161</f>
        <v>2.3536174999999995</v>
      </c>
      <c r="M12" s="15">
        <f>'LUSI Systems'!$H$161</f>
        <v>1.0349457550368755</v>
      </c>
      <c r="N12" s="15">
        <f>'LUSI Systems'!$K$162</f>
        <v>0.69464850000000011</v>
      </c>
      <c r="O12" s="15">
        <f>'LUSI Systems'!$H$162</f>
        <v>0.9618236185056892</v>
      </c>
      <c r="P12" s="15">
        <f>'LUSI Systems'!$K$163</f>
        <v>2.2950000000000048E-4</v>
      </c>
      <c r="Q12" s="15">
        <f>'LUSI Systems'!$H$163</f>
        <v>0.87443859243043431</v>
      </c>
      <c r="R12" s="15">
        <f>'LUSI Systems'!$K$164</f>
        <v>1.4052500000000016E-2</v>
      </c>
      <c r="S12" s="15">
        <f>'LUSI Systems'!$H$164</f>
        <v>0.97219759488641166</v>
      </c>
      <c r="T12" s="15">
        <f>'LUSI Systems'!$K$165</f>
        <v>0.20606550000000004</v>
      </c>
      <c r="U12" s="15">
        <f>'LUSI Systems'!$H$165</f>
        <v>0.98268988438716187</v>
      </c>
      <c r="V12" s="15">
        <f>'LUSI Systems'!$K$166</f>
        <v>6.9304499999999991E-2</v>
      </c>
      <c r="W12" s="15">
        <f>'LUSI Systems'!$H$166</f>
        <v>0.94295445977115433</v>
      </c>
      <c r="X12" s="15">
        <f>'LUSI Systems'!$K$167</f>
        <v>2.1774999999999996E-2</v>
      </c>
      <c r="Y12" s="15">
        <f>'LUSI Systems'!$H$167</f>
        <v>0.86217397323123168</v>
      </c>
      <c r="Z12" s="16">
        <f>SUM(C12+E12+G12+I12+K12+M12+O12+Q12+S12+U12+W12+Y12)-'LUSI Systems'!H168</f>
        <v>0</v>
      </c>
    </row>
    <row r="13" spans="1:26" ht="23.25" hidden="1" customHeight="1">
      <c r="A13" s="17" t="s">
        <v>22</v>
      </c>
      <c r="B13" s="15">
        <f>'LUSI Systems'!$AF$253</f>
        <v>33.801674800000015</v>
      </c>
      <c r="C13" s="15">
        <f>'LUSI Systems'!$U$253</f>
        <v>2.7691686692109778</v>
      </c>
      <c r="D13" s="15">
        <f>'LUSI Systems'!$AF$254</f>
        <v>31.645245399999997</v>
      </c>
      <c r="E13" s="15">
        <f>'LUSI Systems'!$U$254</f>
        <v>2.6509900803711881</v>
      </c>
      <c r="F13" s="15">
        <f>'LUSI Systems'!$AF$255</f>
        <v>42.972825000000007</v>
      </c>
      <c r="G13" s="15">
        <f>'LUSI Systems'!$U$255</f>
        <v>3.6262949039999191</v>
      </c>
      <c r="H13" s="15">
        <f>'LUSI Systems'!$AF$256</f>
        <v>45.135995999999999</v>
      </c>
      <c r="I13" s="15">
        <f>'LUSI Systems'!$U$256</f>
        <v>3.8762944120722942</v>
      </c>
      <c r="J13" s="15">
        <f>'LUSI Systems'!$AF$257</f>
        <v>50.688915399999992</v>
      </c>
      <c r="K13" s="15">
        <f>'LUSI Systems'!$U$257</f>
        <v>4.5351952879430577</v>
      </c>
      <c r="L13" s="15">
        <f>'LUSI Systems'!$AF$258</f>
        <v>39.6453852</v>
      </c>
      <c r="M13" s="15">
        <f>'LUSI Systems'!$U$258</f>
        <v>4.1140820748249283</v>
      </c>
      <c r="N13" s="15">
        <f>'LUSI Systems'!$AF$259</f>
        <v>40.790238800000012</v>
      </c>
      <c r="O13" s="15">
        <f>'LUSI Systems'!$U$259</f>
        <v>3.6332005854768914</v>
      </c>
      <c r="P13" s="15">
        <f>'LUSI Systems'!$AF$260</f>
        <v>36.379798599999994</v>
      </c>
      <c r="Q13" s="15">
        <f>'LUSI Systems'!$U$260</f>
        <v>3.1622918992334834</v>
      </c>
      <c r="R13" s="15">
        <f>'LUSI Systems'!$AF$261</f>
        <v>44.201586200000008</v>
      </c>
      <c r="S13" s="15">
        <f>'LUSI Systems'!$U$261</f>
        <v>4.0571759508087171</v>
      </c>
      <c r="T13" s="15">
        <f>'LUSI Systems'!$AF$262</f>
        <v>44.281456200000008</v>
      </c>
      <c r="U13" s="15">
        <f>'LUSI Systems'!$U$262</f>
        <v>4.467786765513603</v>
      </c>
      <c r="V13" s="15">
        <f>'LUSI Systems'!$AF$263</f>
        <v>40.130821999999981</v>
      </c>
      <c r="W13" s="15">
        <f>'LUSI Systems'!$U$263</f>
        <v>3.7642613618106537</v>
      </c>
      <c r="X13" s="15">
        <f>'LUSI Systems'!$AF$264</f>
        <v>35.4111926</v>
      </c>
      <c r="Y13" s="15">
        <f>'LUSI Systems'!$U$264</f>
        <v>2.9201541846420689</v>
      </c>
      <c r="Z13" s="16">
        <f>SUM(C13+E13+G13+I13+K13+M13+O13+Q13+S13+U13+W13+Y13)-'LUSI Systems'!U265</f>
        <v>0</v>
      </c>
    </row>
    <row r="14" spans="1:26" ht="23.25" hidden="1" customHeight="1">
      <c r="A14" s="14" t="s">
        <v>23</v>
      </c>
      <c r="B14" s="15">
        <f>'LUSI Systems'!$P$203</f>
        <v>69.893690000000021</v>
      </c>
      <c r="C14" s="15">
        <f>'LUSI Systems'!$H$203</f>
        <v>38.169522423529877</v>
      </c>
      <c r="D14" s="15">
        <f>'LUSI Systems'!$P$204</f>
        <v>60.739735399999994</v>
      </c>
      <c r="E14" s="15">
        <f>'LUSI Systems'!$H$204</f>
        <v>35.913132306475909</v>
      </c>
      <c r="F14" s="15">
        <f>'LUSI Systems'!$P$205</f>
        <v>76.322543899999985</v>
      </c>
      <c r="G14" s="15">
        <f>'LUSI Systems'!$H$205</f>
        <v>43.535944956406581</v>
      </c>
      <c r="H14" s="15">
        <f>'LUSI Systems'!$P$206</f>
        <v>72.503640899999979</v>
      </c>
      <c r="I14" s="15">
        <f>'LUSI Systems'!$H$206</f>
        <v>43.764228510434485</v>
      </c>
      <c r="J14" s="15">
        <f>'LUSI Systems'!$P$207</f>
        <v>87.908791100000002</v>
      </c>
      <c r="K14" s="15">
        <f>'LUSI Systems'!$H$207</f>
        <v>49.569389936978716</v>
      </c>
      <c r="L14" s="15">
        <f>'LUSI Systems'!$P$208</f>
        <v>81.226553500000009</v>
      </c>
      <c r="M14" s="15">
        <f>'LUSI Systems'!$H$208</f>
        <v>48.027820072629048</v>
      </c>
      <c r="N14" s="15">
        <f>'LUSI Systems'!$P$209</f>
        <v>75.643732899999989</v>
      </c>
      <c r="O14" s="15">
        <f>'LUSI Systems'!$H$209</f>
        <v>44.169844173049412</v>
      </c>
      <c r="P14" s="15">
        <f>'LUSI Systems'!$P$210</f>
        <v>74.545122700000022</v>
      </c>
      <c r="Q14" s="15">
        <f>'LUSI Systems'!$H$210</f>
        <v>43.782505605087003</v>
      </c>
      <c r="R14" s="15">
        <f>'LUSI Systems'!$P$211</f>
        <v>88.342008400000012</v>
      </c>
      <c r="S14" s="15">
        <f>'LUSI Systems'!$H$211</f>
        <v>49.864500535160516</v>
      </c>
      <c r="T14" s="15">
        <f>'LUSI Systems'!$P$212</f>
        <v>97.722813400000021</v>
      </c>
      <c r="U14" s="15">
        <f>'LUSI Systems'!$H$212</f>
        <v>55.677389523860924</v>
      </c>
      <c r="V14" s="15">
        <f>'LUSI Systems'!$P$213</f>
        <v>90.930477500000023</v>
      </c>
      <c r="W14" s="15">
        <f>'LUSI Systems'!$H$213</f>
        <v>48.432524876087975</v>
      </c>
      <c r="X14" s="15">
        <f>'LUSI Systems'!$P$214</f>
        <v>76.61240939999999</v>
      </c>
      <c r="Y14" s="15">
        <f>'LUSI Systems'!$H$214</f>
        <v>44.052890426174187</v>
      </c>
      <c r="Z14" s="16">
        <f>SUM(C14+E14+G14+I14+K14+M14+O14+Q14+S14+U14+W14+Y14)-'LUSI Systems'!H215</f>
        <v>0</v>
      </c>
    </row>
    <row r="15" spans="1:26" ht="23.25" hidden="1" customHeight="1">
      <c r="A15" s="14" t="s">
        <v>24</v>
      </c>
      <c r="B15" s="18"/>
      <c r="C15" s="15">
        <f>'LUSI Systems'!$B$179</f>
        <v>1.036396636257416</v>
      </c>
      <c r="D15" s="18"/>
      <c r="E15" s="15">
        <f>'LUSI Systems'!$B$180</f>
        <v>1.0342857187946306</v>
      </c>
      <c r="F15" s="18"/>
      <c r="G15" s="15">
        <f>'LUSI Systems'!$B$181</f>
        <v>1.4195511562433907</v>
      </c>
      <c r="H15" s="18"/>
      <c r="I15" s="15">
        <f>'LUSI Systems'!$B$182</f>
        <v>1.5553223801460716</v>
      </c>
      <c r="J15" s="18"/>
      <c r="K15" s="15">
        <f>'LUSI Systems'!$B$183</f>
        <v>1.8356639878329717</v>
      </c>
      <c r="L15" s="18"/>
      <c r="M15" s="15">
        <f>'LUSI Systems'!$B$184</f>
        <v>1.058853146627174</v>
      </c>
      <c r="N15" s="18"/>
      <c r="O15" s="15">
        <f>'LUSI Systems'!$B$185</f>
        <v>0.98589725301431763</v>
      </c>
      <c r="P15" s="18"/>
      <c r="Q15" s="15">
        <f>'LUSI Systems'!$B$186</f>
        <v>1.1468549017454364</v>
      </c>
      <c r="R15" s="18"/>
      <c r="S15" s="15">
        <f>'LUSI Systems'!$B$187</f>
        <v>1.53893816537447</v>
      </c>
      <c r="T15" s="18"/>
      <c r="U15" s="15">
        <f>'LUSI Systems'!$B$188</f>
        <v>1.554347856211808</v>
      </c>
      <c r="V15" s="18"/>
      <c r="W15" s="15">
        <f>'LUSI Systems'!$B$189</f>
        <v>1.2977577835529175</v>
      </c>
      <c r="X15" s="18"/>
      <c r="Y15" s="15">
        <f>'LUSI Systems'!$B$190</f>
        <v>1.0411507186251103</v>
      </c>
      <c r="Z15" s="16">
        <f>SUM(C15+E15+G15+I15+K15+M15+O15+Q15+S15+U15+W15+Y15)-'LUSI Systems'!B191</f>
        <v>0</v>
      </c>
    </row>
    <row r="16" spans="1:26" ht="23.25" hidden="1" customHeight="1">
      <c r="A16" s="14" t="s">
        <v>25</v>
      </c>
      <c r="B16" s="15">
        <f>'LUSI Systems'!$T$228</f>
        <v>9.9583457000000006</v>
      </c>
      <c r="C16" s="15">
        <f>'LUSI Systems'!$L$228</f>
        <v>36.946624826489767</v>
      </c>
      <c r="D16" s="15">
        <f>'LUSI Systems'!$T$229</f>
        <v>8.7809682000000002</v>
      </c>
      <c r="E16" s="15">
        <f>'LUSI Systems'!$L$229</f>
        <v>35.65277646659014</v>
      </c>
      <c r="F16" s="15">
        <f>'LUSI Systems'!$T$230</f>
        <v>11.694684300000002</v>
      </c>
      <c r="G16" s="15">
        <f>'LUSI Systems'!$L$230</f>
        <v>46.409188220616826</v>
      </c>
      <c r="H16" s="15">
        <f>'LUSI Systems'!$T$231</f>
        <v>10.341670600000002</v>
      </c>
      <c r="I16" s="15">
        <f>'LUSI Systems'!$L$231</f>
        <v>48.801897901611255</v>
      </c>
      <c r="J16" s="15">
        <f>'LUSI Systems'!$T$232</f>
        <v>11.585096599999996</v>
      </c>
      <c r="K16" s="15">
        <f>'LUSI Systems'!$L$232</f>
        <v>57.542313745877358</v>
      </c>
      <c r="L16" s="15">
        <f>'LUSI Systems'!$T$233</f>
        <v>16.859980499999999</v>
      </c>
      <c r="M16" s="15">
        <f>'LUSI Systems'!$L$233</f>
        <v>48.871044480016188</v>
      </c>
      <c r="N16" s="15">
        <f>'LUSI Systems'!$T$234</f>
        <v>12.796575799999998</v>
      </c>
      <c r="O16" s="15">
        <f>'LUSI Systems'!$L$234</f>
        <v>43.437857067997946</v>
      </c>
      <c r="P16" s="15">
        <f>'LUSI Systems'!$T$235</f>
        <v>10.8633489</v>
      </c>
      <c r="Q16" s="15">
        <f>'LUSI Systems'!$L$235</f>
        <v>40.923899973369778</v>
      </c>
      <c r="R16" s="15">
        <f>'LUSI Systems'!$T$236</f>
        <v>12.489059800000001</v>
      </c>
      <c r="S16" s="15">
        <f>'LUSI Systems'!$L$236</f>
        <v>49.005239249862477</v>
      </c>
      <c r="T16" s="15">
        <f>'LUSI Systems'!$T$236</f>
        <v>12.489059800000001</v>
      </c>
      <c r="U16" s="15">
        <f>'LUSI Systems'!$L$237</f>
        <v>49.225977227205441</v>
      </c>
      <c r="V16" s="15">
        <f>'LUSI Systems'!$T$237</f>
        <v>6.7032217999999997</v>
      </c>
      <c r="W16" s="15">
        <f>'LUSI Systems'!$L$238</f>
        <v>43.454754886978314</v>
      </c>
      <c r="X16" s="15">
        <f>'LUSI Systems'!$T$238</f>
        <v>3.2061713999999997</v>
      </c>
      <c r="Y16" s="15">
        <f>'LUSI Systems'!$L$239</f>
        <v>39.199524932163463</v>
      </c>
      <c r="Z16" s="16">
        <f>SUM(C16+E16+G16+I16+K16+M16+O16+Q16+S16+U16+W16+Y16)-'LUSI Systems'!L240</f>
        <v>0</v>
      </c>
    </row>
    <row r="17" spans="1:26" ht="23.25" hidden="1" customHeight="1">
      <c r="A17" s="19" t="s">
        <v>26</v>
      </c>
      <c r="B17" s="20">
        <f>SUM(B8:B16)</f>
        <v>118.46655620000003</v>
      </c>
      <c r="C17" s="20">
        <f>SUM(C8:C16)</f>
        <v>107.30584823999251</v>
      </c>
      <c r="D17" s="20">
        <f>SUM(D8:D16)</f>
        <v>108.18667960000001</v>
      </c>
      <c r="E17" s="20">
        <f>SUM(E8:E16)</f>
        <v>101.98136542230074</v>
      </c>
      <c r="F17" s="20">
        <f t="shared" ref="F17:Y17" si="0">SUM(F8:F16)</f>
        <v>141.67894484999999</v>
      </c>
      <c r="G17" s="20">
        <f t="shared" si="0"/>
        <v>129.59335184011127</v>
      </c>
      <c r="H17" s="20">
        <f t="shared" si="0"/>
        <v>139.34388805</v>
      </c>
      <c r="I17" s="20">
        <f t="shared" si="0"/>
        <v>131.71613581550213</v>
      </c>
      <c r="J17" s="20">
        <f t="shared" si="0"/>
        <v>165.61050659999998</v>
      </c>
      <c r="K17" s="20">
        <f t="shared" si="0"/>
        <v>154.61128967781843</v>
      </c>
      <c r="L17" s="20">
        <f t="shared" si="0"/>
        <v>148.16902970000001</v>
      </c>
      <c r="M17" s="20">
        <f t="shared" si="0"/>
        <v>138.43283125313542</v>
      </c>
      <c r="N17" s="20">
        <f t="shared" si="0"/>
        <v>136.90514640000001</v>
      </c>
      <c r="O17" s="20">
        <f t="shared" si="0"/>
        <v>125.02200741726176</v>
      </c>
      <c r="P17" s="20">
        <f t="shared" si="0"/>
        <v>126.85228730000003</v>
      </c>
      <c r="Q17" s="20">
        <f t="shared" si="0"/>
        <v>119.5570419408391</v>
      </c>
      <c r="R17" s="20">
        <f t="shared" si="0"/>
        <v>154.03265770000002</v>
      </c>
      <c r="S17" s="20">
        <f t="shared" si="0"/>
        <v>140.55598013085785</v>
      </c>
      <c r="T17" s="20">
        <f t="shared" si="0"/>
        <v>161.78960850000004</v>
      </c>
      <c r="U17" s="20">
        <f t="shared" si="0"/>
        <v>147.41691777440209</v>
      </c>
      <c r="V17" s="20">
        <f t="shared" si="0"/>
        <v>142.08399500000002</v>
      </c>
      <c r="W17" s="20">
        <f t="shared" si="0"/>
        <v>129.56698447804067</v>
      </c>
      <c r="X17" s="20">
        <f t="shared" si="0"/>
        <v>121.21570313330183</v>
      </c>
      <c r="Y17" s="20">
        <f t="shared" si="0"/>
        <v>115.89951717235138</v>
      </c>
      <c r="Z17" s="1"/>
    </row>
    <row r="18" spans="1:26" ht="23.25" hidden="1" customHeight="1">
      <c r="A18" s="21" t="s">
        <v>27</v>
      </c>
      <c r="B18" s="22">
        <f>C17/B17</f>
        <v>0.90579022200016046</v>
      </c>
      <c r="C18" s="23"/>
      <c r="D18" s="22">
        <f>E17/D17</f>
        <v>0.94264253047933211</v>
      </c>
      <c r="E18" s="23"/>
      <c r="F18" s="22">
        <f>G17/F17</f>
        <v>0.91469732483761701</v>
      </c>
      <c r="G18" s="23"/>
      <c r="H18" s="22">
        <f>I17/H17</f>
        <v>0.94525951341503511</v>
      </c>
      <c r="I18" s="23"/>
      <c r="J18" s="22">
        <f>K17/J17</f>
        <v>0.9335838217755833</v>
      </c>
      <c r="K18" s="23"/>
      <c r="L18" s="22">
        <f>M17/L17</f>
        <v>0.93428992235032104</v>
      </c>
      <c r="M18" s="23"/>
      <c r="N18" s="22"/>
      <c r="O18" s="23"/>
      <c r="P18" s="22"/>
      <c r="Q18" s="23"/>
      <c r="R18" s="22"/>
      <c r="S18" s="23"/>
      <c r="T18" s="22"/>
      <c r="U18" s="23"/>
      <c r="V18" s="22"/>
      <c r="W18" s="23"/>
      <c r="X18" s="22"/>
      <c r="Y18" s="23"/>
      <c r="Z18" s="24"/>
    </row>
    <row r="19" spans="1:26" hidden="1">
      <c r="A19" s="1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idden="1">
      <c r="A20" s="1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hidden="1" customHeight="1">
      <c r="A21" s="26" t="s">
        <v>28</v>
      </c>
      <c r="B21" s="27">
        <f>B23/B22</f>
        <v>0.92696254626096097</v>
      </c>
      <c r="C21" s="25"/>
      <c r="D21" s="25"/>
      <c r="E21" s="25"/>
      <c r="F21" s="25"/>
      <c r="G21" s="25"/>
      <c r="H21" s="25"/>
      <c r="I21" s="25"/>
      <c r="J21" s="25"/>
      <c r="K21" s="25"/>
      <c r="L21" s="1"/>
      <c r="M21" s="1"/>
      <c r="N21" s="1"/>
      <c r="O21" s="1"/>
      <c r="P21" s="1"/>
      <c r="Q21" s="1"/>
      <c r="R21" s="1"/>
      <c r="S21" s="1"/>
      <c r="T21" s="1"/>
      <c r="U21" s="1"/>
      <c r="V21" s="28"/>
      <c r="W21" s="29"/>
      <c r="X21" s="29"/>
      <c r="Y21" s="29"/>
      <c r="Z21" s="1"/>
    </row>
    <row r="22" spans="1:26" ht="18" hidden="1" customHeight="1">
      <c r="A22" s="26" t="s">
        <v>29</v>
      </c>
      <c r="B22" s="30">
        <f>B17+D17+F17+H17</f>
        <v>507.67606870000009</v>
      </c>
      <c r="C22" s="25"/>
      <c r="D22" s="31" t="s">
        <v>30</v>
      </c>
      <c r="E22" s="32"/>
      <c r="F22" s="25"/>
      <c r="G22" s="25"/>
      <c r="H22" s="25"/>
      <c r="I22" s="25"/>
      <c r="J22" s="25"/>
      <c r="K22" s="2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hidden="1" customHeight="1">
      <c r="A23" s="33" t="s">
        <v>31</v>
      </c>
      <c r="B23" s="30">
        <f>C17+E17+G17+I17</f>
        <v>470.59670131790665</v>
      </c>
      <c r="C23" s="25"/>
      <c r="D23" s="34" t="s">
        <v>32</v>
      </c>
      <c r="E23" s="34"/>
      <c r="F23" s="25"/>
      <c r="G23" s="25"/>
      <c r="H23" s="25"/>
      <c r="I23" s="25"/>
      <c r="J23" s="25"/>
      <c r="K23" s="2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.95" customHeight="1">
      <c r="A25" s="9"/>
      <c r="B25" s="300" t="s">
        <v>33</v>
      </c>
      <c r="C25" s="301"/>
      <c r="D25" s="299" t="s">
        <v>3</v>
      </c>
      <c r="E25" s="299"/>
      <c r="F25" s="299" t="s">
        <v>4</v>
      </c>
      <c r="G25" s="299"/>
      <c r="H25" s="299" t="s">
        <v>5</v>
      </c>
      <c r="I25" s="299"/>
      <c r="J25" s="299" t="s">
        <v>6</v>
      </c>
      <c r="K25" s="299"/>
      <c r="L25" s="299" t="s">
        <v>7</v>
      </c>
      <c r="M25" s="299"/>
      <c r="N25" s="299" t="s">
        <v>8</v>
      </c>
      <c r="O25" s="299"/>
      <c r="P25" s="299" t="s">
        <v>9</v>
      </c>
      <c r="Q25" s="299"/>
      <c r="R25" s="299" t="s">
        <v>10</v>
      </c>
      <c r="S25" s="299"/>
      <c r="T25" s="299" t="s">
        <v>11</v>
      </c>
      <c r="U25" s="299"/>
      <c r="V25" s="299" t="s">
        <v>12</v>
      </c>
      <c r="W25" s="299"/>
      <c r="X25" s="299" t="s">
        <v>13</v>
      </c>
      <c r="Y25" s="299"/>
      <c r="Z25" s="1"/>
    </row>
    <row r="26" spans="1:26" ht="56.25" customHeight="1">
      <c r="A26" s="1"/>
      <c r="B26" s="35" t="s">
        <v>34</v>
      </c>
      <c r="C26" s="36" t="s">
        <v>35</v>
      </c>
      <c r="D26" s="35" t="s">
        <v>34</v>
      </c>
      <c r="E26" s="36" t="s">
        <v>35</v>
      </c>
      <c r="F26" s="35" t="s">
        <v>34</v>
      </c>
      <c r="G26" s="36" t="s">
        <v>35</v>
      </c>
      <c r="H26" s="35" t="s">
        <v>34</v>
      </c>
      <c r="I26" s="36" t="s">
        <v>35</v>
      </c>
      <c r="J26" s="35" t="s">
        <v>34</v>
      </c>
      <c r="K26" s="36" t="s">
        <v>35</v>
      </c>
      <c r="L26" s="35" t="s">
        <v>34</v>
      </c>
      <c r="M26" s="36" t="s">
        <v>35</v>
      </c>
      <c r="N26" s="35" t="s">
        <v>34</v>
      </c>
      <c r="O26" s="36" t="s">
        <v>35</v>
      </c>
      <c r="P26" s="35" t="s">
        <v>34</v>
      </c>
      <c r="Q26" s="36" t="s">
        <v>35</v>
      </c>
      <c r="R26" s="35" t="s">
        <v>34</v>
      </c>
      <c r="S26" s="36" t="s">
        <v>35</v>
      </c>
      <c r="T26" s="35" t="s">
        <v>34</v>
      </c>
      <c r="U26" s="36" t="s">
        <v>35</v>
      </c>
      <c r="V26" s="35" t="s">
        <v>34</v>
      </c>
      <c r="W26" s="36" t="s">
        <v>35</v>
      </c>
      <c r="X26" s="35" t="s">
        <v>34</v>
      </c>
      <c r="Y26" s="36" t="s">
        <v>35</v>
      </c>
      <c r="Z26" s="1"/>
    </row>
    <row r="27" spans="1:26" ht="24.95" customHeight="1">
      <c r="A27" s="14" t="s">
        <v>17</v>
      </c>
      <c r="B27" s="37">
        <f>'LUSI Systems'!$B18+SUM('LUSI Systems'!I41+'LUSI Systems'!I64)</f>
        <v>0.33241300000000001</v>
      </c>
      <c r="C27" s="38">
        <f>SUM('LUSI Systems'!$G18+'LUSI Systems'!$H18)</f>
        <v>2.3469013704039456</v>
      </c>
      <c r="D27" s="37">
        <f>'LUSI Systems'!$B19+SUM('LUSI Systems'!I42+'LUSI Systems'!I65)</f>
        <v>0.28052850000000001</v>
      </c>
      <c r="E27" s="38">
        <f>SUM('LUSI Systems'!$G19+'LUSI Systems'!$H19)</f>
        <v>2.3317617464956166</v>
      </c>
      <c r="F27" s="37">
        <f>'LUSI Systems'!$B20+SUM('LUSI Systems'!I43+'LUSI Systems'!I66)</f>
        <v>0.87675060000000027</v>
      </c>
      <c r="G27" s="38">
        <f>SUM('LUSI Systems'!$G20+'LUSI Systems'!$H20)</f>
        <v>3.4542696711579266</v>
      </c>
      <c r="H27" s="37">
        <f>'LUSI Systems'!$B21+SUM('LUSI Systems'!I44+'LUSI Systems'!I67)</f>
        <v>0.92093800000000026</v>
      </c>
      <c r="I27" s="38">
        <f>SUM('LUSI Systems'!$G21+'LUSI Systems'!$H21)</f>
        <v>3.0237684354545884</v>
      </c>
      <c r="J27" s="37">
        <f>'LUSI Systems'!$B22+SUM('LUSI Systems'!I45+'LUSI Systems'!I68)</f>
        <v>1.7375640000000001</v>
      </c>
      <c r="K27" s="38">
        <f>SUM('LUSI Systems'!$G22+'LUSI Systems'!$H22)</f>
        <v>3.8952100191117998</v>
      </c>
      <c r="L27" s="37">
        <f>'LUSI Systems'!$B23+SUM('LUSI Systems'!I46+'LUSI Systems'!I69)</f>
        <v>1.0804072000000005</v>
      </c>
      <c r="M27" s="38">
        <f>SUM('LUSI Systems'!$G23+'LUSI Systems'!$H23)</f>
        <v>3.4381537908987037</v>
      </c>
      <c r="N27" s="37">
        <f>'LUSI Systems'!$B24+SUM('LUSI Systems'!I47+'LUSI Systems'!I70)</f>
        <v>0.58956427999999994</v>
      </c>
      <c r="O27" s="38">
        <f>SUM('LUSI Systems'!$G24+'LUSI Systems'!$H24)</f>
        <v>2.8482192724366584</v>
      </c>
      <c r="P27" s="37">
        <f>'LUSI Systems'!$B25+SUM('LUSI Systems'!I48+'LUSI Systems'!I71)</f>
        <v>0.23280440000000005</v>
      </c>
      <c r="Q27" s="38">
        <f>SUM('LUSI Systems'!$G25+'LUSI Systems'!$H25)</f>
        <v>2.5644426565077909</v>
      </c>
      <c r="R27" s="37">
        <f>'LUSI Systems'!$B26+SUM('LUSI Systems'!I49+'LUSI Systems'!I72)</f>
        <v>0.92298100000000016</v>
      </c>
      <c r="S27" s="38">
        <f>SUM('LUSI Systems'!$G26+'LUSI Systems'!$H26)</f>
        <v>3.3428908056461615</v>
      </c>
      <c r="T27" s="37">
        <f>'LUSI Systems'!$B27+SUM('LUSI Systems'!I50+'LUSI Systems'!I73)</f>
        <v>1.1415110000000002</v>
      </c>
      <c r="U27" s="38">
        <f>SUM('LUSI Systems'!$G27+'LUSI Systems'!$H27)</f>
        <v>3.2523818558987121</v>
      </c>
      <c r="V27" s="37">
        <f>'LUSI Systems'!$B28+SUM('LUSI Systems'!I51+'LUSI Systems'!I74)</f>
        <v>1.0081334000000004</v>
      </c>
      <c r="W27" s="38">
        <f>SUM('LUSI Systems'!$G28+'LUSI Systems'!$H28)</f>
        <v>2.9101119152785428</v>
      </c>
      <c r="X27" s="37">
        <f>'LUSI Systems'!$B29+SUM('LUSI Systems'!I52+'LUSI Systems'!I75)</f>
        <v>0.50910960000000027</v>
      </c>
      <c r="Y27" s="38">
        <f>SUM('LUSI Systems'!$G29+'LUSI Systems'!$H29)</f>
        <v>2.7689364974813184</v>
      </c>
      <c r="Z27" s="1"/>
    </row>
    <row r="28" spans="1:26" ht="24.95" customHeight="1">
      <c r="A28" s="14" t="s">
        <v>18</v>
      </c>
      <c r="B28" s="37">
        <f>'LUSI Systems'!$B$87+SUM('LUSI Systems'!J87)</f>
        <v>7.0552500000000004E-2</v>
      </c>
      <c r="C28" s="38">
        <f>SUM('LUSI Systems'!$G$87+'LUSI Systems'!$H$87)</f>
        <v>10.034789992912682</v>
      </c>
      <c r="D28" s="37">
        <f>'LUSI Systems'!$B$88+SUM('LUSI Systems'!J88)</f>
        <v>6.5439999999999998E-2</v>
      </c>
      <c r="E28" s="38">
        <f>SUM('LUSI Systems'!$G$88+'LUSI Systems'!$H$88)</f>
        <v>9.9829014966274485</v>
      </c>
      <c r="F28" s="37">
        <f>'LUSI Systems'!$B$89+SUM('LUSI Systems'!J89)</f>
        <v>0.53732750000000007</v>
      </c>
      <c r="G28" s="38">
        <f>SUM('LUSI Systems'!$G$89+'LUSI Systems'!$H$89)</f>
        <v>12.826453552681295</v>
      </c>
      <c r="H28" s="37">
        <f>'LUSI Systems'!$B$90+SUM('LUSI Systems'!J90)</f>
        <v>0.76673919999999995</v>
      </c>
      <c r="I28" s="38">
        <f>SUM('LUSI Systems'!$G$90+'LUSI Systems'!$H$90)</f>
        <v>12.731060316114865</v>
      </c>
      <c r="J28" s="37">
        <f>'LUSI Systems'!$B$91+SUM('LUSI Systems'!J91)</f>
        <v>1.0379527999999998</v>
      </c>
      <c r="K28" s="38">
        <f>SUM('LUSI Systems'!$G$91+'LUSI Systems'!$H$91)</f>
        <v>15.838277542481469</v>
      </c>
      <c r="L28" s="37">
        <f>'LUSI Systems'!$B$92+SUM('LUSI Systems'!J92)</f>
        <v>1.2128141999999997</v>
      </c>
      <c r="M28" s="38">
        <f>SUM('LUSI Systems'!$G$92+'LUSI Systems'!$H$92)</f>
        <v>14.056404610965576</v>
      </c>
      <c r="N28" s="37">
        <f>'LUSI Systems'!$B$93+SUM('LUSI Systems'!J93)</f>
        <v>1.0802662000000001</v>
      </c>
      <c r="O28" s="38">
        <f>SUM('LUSI Systems'!$G$93+'LUSI Systems'!$H$93)</f>
        <v>12.620848381333598</v>
      </c>
      <c r="P28" s="37">
        <f>'LUSI Systems'!$B$94+SUM('LUSI Systems'!J94)</f>
        <v>0.25999800000000001</v>
      </c>
      <c r="Q28" s="38">
        <f>SUM('LUSI Systems'!$G$94+'LUSI Systems'!$H$94)</f>
        <v>11.845472053658558</v>
      </c>
      <c r="R28" s="37">
        <f>'LUSI Systems'!$B$95+SUM('LUSI Systems'!J95)</f>
        <v>0.59952480000000008</v>
      </c>
      <c r="S28" s="38">
        <f>SUM('LUSI Systems'!$G$95+'LUSI Systems'!$H$95)</f>
        <v>14.008842039592643</v>
      </c>
      <c r="T28" s="37">
        <f>'LUSI Systems'!$B$96+SUM('LUSI Systems'!J96)</f>
        <v>0.52101560000000013</v>
      </c>
      <c r="U28" s="38">
        <f>SUM('LUSI Systems'!$G$96+'LUSI Systems'!$H$96)</f>
        <v>14.282630109313084</v>
      </c>
      <c r="V28" s="37">
        <f>'LUSI Systems'!$B$97+SUM('LUSI Systems'!J97)</f>
        <v>7.0352399999999995E-2</v>
      </c>
      <c r="W28" s="38">
        <f>SUM('LUSI Systems'!$G$97+'LUSI Systems'!$H$97)</f>
        <v>12.65847689857838</v>
      </c>
      <c r="X28" s="37">
        <f>'LUSI Systems'!$B$98+SUM('LUSI Systems'!J98)</f>
        <v>1.0196000000000001E-3</v>
      </c>
      <c r="Y28" s="38">
        <f>SUM('LUSI Systems'!$G$98+'LUSI Systems'!$H$98)</f>
        <v>10.685028031431949</v>
      </c>
      <c r="Z28" s="1"/>
    </row>
    <row r="29" spans="1:26" ht="24.95" customHeight="1">
      <c r="A29" s="14" t="s">
        <v>19</v>
      </c>
      <c r="B29" s="37">
        <f>'LUSI Systems'!$B$110+SUM('LUSI Systems'!J110)</f>
        <v>1.5336299999999998</v>
      </c>
      <c r="C29" s="38">
        <f>SUM('LUSI Systems'!$G$110+'LUSI Systems'!$H$110)</f>
        <v>1.940698533627236</v>
      </c>
      <c r="D29" s="37">
        <f>'LUSI Systems'!$B$111+SUM('LUSI Systems'!J111)</f>
        <v>1.271325</v>
      </c>
      <c r="E29" s="38">
        <f>SUM('LUSI Systems'!$G$111+'LUSI Systems'!$H$111)</f>
        <v>1.9097648498044784</v>
      </c>
      <c r="F29" s="37">
        <f>'LUSI Systems'!$B$112+SUM('LUSI Systems'!J112)</f>
        <v>2.6325107500000002</v>
      </c>
      <c r="G29" s="38">
        <f>SUM('LUSI Systems'!$G$112+'LUSI Systems'!$H$112)</f>
        <v>2.6997901010137628</v>
      </c>
      <c r="H29" s="37">
        <f>'LUSI Systems'!$B$113+SUM('LUSI Systems'!J113)</f>
        <v>2.678779749999999</v>
      </c>
      <c r="I29" s="38">
        <f>SUM('LUSI Systems'!$G$113+'LUSI Systems'!$H$113)</f>
        <v>2.5537712073607928</v>
      </c>
      <c r="J29" s="37">
        <f>'LUSI Systems'!$B$114+SUM('LUSI Systems'!J114)</f>
        <v>4.9443254999999997</v>
      </c>
      <c r="K29" s="38">
        <f>SUM('LUSI Systems'!$G$114+'LUSI Systems'!$H$114)</f>
        <v>3.1678568986730027</v>
      </c>
      <c r="L29" s="37">
        <f>'LUSI Systems'!$B$115+SUM('LUSI Systems'!J115)</f>
        <v>3.4255940000000002</v>
      </c>
      <c r="M29" s="38">
        <f>SUM('LUSI Systems'!$G$115+'LUSI Systems'!$H$115)</f>
        <v>2.8780964001191869</v>
      </c>
      <c r="N29" s="37">
        <f>'LUSI Systems'!$B$116+SUM('LUSI Systems'!J116)</f>
        <v>2.4427150000000002</v>
      </c>
      <c r="O29" s="38">
        <f>SUM('LUSI Systems'!$G$116+'LUSI Systems'!$H$116)</f>
        <v>2.3019131309885132</v>
      </c>
      <c r="P29" s="37">
        <f>'LUSI Systems'!$B$117+SUM('LUSI Systems'!J117)</f>
        <v>1.7861750000000005</v>
      </c>
      <c r="Q29" s="38">
        <f>SUM('LUSI Systems'!$G$117+'LUSI Systems'!$H$117)</f>
        <v>2.0394526887281987</v>
      </c>
      <c r="R29" s="37">
        <f>'LUSI Systems'!$B$118+SUM('LUSI Systems'!J118)</f>
        <v>2.7091929999999995</v>
      </c>
      <c r="S29" s="38">
        <f>SUM('LUSI Systems'!$G$118+'LUSI Systems'!$H$118)</f>
        <v>2.6041904463616223</v>
      </c>
      <c r="T29" s="37">
        <f>'LUSI Systems'!$B$119+SUM('LUSI Systems'!J119)</f>
        <v>3.7268299999999996</v>
      </c>
      <c r="U29" s="38">
        <f>SUM('LUSI Systems'!$G$119+'LUSI Systems'!$H$119)</f>
        <v>2.7063281004877457</v>
      </c>
      <c r="V29" s="37">
        <f>'LUSI Systems'!$B$120+SUM('LUSI Systems'!J120)</f>
        <v>3.738416</v>
      </c>
      <c r="W29" s="38">
        <f>SUM('LUSI Systems'!$G$120+'LUSI Systems'!$H$120)</f>
        <v>2.4892344259852894</v>
      </c>
      <c r="X29" s="37">
        <f>'LUSI Systems'!$B$121+SUM('LUSI Systems'!J121)</f>
        <v>2.2727870000000001</v>
      </c>
      <c r="Y29" s="38">
        <f>SUM('LUSI Systems'!$G$121+'LUSI Systems'!$H$121)</f>
        <v>2.0695171333018338</v>
      </c>
      <c r="Z29" s="1"/>
    </row>
    <row r="30" spans="1:26" ht="24.95" customHeight="1">
      <c r="A30" s="14" t="s">
        <v>20</v>
      </c>
      <c r="B30" s="37">
        <f>'LUSI Systems'!$B$133+SUM('LUSI Systems'!J133)</f>
        <v>2.9238711999999993</v>
      </c>
      <c r="C30" s="38">
        <f>SUM('LUSI Systems'!$G$133+'LUSI Systems'!$H$133)</f>
        <v>13.286604244850352</v>
      </c>
      <c r="D30" s="37">
        <f>'LUSI Systems'!$B$134+SUM('LUSI Systems'!J134)</f>
        <v>5.4873056000000009</v>
      </c>
      <c r="E30" s="38">
        <f>SUM('LUSI Systems'!$G$134+'LUSI Systems'!$H$134)</f>
        <v>11.848370516205495</v>
      </c>
      <c r="F30" s="37">
        <f>'LUSI Systems'!$B$135+SUM('LUSI Systems'!J135)</f>
        <v>6.6308284000000004</v>
      </c>
      <c r="G30" s="38">
        <f>SUM('LUSI Systems'!$G$135+'LUSI Systems'!$H$135)</f>
        <v>14.642875993274798</v>
      </c>
      <c r="H30" s="37">
        <f>'LUSI Systems'!$B$136+SUM('LUSI Systems'!J136)</f>
        <v>6.7651176000000008</v>
      </c>
      <c r="I30" s="38">
        <f>SUM('LUSI Systems'!$G$136+'LUSI Systems'!$H$136)</f>
        <v>14.337050116952987</v>
      </c>
      <c r="J30" s="37">
        <f>'LUSI Systems'!$B$137+SUM('LUSI Systems'!J137)</f>
        <v>6.8101791999999985</v>
      </c>
      <c r="K30" s="38">
        <f>SUM('LUSI Systems'!$G$137+'LUSI Systems'!$H$137)</f>
        <v>17.05594687330516</v>
      </c>
      <c r="L30" s="37">
        <f>'LUSI Systems'!$B$138+SUM('LUSI Systems'!J138)</f>
        <v>2.4029588</v>
      </c>
      <c r="M30" s="38">
        <f>SUM('LUSI Systems'!$G$138+'LUSI Systems'!$H$138)</f>
        <v>14.974304922017735</v>
      </c>
      <c r="N30" s="37">
        <f>'LUSI Systems'!$B$139+SUM('LUSI Systems'!J139)</f>
        <v>2.9064731999999998</v>
      </c>
      <c r="O30" s="38">
        <f>SUM('LUSI Systems'!$G$139+'LUSI Systems'!$H$139)</f>
        <v>14.091707934458729</v>
      </c>
      <c r="P30" s="37">
        <f>'LUSI Systems'!$B$140+SUM('LUSI Systems'!J140)</f>
        <v>2.8418195999999996</v>
      </c>
      <c r="Q30" s="38">
        <f>SUM('LUSI Systems'!$G$140+'LUSI Systems'!$H$140)</f>
        <v>13.270888570078402</v>
      </c>
      <c r="R30" s="37">
        <f>'LUSI Systems'!$B$141+SUM('LUSI Systems'!J141)</f>
        <v>4.6873859999999992</v>
      </c>
      <c r="S30" s="38">
        <f>SUM('LUSI Systems'!$G$141+'LUSI Systems'!$H$141)</f>
        <v>15.180145343164808</v>
      </c>
      <c r="T30" s="37">
        <f>'LUSI Systems'!$B$142+SUM('LUSI Systems'!J142)</f>
        <v>5.2310639999999999</v>
      </c>
      <c r="U30" s="38">
        <f>SUM('LUSI Systems'!$G$142+'LUSI Systems'!$H$142)</f>
        <v>15.297448451523628</v>
      </c>
      <c r="V30" s="37">
        <f>'LUSI Systems'!$B$143+SUM('LUSI Systems'!J143)</f>
        <v>3.2160268000000003</v>
      </c>
      <c r="W30" s="38">
        <f>SUM('LUSI Systems'!$G$143+'LUSI Systems'!$H$143)</f>
        <v>13.64829786999743</v>
      </c>
      <c r="X30" s="37">
        <f>'LUSI Systems'!$B$142+SUM('LUSI Systems'!J142)</f>
        <v>5.2310639999999999</v>
      </c>
      <c r="Y30" s="38">
        <f>SUM('LUSI Systems'!$G$144+'LUSI Systems'!$H$144)</f>
        <v>12.31653127530023</v>
      </c>
    </row>
    <row r="31" spans="1:26" ht="24.95" customHeight="1">
      <c r="A31" s="14" t="s">
        <v>21</v>
      </c>
      <c r="B31" s="37">
        <f>'LUSI Systems'!$B$156+SUM('LUSI Systems'!J156)</f>
        <v>1.01E-3</v>
      </c>
      <c r="C31" s="38">
        <f>SUM('LUSI Systems'!$G$156+'LUSI Systems'!$H$156)</f>
        <v>0.82635954271026024</v>
      </c>
      <c r="D31" s="37">
        <f>'LUSI Systems'!$B$157+SUM('LUSI Systems'!J157)</f>
        <v>7.0699999999999999E-3</v>
      </c>
      <c r="E31" s="38">
        <f>SUM('LUSI Systems'!$G$157+'LUSI Systems'!$H$157)</f>
        <v>0.75079224093583852</v>
      </c>
      <c r="F31" s="37">
        <f>'LUSI Systems'!$B$158+SUM('LUSI Systems'!J158)</f>
        <v>3.7935000000000003E-2</v>
      </c>
      <c r="G31" s="38">
        <f>SUM('LUSI Systems'!$G$158+'LUSI Systems'!$H$158)</f>
        <v>1.0076932847167637</v>
      </c>
      <c r="H31" s="37">
        <f>'LUSI Systems'!$B$159+SUM('LUSI Systems'!J159)</f>
        <v>0.27806400000000003</v>
      </c>
      <c r="I31" s="38">
        <f>SUM('LUSI Systems'!$G$159+'LUSI Systems'!$H$159)</f>
        <v>1.1048625353548023</v>
      </c>
      <c r="J31" s="37">
        <f>'LUSI Systems'!$B$160+SUM('LUSI Systems'!J160)</f>
        <v>0.99639600000000006</v>
      </c>
      <c r="K31" s="38">
        <f>SUM('LUSI Systems'!$G$160+'LUSI Systems'!$H$160)</f>
        <v>1.2415853856148904</v>
      </c>
      <c r="L31" s="37">
        <f>'LUSI Systems'!$B$161+SUM('LUSI Systems'!J161)</f>
        <v>2.3606474999999993</v>
      </c>
      <c r="M31" s="38">
        <f>SUM('LUSI Systems'!$G$161+'LUSI Systems'!$H$161)</f>
        <v>1.0419757550368756</v>
      </c>
      <c r="N31" s="37">
        <f>'LUSI Systems'!$B$162+SUM('LUSI Systems'!J162)</f>
        <v>0.70191850000000011</v>
      </c>
      <c r="O31" s="38">
        <f>SUM('LUSI Systems'!$G$162+'LUSI Systems'!$H$162)</f>
        <v>0.9690936185056892</v>
      </c>
      <c r="P31" s="37">
        <f>'LUSI Systems'!$B$163+SUM('LUSI Systems'!J163)</f>
        <v>8.689500000000001E-3</v>
      </c>
      <c r="Q31" s="38">
        <f>SUM('LUSI Systems'!$G$163+'LUSI Systems'!$H$163)</f>
        <v>0.88289859243043434</v>
      </c>
      <c r="R31" s="37">
        <f>'LUSI Systems'!$B$164+SUM('LUSI Systems'!J164)</f>
        <v>0.20758250000000003</v>
      </c>
      <c r="S31" s="38">
        <f>SUM('LUSI Systems'!$G$164+'LUSI Systems'!$H$164)</f>
        <v>1.1657275948864116</v>
      </c>
      <c r="T31" s="37">
        <f>'LUSI Systems'!$B$165+SUM('LUSI Systems'!J165)</f>
        <v>0.21337550000000005</v>
      </c>
      <c r="U31" s="38">
        <f>SUM('LUSI Systems'!$G$165+'LUSI Systems'!$H$165)</f>
        <v>0.98999988438716191</v>
      </c>
      <c r="V31" s="37">
        <f>'LUSI Systems'!$B$166+SUM('LUSI Systems'!J166)</f>
        <v>7.6274499999999995E-2</v>
      </c>
      <c r="W31" s="38">
        <f>SUM('LUSI Systems'!$G$166+'LUSI Systems'!$H$166)</f>
        <v>0.94992445977115436</v>
      </c>
      <c r="X31" s="37">
        <f>'LUSI Systems'!$B$167+SUM('LUSI Systems'!J167)</f>
        <v>2.8964999999999998E-2</v>
      </c>
      <c r="Y31" s="38">
        <f>SUM('LUSI Systems'!$G$167+'LUSI Systems'!$H$167)</f>
        <v>0.86936397323123171</v>
      </c>
    </row>
    <row r="32" spans="1:26" ht="24.95" customHeight="1">
      <c r="A32" s="17" t="s">
        <v>22</v>
      </c>
      <c r="B32" s="37">
        <f>'LUSI Systems'!$B$253+SUM('LUSI Systems'!AE253)</f>
        <v>33.864092800000016</v>
      </c>
      <c r="C32" s="38">
        <f>SUM('LUSI Systems'!$Q$253+'LUSI Systems'!$U$253)</f>
        <v>2.8315866692109779</v>
      </c>
      <c r="D32" s="37">
        <f>'LUSI Systems'!$B$254+SUM('LUSI Systems'!AE254)</f>
        <v>31.682233399999998</v>
      </c>
      <c r="E32" s="38">
        <f>SUM('LUSI Systems'!$Q$254+'LUSI Systems'!$U$254)</f>
        <v>2.6879780803711881</v>
      </c>
      <c r="F32" s="37">
        <f>'LUSI Systems'!$B$255+SUM('LUSI Systems'!AE255)</f>
        <v>43.00959300000001</v>
      </c>
      <c r="G32" s="38">
        <f>SUM('LUSI Systems'!$Q$255+'LUSI Systems'!$U$255)</f>
        <v>3.663062903999919</v>
      </c>
      <c r="H32" s="37">
        <f>'LUSI Systems'!$B$256+SUM('LUSI Systems'!AE256)</f>
        <v>45.171056</v>
      </c>
      <c r="I32" s="38">
        <f>SUM('LUSI Systems'!$Q$256+'LUSI Systems'!$U$256)</f>
        <v>3.9113544120722943</v>
      </c>
      <c r="J32" s="37">
        <f>'LUSI Systems'!$B$257+SUM('LUSI Systems'!AE257)</f>
        <v>50.721653399999994</v>
      </c>
      <c r="K32" s="38">
        <f>SUM('LUSI Systems'!$Q$257+'LUSI Systems'!$U$257)</f>
        <v>4.5679332879430579</v>
      </c>
      <c r="L32" s="37">
        <f>'LUSI Systems'!$B$258+SUM('LUSI Systems'!AE258)</f>
        <v>39.685285200000003</v>
      </c>
      <c r="M32" s="38">
        <f>SUM('LUSI Systems'!$Q$258+'LUSI Systems'!$U$258)</f>
        <v>4.1539820748249285</v>
      </c>
      <c r="N32" s="37">
        <f>'LUSI Systems'!$B$259+SUM('LUSI Systems'!AE259)</f>
        <v>40.832982800000011</v>
      </c>
      <c r="O32" s="38">
        <f>SUM('LUSI Systems'!$Q$259+'LUSI Systems'!$U$259)</f>
        <v>3.6759445854768913</v>
      </c>
      <c r="P32" s="37">
        <f>'LUSI Systems'!$B$260+SUM('LUSI Systems'!AE260)</f>
        <v>36.426136599999992</v>
      </c>
      <c r="Q32" s="38">
        <f>SUM('LUSI Systems'!$Q$260+'LUSI Systems'!$U$260)</f>
        <v>3.2086298992334834</v>
      </c>
      <c r="R32" s="37">
        <f>'LUSI Systems'!$B$261+SUM('LUSI Systems'!AE261)</f>
        <v>44.230296200000005</v>
      </c>
      <c r="S32" s="38">
        <f>SUM('LUSI Systems'!$Q$261+'LUSI Systems'!$U$261)</f>
        <v>4.0858859508087173</v>
      </c>
      <c r="T32" s="37">
        <f>'LUSI Systems'!$B$262+SUM('LUSI Systems'!AE262)</f>
        <v>44.310324200000011</v>
      </c>
      <c r="U32" s="38">
        <f>SUM('LUSI Systems'!$Q$262+'LUSI Systems'!$U$262)</f>
        <v>4.4966547655136031</v>
      </c>
      <c r="V32" s="37">
        <f>'LUSI Systems'!$B$263+SUM('LUSI Systems'!AE263)</f>
        <v>40.160401999999984</v>
      </c>
      <c r="W32" s="38">
        <f>SUM('LUSI Systems'!$Q$263+'LUSI Systems'!$U$263)</f>
        <v>3.7938413618106539</v>
      </c>
      <c r="X32" s="37">
        <f>'LUSI Systems'!$B$264+SUM('LUSI Systems'!AE264)</f>
        <v>35.441640599999999</v>
      </c>
      <c r="Y32" s="38">
        <f>SUM('LUSI Systems'!$Q$264+'LUSI Systems'!$U$264)</f>
        <v>2.9506021846420687</v>
      </c>
    </row>
    <row r="33" spans="1:25" ht="24.95" customHeight="1">
      <c r="A33" s="14" t="s">
        <v>23</v>
      </c>
      <c r="B33" s="37">
        <f>'LUSI Systems'!$B$203+SUM('LUSI Systems'!O203)</f>
        <v>69.996155000000016</v>
      </c>
      <c r="C33" s="38">
        <f>SUM('LUSI Systems'!$G$203+'LUSI Systems'!$H$203)</f>
        <v>38.271987423529879</v>
      </c>
      <c r="D33" s="37">
        <f>'LUSI Systems'!$B$204+SUM('LUSI Systems'!O204)</f>
        <v>60.876027399999991</v>
      </c>
      <c r="E33" s="38">
        <f>SUM('LUSI Systems'!$G$204+'LUSI Systems'!$H$204)</f>
        <v>36.049424306475906</v>
      </c>
      <c r="F33" s="37">
        <f>'LUSI Systems'!$B$205+SUM('LUSI Systems'!O205)</f>
        <v>76.43655489999999</v>
      </c>
      <c r="G33" s="38">
        <f>SUM('LUSI Systems'!$G$205+'LUSI Systems'!$H$205)</f>
        <v>43.649955956406579</v>
      </c>
      <c r="H33" s="37">
        <f>'LUSI Systems'!$B$206+SUM('LUSI Systems'!O206)</f>
        <v>72.637654899999973</v>
      </c>
      <c r="I33" s="38">
        <f>SUM('LUSI Systems'!$G$206+'LUSI Systems'!$H$206)</f>
        <v>43.898242510434486</v>
      </c>
      <c r="J33" s="37">
        <f>'LUSI Systems'!$B$207+SUM('LUSI Systems'!O207)</f>
        <v>87.952904099999998</v>
      </c>
      <c r="K33" s="38">
        <f>SUM('LUSI Systems'!$G$207+'LUSI Systems'!$H$207)</f>
        <v>49.613502936978719</v>
      </c>
      <c r="L33" s="37">
        <f>'LUSI Systems'!$B$208+SUM('LUSI Systems'!O208)</f>
        <v>82.432792500000005</v>
      </c>
      <c r="M33" s="38">
        <f>SUM('LUSI Systems'!$G$208+'LUSI Systems'!$H$208)</f>
        <v>49.234059072629051</v>
      </c>
      <c r="N33" s="37">
        <f>'LUSI Systems'!$B$209+SUM('LUSI Systems'!O209)</f>
        <v>75.792520899999985</v>
      </c>
      <c r="O33" s="38">
        <f>SUM('LUSI Systems'!$G$209+'LUSI Systems'!$H$209)</f>
        <v>44.318632173049416</v>
      </c>
      <c r="P33" s="37">
        <f>'LUSI Systems'!$B$210+SUM('LUSI Systems'!O210)</f>
        <v>76.892527700000016</v>
      </c>
      <c r="Q33" s="38">
        <f>SUM('LUSI Systems'!$G$210+'LUSI Systems'!$H$210)</f>
        <v>46.129910605087005</v>
      </c>
      <c r="R33" s="37">
        <f>'LUSI Systems'!$B$211+SUM('LUSI Systems'!O211)</f>
        <v>88.503596400000006</v>
      </c>
      <c r="S33" s="38">
        <f>SUM('LUSI Systems'!$G$211+'LUSI Systems'!$H$211)</f>
        <v>50.026088535160518</v>
      </c>
      <c r="T33" s="37">
        <f>'LUSI Systems'!$B$212+SUM('LUSI Systems'!O212)</f>
        <v>98.018113400000018</v>
      </c>
      <c r="U33" s="38">
        <f>SUM('LUSI Systems'!$G$212+'LUSI Systems'!$H$212)</f>
        <v>55.972689523860922</v>
      </c>
      <c r="V33" s="37">
        <f>'LUSI Systems'!$B$213+SUM('LUSI Systems'!O213)</f>
        <v>91.189794500000019</v>
      </c>
      <c r="W33" s="38">
        <f>SUM('LUSI Systems'!$G$213+'LUSI Systems'!$H$213)</f>
        <v>48.691841876087977</v>
      </c>
      <c r="X33" s="37">
        <f>'LUSI Systems'!$B$214+SUM('LUSI Systems'!O214)</f>
        <v>76.842950399999992</v>
      </c>
      <c r="Y33" s="38">
        <f>SUM('LUSI Systems'!$G$214+'LUSI Systems'!$H$214)</f>
        <v>44.283431426174189</v>
      </c>
    </row>
    <row r="34" spans="1:25" ht="24.95" customHeight="1">
      <c r="A34" s="14" t="s">
        <v>24</v>
      </c>
      <c r="B34" s="23"/>
      <c r="C34" s="38">
        <f>SUM('LUSI Systems'!$B$179)</f>
        <v>1.036396636257416</v>
      </c>
      <c r="D34" s="23"/>
      <c r="E34" s="38">
        <f>SUM('LUSI Systems'!$B$180)</f>
        <v>1.0342857187946306</v>
      </c>
      <c r="F34" s="23"/>
      <c r="G34" s="38">
        <f>SUM('LUSI Systems'!$B$181)</f>
        <v>1.4195511562433907</v>
      </c>
      <c r="H34" s="23"/>
      <c r="I34" s="38">
        <f>SUM('LUSI Systems'!$B$181)</f>
        <v>1.4195511562433907</v>
      </c>
      <c r="J34" s="23"/>
      <c r="K34" s="38">
        <f>SUM('LUSI Systems'!$B$182)</f>
        <v>1.5553223801460716</v>
      </c>
      <c r="L34" s="23"/>
      <c r="M34" s="38">
        <f>SUM('LUSI Systems'!$B$183)</f>
        <v>1.8356639878329717</v>
      </c>
      <c r="N34" s="23"/>
      <c r="O34" s="38">
        <f>SUM('LUSI Systems'!$B$184)</f>
        <v>1.058853146627174</v>
      </c>
      <c r="P34" s="23"/>
      <c r="Q34" s="38">
        <f>SUM('LUSI Systems'!$B$185)</f>
        <v>0.98589725301431763</v>
      </c>
      <c r="R34" s="23"/>
      <c r="S34" s="38">
        <f>SUM('LUSI Systems'!$B$186)</f>
        <v>1.1468549017454364</v>
      </c>
      <c r="T34" s="23"/>
      <c r="U34" s="38">
        <f>SUM('LUSI Systems'!$B$187)</f>
        <v>1.53893816537447</v>
      </c>
      <c r="V34" s="23"/>
      <c r="W34" s="38">
        <f>SUM('LUSI Systems'!$B$188)</f>
        <v>1.554347856211808</v>
      </c>
      <c r="X34" s="23"/>
      <c r="Y34" s="38">
        <f>SUM('LUSI Systems'!$B$189)</f>
        <v>1.2977577835529175</v>
      </c>
    </row>
    <row r="35" spans="1:25" ht="24.95" customHeight="1">
      <c r="A35" s="14" t="s">
        <v>25</v>
      </c>
      <c r="B35" s="37">
        <f>'LUSI Systems'!$B$228+SUM('LUSI Systems'!S228)</f>
        <v>9.9819697000000005</v>
      </c>
      <c r="C35" s="38">
        <f>SUM('LUSI Systems'!$I$228+'LUSI Systems'!$L$228)</f>
        <v>36.970248826489765</v>
      </c>
      <c r="D35" s="37">
        <f>'LUSI Systems'!$B$229+SUM('LUSI Systems'!S229)</f>
        <v>8.8083802000000002</v>
      </c>
      <c r="E35" s="38">
        <f>SUM('LUSI Systems'!$I$229+'LUSI Systems'!$L$229)</f>
        <v>35.680188466590138</v>
      </c>
      <c r="F35" s="37">
        <f>'LUSI Systems'!$B$230+SUM('LUSI Systems'!S230)</f>
        <v>11.725748300000003</v>
      </c>
      <c r="G35" s="38">
        <f>SUM('LUSI Systems'!$I$230+'LUSI Systems'!$L$230)</f>
        <v>46.440252220616827</v>
      </c>
      <c r="H35" s="37">
        <f>'LUSI Systems'!$B$231+SUM('LUSI Systems'!S231)</f>
        <v>10.372842600000002</v>
      </c>
      <c r="I35" s="38">
        <f>SUM('LUSI Systems'!$I$231+'LUSI Systems'!$L$231)</f>
        <v>48.833069901611253</v>
      </c>
      <c r="J35" s="37">
        <f>'LUSI Systems'!$B$232+SUM('LUSI Systems'!S232)</f>
        <v>11.597380599999996</v>
      </c>
      <c r="K35" s="38">
        <f>SUM('LUSI Systems'!$I$232+'LUSI Systems'!$L$232)</f>
        <v>57.554597745877359</v>
      </c>
      <c r="L35" s="37">
        <f>'LUSI Systems'!$B$233+SUM('LUSI Systems'!S233)</f>
        <v>16.8992705</v>
      </c>
      <c r="M35" s="38">
        <f>SUM('LUSI Systems'!$I$233+'LUSI Systems'!$L$233)</f>
        <v>48.910334480016189</v>
      </c>
      <c r="N35" s="37">
        <f>'LUSI Systems'!$B$234+SUM('LUSI Systems'!S234)</f>
        <v>12.904679799999998</v>
      </c>
      <c r="O35" s="38">
        <f>SUM('LUSI Systems'!I234+'LUSI Systems'!L234)</f>
        <v>43.545961067997943</v>
      </c>
      <c r="P35" s="37">
        <f>'LUSI Systems'!$B$235+SUM('LUSI Systems'!S235)</f>
        <v>10.9115369</v>
      </c>
      <c r="Q35" s="38">
        <f>SUM('LUSI Systems'!I235+'LUSI Systems'!L235)</f>
        <v>40.972087973369781</v>
      </c>
      <c r="R35" s="37">
        <f>'LUSI Systems'!$B$236+SUM('LUSI Systems'!S236)</f>
        <v>12.509099800000001</v>
      </c>
      <c r="S35" s="38">
        <f>SUM('LUSI Systems'!I236+'LUSI Systems'!L236)</f>
        <v>49.025279249862479</v>
      </c>
      <c r="T35" s="37">
        <f>'LUSI Systems'!$B$237+SUM('LUSI Systems'!S237)</f>
        <v>6.7231457999999993</v>
      </c>
      <c r="U35" s="38">
        <f>SUM('LUSI Systems'!I237+'LUSI Systems'!L237)</f>
        <v>49.245901227205444</v>
      </c>
      <c r="V35" s="37">
        <f>'LUSI Systems'!$B$238+SUM('LUSI Systems'!S238)</f>
        <v>3.2249113999999999</v>
      </c>
      <c r="W35" s="38">
        <f>SUM('LUSI Systems'!I238+'LUSI Systems'!L238)</f>
        <v>43.473494886978315</v>
      </c>
      <c r="X35" s="37">
        <f>'LUSI Systems'!$B$239+SUM('LUSI Systems'!S239)</f>
        <v>6.9015180000000003</v>
      </c>
      <c r="Y35" s="38">
        <f>SUM('LUSI Systems'!I239+'LUSI Systems'!L239)</f>
        <v>39.24259893216346</v>
      </c>
    </row>
    <row r="36" spans="1:25" ht="24.95" customHeight="1">
      <c r="A36" s="19" t="s">
        <v>26</v>
      </c>
      <c r="B36" s="39">
        <f>SUM(B27:B35)</f>
        <v>118.70369420000003</v>
      </c>
      <c r="C36" s="40">
        <f>SUM(C27:C35)</f>
        <v>107.54557323999252</v>
      </c>
      <c r="D36" s="39">
        <f>SUM(D27:D35)</f>
        <v>108.4783101</v>
      </c>
      <c r="E36" s="40">
        <f>SUM(E27:E35)</f>
        <v>102.27546742230075</v>
      </c>
      <c r="F36" s="39">
        <f t="shared" ref="F36:R36" si="1">SUM(F27:F35)</f>
        <v>141.88724844999999</v>
      </c>
      <c r="G36" s="40">
        <f t="shared" si="1"/>
        <v>129.80390484011127</v>
      </c>
      <c r="H36" s="39">
        <f t="shared" si="1"/>
        <v>139.59119204999999</v>
      </c>
      <c r="I36" s="40">
        <f t="shared" si="1"/>
        <v>131.81273059159946</v>
      </c>
      <c r="J36" s="39">
        <f t="shared" si="1"/>
        <v>165.79835559999998</v>
      </c>
      <c r="K36" s="40">
        <f t="shared" si="1"/>
        <v>154.49023307013152</v>
      </c>
      <c r="L36" s="39">
        <f t="shared" si="1"/>
        <v>149.49976989999999</v>
      </c>
      <c r="M36" s="40">
        <f t="shared" si="1"/>
        <v>140.52297509434123</v>
      </c>
      <c r="N36" s="39">
        <f t="shared" si="1"/>
        <v>137.25112067999999</v>
      </c>
      <c r="O36" s="40">
        <f t="shared" si="1"/>
        <v>125.43117331087461</v>
      </c>
      <c r="P36" s="39">
        <f t="shared" si="1"/>
        <v>129.35968769999999</v>
      </c>
      <c r="Q36" s="40">
        <f t="shared" si="1"/>
        <v>121.89968029210797</v>
      </c>
      <c r="R36" s="39">
        <f t="shared" si="1"/>
        <v>154.3696597</v>
      </c>
      <c r="S36" s="40">
        <f>SUM(S27:S35)</f>
        <v>140.58590486722881</v>
      </c>
      <c r="T36" s="39">
        <f>SUM(T27:T35)</f>
        <v>159.88537950000003</v>
      </c>
      <c r="U36" s="40">
        <f t="shared" ref="U36" si="2">SUM(U27:U35)</f>
        <v>147.78297208356477</v>
      </c>
      <c r="V36" s="39">
        <f>SUM(V27:V35)</f>
        <v>142.68431100000001</v>
      </c>
      <c r="W36" s="40">
        <f>SUM(W27:W35)</f>
        <v>130.16957155069954</v>
      </c>
      <c r="X36" s="39">
        <f t="shared" ref="X36:Y36" si="3">SUM(X27:X35)</f>
        <v>127.22905419999999</v>
      </c>
      <c r="Y36" s="40">
        <f t="shared" si="3"/>
        <v>116.4837672372792</v>
      </c>
    </row>
    <row r="37" spans="1:25" ht="24.75" customHeight="1">
      <c r="A37" s="21" t="s">
        <v>27</v>
      </c>
      <c r="B37" s="22">
        <f>C36/B36</f>
        <v>0.9060002215162104</v>
      </c>
      <c r="C37" s="23"/>
      <c r="D37" s="22">
        <f>E36/D36</f>
        <v>0.94281951228792926</v>
      </c>
      <c r="E37" s="23"/>
      <c r="F37" s="22">
        <f>G36/F36</f>
        <v>0.91483841048516212</v>
      </c>
      <c r="G37" s="23"/>
      <c r="H37" s="22">
        <f>I36/H36</f>
        <v>0.9442768462381611</v>
      </c>
      <c r="I37" s="23"/>
      <c r="J37" s="22">
        <f>K36/J36</f>
        <v>0.93179593073196643</v>
      </c>
      <c r="K37" s="23"/>
      <c r="L37" s="22">
        <f>M36/L36</f>
        <v>0.93995445737700256</v>
      </c>
      <c r="M37" s="23"/>
      <c r="N37" s="22">
        <f>O36/N36</f>
        <v>0.91388086807186442</v>
      </c>
      <c r="O37" s="23"/>
      <c r="P37" s="22">
        <f>Q36/P36</f>
        <v>0.94233128155664203</v>
      </c>
      <c r="Q37" s="23"/>
      <c r="R37" s="22">
        <f>S36/R36</f>
        <v>0.91070943046996178</v>
      </c>
      <c r="S37" s="23"/>
      <c r="T37" s="22">
        <f>U36/T36</f>
        <v>0.9243057279265785</v>
      </c>
      <c r="U37" s="23"/>
      <c r="V37" s="22">
        <f>W36/V36</f>
        <v>0.91229071113992022</v>
      </c>
      <c r="W37" s="23"/>
      <c r="X37" s="22">
        <f>Y36/X36</f>
        <v>0.91554376450971997</v>
      </c>
      <c r="Y37" s="23"/>
    </row>
    <row r="39" spans="1:25">
      <c r="B39" s="41" t="s">
        <v>36</v>
      </c>
      <c r="C39" s="22">
        <f>C41/C40</f>
        <v>0.92480385242866847</v>
      </c>
    </row>
    <row r="40" spans="1:25">
      <c r="B40" s="41" t="s">
        <v>37</v>
      </c>
      <c r="C40" s="42">
        <f>B36+D36+F36+H36+J36+L36+N36+P36+R36+T36+V36+X36</f>
        <v>1674.7377830800001</v>
      </c>
    </row>
    <row r="41" spans="1:25">
      <c r="B41" s="41" t="s">
        <v>38</v>
      </c>
      <c r="C41" s="42">
        <f>C36+E36+G36+I36+K36+M36+O36+Q36+S36+U36+W36+Y36</f>
        <v>1548.8039536002318</v>
      </c>
    </row>
  </sheetData>
  <mergeCells count="24">
    <mergeCell ref="X25:Y25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V25:W25"/>
    <mergeCell ref="X6:Y6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conditionalFormatting sqref="F37">
    <cfRule type="cellIs" dxfId="7" priority="5" operator="lessThan">
      <formula>0.9</formula>
    </cfRule>
  </conditionalFormatting>
  <conditionalFormatting sqref="B37">
    <cfRule type="cellIs" dxfId="6" priority="7" operator="lessThan">
      <formula>0.9</formula>
    </cfRule>
  </conditionalFormatting>
  <conditionalFormatting sqref="D37">
    <cfRule type="cellIs" dxfId="5" priority="6" operator="lessThan">
      <formula>0.9</formula>
    </cfRule>
  </conditionalFormatting>
  <conditionalFormatting sqref="H37">
    <cfRule type="cellIs" dxfId="4" priority="4" operator="lessThan">
      <formula>0.9</formula>
    </cfRule>
  </conditionalFormatting>
  <conditionalFormatting sqref="J37">
    <cfRule type="cellIs" dxfId="3" priority="3" operator="lessThan">
      <formula>0.9</formula>
    </cfRule>
  </conditionalFormatting>
  <conditionalFormatting sqref="L37 N37 P37 R37 T37 V37 X37">
    <cfRule type="cellIs" dxfId="2" priority="2" operator="lessThan">
      <formula>0.9</formula>
    </cfRule>
  </conditionalFormatting>
  <conditionalFormatting sqref="C39">
    <cfRule type="cellIs" dxfId="1" priority="1" operator="lessThan">
      <formula>0.9</formula>
    </cfRule>
  </conditionalFormatting>
  <hyperlinks>
    <hyperlink ref="B2" location="'Hyper Links'!A1" display="'Hyper Links'!A1" xr:uid="{6FE2A6A5-FED2-47D5-9BB1-6462185DD767}"/>
    <hyperlink ref="D2" location="'Pumped Summary'!A1" display="Pumped Summary'!A1" xr:uid="{7BFCA838-3F66-4575-8683-9FD1F9C86EE2}"/>
    <hyperlink ref="B3" location="'Water Loss-Use'!A1" display="'Water Loss-Use'!A1" xr:uid="{E4C30EFD-C5A5-402E-9107-567AB9EABF2A}"/>
  </hyperlink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E872A-BE02-4FFE-B0BA-7C806C98453F}">
  <dimension ref="A1:Z4"/>
  <sheetViews>
    <sheetView workbookViewId="0">
      <selection activeCell="A2" sqref="A2:XFD2"/>
    </sheetView>
  </sheetViews>
  <sheetFormatPr defaultRowHeight="14.25"/>
  <sheetData>
    <row r="1" spans="1:26" ht="15" thickBot="1"/>
    <row r="2" spans="1:26" ht="30.75" thickBot="1">
      <c r="A2" s="298">
        <v>2019</v>
      </c>
      <c r="B2" s="297" t="s">
        <v>264</v>
      </c>
      <c r="C2" s="296" t="s">
        <v>263</v>
      </c>
      <c r="D2" s="296" t="s">
        <v>262</v>
      </c>
      <c r="E2" s="296" t="s">
        <v>261</v>
      </c>
      <c r="F2" s="296" t="s">
        <v>260</v>
      </c>
      <c r="G2" s="296" t="s">
        <v>259</v>
      </c>
      <c r="H2" s="296" t="s">
        <v>258</v>
      </c>
      <c r="I2" s="296" t="s">
        <v>257</v>
      </c>
      <c r="J2" s="296" t="s">
        <v>256</v>
      </c>
      <c r="K2" s="296" t="s">
        <v>255</v>
      </c>
      <c r="L2" s="296" t="s">
        <v>254</v>
      </c>
      <c r="M2" s="296" t="s">
        <v>253</v>
      </c>
      <c r="N2" s="296" t="s">
        <v>252</v>
      </c>
      <c r="O2" s="296" t="s">
        <v>251</v>
      </c>
      <c r="P2" s="296" t="s">
        <v>250</v>
      </c>
      <c r="Q2" s="296" t="s">
        <v>249</v>
      </c>
      <c r="R2" s="296" t="s">
        <v>248</v>
      </c>
      <c r="S2" s="296" t="s">
        <v>247</v>
      </c>
      <c r="T2" s="296" t="s">
        <v>246</v>
      </c>
      <c r="U2" s="296" t="s">
        <v>245</v>
      </c>
      <c r="V2" s="296" t="s">
        <v>244</v>
      </c>
      <c r="W2" s="296" t="s">
        <v>243</v>
      </c>
      <c r="X2" s="296" t="s">
        <v>242</v>
      </c>
      <c r="Y2" s="296" t="s">
        <v>241</v>
      </c>
      <c r="Z2" s="295" t="s">
        <v>112</v>
      </c>
    </row>
    <row r="3" spans="1:26" ht="18.75" customHeight="1">
      <c r="A3" s="294" t="s">
        <v>265</v>
      </c>
      <c r="B3" s="293">
        <v>3.2859999999999999E-3</v>
      </c>
      <c r="C3" s="293">
        <v>0</v>
      </c>
      <c r="D3" s="293">
        <v>2.9680000000000002E-3</v>
      </c>
      <c r="E3" s="293">
        <v>0</v>
      </c>
      <c r="F3" s="293">
        <v>4.4860000000000004E-3</v>
      </c>
      <c r="G3" s="293">
        <v>3.5999999999999999E-3</v>
      </c>
      <c r="H3" s="293">
        <v>5.6800000000000002E-3</v>
      </c>
      <c r="I3" s="293">
        <v>0</v>
      </c>
      <c r="J3" s="293">
        <v>3.2859999999999999E-3</v>
      </c>
      <c r="K3" s="293">
        <v>0</v>
      </c>
      <c r="L3" s="293">
        <v>3.1800000000000001E-3</v>
      </c>
      <c r="M3" s="293">
        <v>0</v>
      </c>
      <c r="N3" s="293">
        <v>3.2859999999999999E-3</v>
      </c>
      <c r="O3" s="293">
        <v>0</v>
      </c>
      <c r="P3" s="293">
        <v>3.8300000000000001E-3</v>
      </c>
      <c r="Q3" s="293">
        <v>0</v>
      </c>
      <c r="R3" s="293">
        <v>3.1800000000000001E-3</v>
      </c>
      <c r="S3" s="293">
        <v>0</v>
      </c>
      <c r="T3" s="293">
        <v>3.2859999999999999E-3</v>
      </c>
      <c r="U3" s="293">
        <v>0</v>
      </c>
      <c r="V3" s="293">
        <v>3.1800000000000001E-3</v>
      </c>
      <c r="W3" s="293">
        <v>0</v>
      </c>
      <c r="X3" s="293">
        <v>3.2859999999999999E-3</v>
      </c>
      <c r="Y3" s="293">
        <v>0</v>
      </c>
      <c r="Z3" s="292">
        <f>SUM(B3:Y3)</f>
        <v>4.6533999999999999E-2</v>
      </c>
    </row>
    <row r="4" spans="1:26" ht="27.75" customHeight="1">
      <c r="A4" s="291" t="s">
        <v>204</v>
      </c>
      <c r="B4" s="338">
        <f>SUM(B3:C3)</f>
        <v>3.2859999999999999E-3</v>
      </c>
      <c r="C4" s="338"/>
      <c r="D4" s="338">
        <f>SUM(D3:E3)</f>
        <v>2.9680000000000002E-3</v>
      </c>
      <c r="E4" s="338"/>
      <c r="F4" s="338">
        <f>SUM(F3:G3)</f>
        <v>8.0859999999999994E-3</v>
      </c>
      <c r="G4" s="338"/>
      <c r="H4" s="338">
        <f>SUM(H3:I3)</f>
        <v>5.6800000000000002E-3</v>
      </c>
      <c r="I4" s="338"/>
      <c r="J4" s="338">
        <f>SUM(J3:K3)</f>
        <v>3.2859999999999999E-3</v>
      </c>
      <c r="K4" s="338"/>
      <c r="L4" s="338">
        <f>SUM(L3:M3)</f>
        <v>3.1800000000000001E-3</v>
      </c>
      <c r="M4" s="338"/>
      <c r="N4" s="338">
        <f>SUM(N3:O3)</f>
        <v>3.2859999999999999E-3</v>
      </c>
      <c r="O4" s="338"/>
      <c r="P4" s="338">
        <f>SUM(P3:Q3)</f>
        <v>3.8300000000000001E-3</v>
      </c>
      <c r="Q4" s="338"/>
      <c r="R4" s="338">
        <f>SUM(R3:S3)</f>
        <v>3.1800000000000001E-3</v>
      </c>
      <c r="S4" s="338"/>
      <c r="T4" s="338">
        <f>SUM(T3:U3)</f>
        <v>3.2859999999999999E-3</v>
      </c>
      <c r="U4" s="338"/>
      <c r="V4" s="338">
        <f>SUM(V3:W3)</f>
        <v>3.1800000000000001E-3</v>
      </c>
      <c r="W4" s="338"/>
      <c r="X4" s="338">
        <f>SUM(X3:Y3)</f>
        <v>3.2859999999999999E-3</v>
      </c>
      <c r="Y4" s="338"/>
    </row>
  </sheetData>
  <mergeCells count="12"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B69D6-002E-4FE4-953C-968AC497F557}">
  <dimension ref="A1:Z4"/>
  <sheetViews>
    <sheetView workbookViewId="0">
      <selection activeCell="A2" sqref="A2:XFD2"/>
    </sheetView>
  </sheetViews>
  <sheetFormatPr defaultRowHeight="14.25"/>
  <sheetData>
    <row r="1" spans="1:26" ht="15" thickBot="1"/>
    <row r="2" spans="1:26" ht="30.75" thickBot="1">
      <c r="A2" s="298">
        <v>2019</v>
      </c>
      <c r="B2" s="297" t="s">
        <v>264</v>
      </c>
      <c r="C2" s="296" t="s">
        <v>263</v>
      </c>
      <c r="D2" s="296" t="s">
        <v>262</v>
      </c>
      <c r="E2" s="296" t="s">
        <v>261</v>
      </c>
      <c r="F2" s="296" t="s">
        <v>260</v>
      </c>
      <c r="G2" s="296" t="s">
        <v>259</v>
      </c>
      <c r="H2" s="296" t="s">
        <v>258</v>
      </c>
      <c r="I2" s="296" t="s">
        <v>257</v>
      </c>
      <c r="J2" s="296" t="s">
        <v>256</v>
      </c>
      <c r="K2" s="296" t="s">
        <v>255</v>
      </c>
      <c r="L2" s="296" t="s">
        <v>254</v>
      </c>
      <c r="M2" s="296" t="s">
        <v>253</v>
      </c>
      <c r="N2" s="296" t="s">
        <v>252</v>
      </c>
      <c r="O2" s="296" t="s">
        <v>251</v>
      </c>
      <c r="P2" s="296" t="s">
        <v>250</v>
      </c>
      <c r="Q2" s="296" t="s">
        <v>249</v>
      </c>
      <c r="R2" s="296" t="s">
        <v>248</v>
      </c>
      <c r="S2" s="296" t="s">
        <v>247</v>
      </c>
      <c r="T2" s="296" t="s">
        <v>246</v>
      </c>
      <c r="U2" s="296" t="s">
        <v>245</v>
      </c>
      <c r="V2" s="296" t="s">
        <v>244</v>
      </c>
      <c r="W2" s="296" t="s">
        <v>243</v>
      </c>
      <c r="X2" s="296" t="s">
        <v>242</v>
      </c>
      <c r="Y2" s="296" t="s">
        <v>241</v>
      </c>
      <c r="Z2" s="295" t="s">
        <v>112</v>
      </c>
    </row>
    <row r="3" spans="1:26" ht="18.75" customHeight="1">
      <c r="A3" s="294" t="s">
        <v>266</v>
      </c>
      <c r="B3" s="293">
        <v>3.1800000000000001E-3</v>
      </c>
      <c r="C3" s="293">
        <v>0</v>
      </c>
      <c r="D3" s="293">
        <v>7.4679999999999998E-3</v>
      </c>
      <c r="E3" s="293">
        <v>0</v>
      </c>
      <c r="F3" s="293">
        <v>3.2859999999999999E-3</v>
      </c>
      <c r="G3" s="293">
        <v>0</v>
      </c>
      <c r="H3" s="293">
        <v>3.1800000000000001E-3</v>
      </c>
      <c r="I3" s="293">
        <v>0</v>
      </c>
      <c r="J3" s="293">
        <v>2.3286000000000001E-2</v>
      </c>
      <c r="K3" s="293">
        <v>0</v>
      </c>
      <c r="L3" s="293">
        <v>3.1800000000000001E-3</v>
      </c>
      <c r="M3" s="293">
        <v>0</v>
      </c>
      <c r="N3" s="293">
        <v>3.2859999999999999E-3</v>
      </c>
      <c r="O3" s="293">
        <v>1E-4</v>
      </c>
      <c r="P3" s="293">
        <v>1.2054E-2</v>
      </c>
      <c r="Q3" s="293">
        <v>0</v>
      </c>
      <c r="R3" s="293">
        <v>3.2299999999999998E-3</v>
      </c>
      <c r="S3" s="293">
        <v>0</v>
      </c>
      <c r="T3" s="293">
        <v>7.5360000000000002E-3</v>
      </c>
      <c r="U3" s="293">
        <v>0</v>
      </c>
      <c r="V3" s="293">
        <v>5.1799999999999997E-3</v>
      </c>
      <c r="W3" s="293">
        <v>0</v>
      </c>
      <c r="X3" s="293">
        <v>3.3059999999999999E-3</v>
      </c>
      <c r="Y3" s="293">
        <v>0</v>
      </c>
      <c r="Z3" s="292">
        <f>SUM(B3:Y3)</f>
        <v>7.8272000000000008E-2</v>
      </c>
    </row>
    <row r="4" spans="1:26" ht="27.75" customHeight="1">
      <c r="A4" s="291" t="s">
        <v>204</v>
      </c>
      <c r="B4" s="338">
        <f>SUM(B3:C3)</f>
        <v>3.1800000000000001E-3</v>
      </c>
      <c r="C4" s="338"/>
      <c r="D4" s="338">
        <f>SUM(D3:E3)</f>
        <v>7.4679999999999998E-3</v>
      </c>
      <c r="E4" s="338"/>
      <c r="F4" s="338">
        <f>SUM(F3:G3)</f>
        <v>3.2859999999999999E-3</v>
      </c>
      <c r="G4" s="338"/>
      <c r="H4" s="338">
        <f>SUM(H3:I3)</f>
        <v>3.1800000000000001E-3</v>
      </c>
      <c r="I4" s="338"/>
      <c r="J4" s="338">
        <f>SUM(J3:K3)</f>
        <v>2.3286000000000001E-2</v>
      </c>
      <c r="K4" s="338"/>
      <c r="L4" s="338">
        <f>SUM(L3:M3)</f>
        <v>3.1800000000000001E-3</v>
      </c>
      <c r="M4" s="338"/>
      <c r="N4" s="338">
        <f>SUM(N3:O3)</f>
        <v>3.3859999999999997E-3</v>
      </c>
      <c r="O4" s="338"/>
      <c r="P4" s="338">
        <f>SUM(P3:Q3)</f>
        <v>1.2054E-2</v>
      </c>
      <c r="Q4" s="338"/>
      <c r="R4" s="338">
        <f>SUM(R3:S3)</f>
        <v>3.2299999999999998E-3</v>
      </c>
      <c r="S4" s="338"/>
      <c r="T4" s="338">
        <f>SUM(T3:U3)</f>
        <v>7.5360000000000002E-3</v>
      </c>
      <c r="U4" s="338"/>
      <c r="V4" s="338">
        <f>SUM(V3:W3)</f>
        <v>5.1799999999999997E-3</v>
      </c>
      <c r="W4" s="338"/>
      <c r="X4" s="338">
        <f>SUM(X3:Y3)</f>
        <v>3.3059999999999999E-3</v>
      </c>
      <c r="Y4" s="338"/>
    </row>
  </sheetData>
  <mergeCells count="12"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58867-8B60-4D8D-BB40-8441992DB7B9}">
  <dimension ref="A1:Z5"/>
  <sheetViews>
    <sheetView workbookViewId="0">
      <selection activeCell="M15" sqref="M15"/>
    </sheetView>
  </sheetViews>
  <sheetFormatPr defaultRowHeight="14.25"/>
  <sheetData>
    <row r="1" spans="1:26" ht="15" thickBot="1"/>
    <row r="2" spans="1:26" ht="30.75" thickBot="1">
      <c r="A2" s="298">
        <v>2019</v>
      </c>
      <c r="B2" s="297" t="s">
        <v>264</v>
      </c>
      <c r="C2" s="296" t="s">
        <v>263</v>
      </c>
      <c r="D2" s="296" t="s">
        <v>262</v>
      </c>
      <c r="E2" s="296" t="s">
        <v>261</v>
      </c>
      <c r="F2" s="296" t="s">
        <v>260</v>
      </c>
      <c r="G2" s="296" t="s">
        <v>259</v>
      </c>
      <c r="H2" s="296" t="s">
        <v>258</v>
      </c>
      <c r="I2" s="296" t="s">
        <v>257</v>
      </c>
      <c r="J2" s="296" t="s">
        <v>256</v>
      </c>
      <c r="K2" s="296" t="s">
        <v>255</v>
      </c>
      <c r="L2" s="296" t="s">
        <v>254</v>
      </c>
      <c r="M2" s="296" t="s">
        <v>253</v>
      </c>
      <c r="N2" s="296" t="s">
        <v>252</v>
      </c>
      <c r="O2" s="296" t="s">
        <v>251</v>
      </c>
      <c r="P2" s="296" t="s">
        <v>250</v>
      </c>
      <c r="Q2" s="296" t="s">
        <v>249</v>
      </c>
      <c r="R2" s="296" t="s">
        <v>248</v>
      </c>
      <c r="S2" s="296" t="s">
        <v>247</v>
      </c>
      <c r="T2" s="296" t="s">
        <v>246</v>
      </c>
      <c r="U2" s="296" t="s">
        <v>245</v>
      </c>
      <c r="V2" s="296" t="s">
        <v>244</v>
      </c>
      <c r="W2" s="296" t="s">
        <v>243</v>
      </c>
      <c r="X2" s="296" t="s">
        <v>242</v>
      </c>
      <c r="Y2" s="296" t="s">
        <v>241</v>
      </c>
      <c r="Z2" s="295" t="s">
        <v>112</v>
      </c>
    </row>
    <row r="3" spans="1:26" ht="18.75" customHeight="1">
      <c r="A3" s="294" t="s">
        <v>268</v>
      </c>
      <c r="B3" s="293">
        <v>3.1E-4</v>
      </c>
      <c r="C3" s="293">
        <v>0</v>
      </c>
      <c r="D3" s="293">
        <v>2.7999999999999998E-4</v>
      </c>
      <c r="E3" s="293">
        <v>0</v>
      </c>
      <c r="F3" s="293">
        <v>3.1E-4</v>
      </c>
      <c r="G3" s="293">
        <v>0</v>
      </c>
      <c r="H3" s="293">
        <v>2.9999999999999997E-4</v>
      </c>
      <c r="I3" s="293">
        <v>0</v>
      </c>
      <c r="J3" s="293">
        <v>2.6099999999999999E-3</v>
      </c>
      <c r="K3" s="293">
        <v>0</v>
      </c>
      <c r="L3" s="293">
        <v>3.8000000000000002E-4</v>
      </c>
      <c r="M3" s="293">
        <v>4.1939999999999998E-3</v>
      </c>
      <c r="N3" s="293">
        <v>6.894E-3</v>
      </c>
      <c r="O3" s="293">
        <v>5.0000000000000001E-3</v>
      </c>
      <c r="P3" s="293">
        <v>1.75E-3</v>
      </c>
      <c r="Q3" s="293">
        <v>0</v>
      </c>
      <c r="R3" s="293">
        <v>2.64E-3</v>
      </c>
      <c r="S3" s="293">
        <v>0</v>
      </c>
      <c r="T3" s="293">
        <v>1.4599999999999999E-3</v>
      </c>
      <c r="U3" s="293">
        <v>0</v>
      </c>
      <c r="V3" s="293">
        <v>1.9400000000000001E-3</v>
      </c>
      <c r="W3" s="293">
        <v>6.0000000000000001E-3</v>
      </c>
      <c r="X3" s="293">
        <v>5.1999999999999995E-4</v>
      </c>
      <c r="Y3" s="293">
        <v>0</v>
      </c>
      <c r="Z3" s="292">
        <f>SUM(B3:Y3)</f>
        <v>3.4588000000000001E-2</v>
      </c>
    </row>
    <row r="4" spans="1:26" ht="18.75" customHeight="1">
      <c r="A4" s="294" t="s">
        <v>267</v>
      </c>
      <c r="B4" s="293">
        <v>3.1E-4</v>
      </c>
      <c r="C4" s="293">
        <v>0</v>
      </c>
      <c r="D4" s="293">
        <v>1.528E-2</v>
      </c>
      <c r="E4" s="293">
        <v>0</v>
      </c>
      <c r="F4" s="293">
        <v>3.1E-4</v>
      </c>
      <c r="G4" s="293">
        <v>0</v>
      </c>
      <c r="H4" s="293">
        <v>1.8E-3</v>
      </c>
      <c r="I4" s="293">
        <v>0</v>
      </c>
      <c r="J4" s="293">
        <v>4.3099999999999996E-3</v>
      </c>
      <c r="K4" s="293">
        <v>0</v>
      </c>
      <c r="L4" s="293">
        <v>2.9999999999999997E-4</v>
      </c>
      <c r="M4" s="293">
        <v>0</v>
      </c>
      <c r="N4" s="293">
        <v>1.31E-3</v>
      </c>
      <c r="O4" s="293">
        <v>5.0000000000000001E-4</v>
      </c>
      <c r="P4" s="293">
        <v>3.1E-4</v>
      </c>
      <c r="Q4" s="293">
        <v>0</v>
      </c>
      <c r="R4" s="293">
        <v>2.9999999999999997E-4</v>
      </c>
      <c r="S4" s="293">
        <v>0</v>
      </c>
      <c r="T4" s="293">
        <v>4.2519999999999997E-3</v>
      </c>
      <c r="U4" s="293">
        <v>0</v>
      </c>
      <c r="V4" s="293">
        <v>2.9999999999999997E-4</v>
      </c>
      <c r="W4" s="293">
        <v>0</v>
      </c>
      <c r="X4" s="293">
        <v>3.1E-4</v>
      </c>
      <c r="Y4" s="293">
        <v>0</v>
      </c>
      <c r="Z4" s="292">
        <f>SUM(B4:Y4)</f>
        <v>2.9592000000000007E-2</v>
      </c>
    </row>
    <row r="5" spans="1:26" ht="27.75" customHeight="1">
      <c r="A5" s="291" t="s">
        <v>204</v>
      </c>
      <c r="B5" s="338">
        <f>SUM(B3:C4)</f>
        <v>6.2E-4</v>
      </c>
      <c r="C5" s="338"/>
      <c r="D5" s="338">
        <f>SUM(D3:E4)</f>
        <v>1.5560000000000001E-2</v>
      </c>
      <c r="E5" s="338"/>
      <c r="F5" s="338">
        <f>SUM(F3:G4)</f>
        <v>6.2E-4</v>
      </c>
      <c r="G5" s="338"/>
      <c r="H5" s="338">
        <f>SUM(H3:I4)</f>
        <v>2.0999999999999999E-3</v>
      </c>
      <c r="I5" s="338"/>
      <c r="J5" s="338">
        <f>SUM(J3:K4)</f>
        <v>6.9199999999999991E-3</v>
      </c>
      <c r="K5" s="338"/>
      <c r="L5" s="338">
        <f>SUM(L3:M4)</f>
        <v>4.8739999999999999E-3</v>
      </c>
      <c r="M5" s="338"/>
      <c r="N5" s="338">
        <f>SUM(N3:O4)</f>
        <v>1.3704000000000001E-2</v>
      </c>
      <c r="O5" s="338"/>
      <c r="P5" s="338">
        <f>SUM(P3:Q4)</f>
        <v>2.0600000000000002E-3</v>
      </c>
      <c r="Q5" s="338"/>
      <c r="R5" s="338">
        <f>SUM(R3:S4)</f>
        <v>2.9399999999999999E-3</v>
      </c>
      <c r="S5" s="338"/>
      <c r="T5" s="338">
        <f>SUM(T3:U4)</f>
        <v>5.7120000000000001E-3</v>
      </c>
      <c r="U5" s="338"/>
      <c r="V5" s="338">
        <f>SUM(V3:W4)</f>
        <v>8.2400000000000008E-3</v>
      </c>
      <c r="W5" s="338"/>
      <c r="X5" s="338">
        <f>SUM(X3:Y4)</f>
        <v>8.3000000000000001E-4</v>
      </c>
      <c r="Y5" s="338"/>
    </row>
  </sheetData>
  <mergeCells count="12">
    <mergeCell ref="T5:U5"/>
    <mergeCell ref="V5:W5"/>
    <mergeCell ref="X5:Y5"/>
    <mergeCell ref="B5:C5"/>
    <mergeCell ref="D5:E5"/>
    <mergeCell ref="F5:G5"/>
    <mergeCell ref="H5:I5"/>
    <mergeCell ref="J5:K5"/>
    <mergeCell ref="L5:M5"/>
    <mergeCell ref="N5:O5"/>
    <mergeCell ref="P5:Q5"/>
    <mergeCell ref="R5:S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C399-450E-4F27-8834-FC2DB9686971}">
  <dimension ref="A1:P17"/>
  <sheetViews>
    <sheetView tabSelected="1" workbookViewId="0">
      <selection activeCell="J29" sqref="J29"/>
    </sheetView>
  </sheetViews>
  <sheetFormatPr defaultRowHeight="14.25"/>
  <cols>
    <col min="1" max="1" width="24.25" bestFit="1" customWidth="1"/>
    <col min="2" max="2" width="12" customWidth="1"/>
    <col min="3" max="3" width="13.25" customWidth="1"/>
    <col min="4" max="4" width="13" customWidth="1"/>
    <col min="5" max="7" width="11.375" customWidth="1"/>
    <col min="8" max="8" width="12.375" customWidth="1"/>
    <col min="9" max="10" width="11.375" customWidth="1"/>
    <col min="11" max="11" width="11.875" customWidth="1"/>
    <col min="12" max="12" width="11.5" customWidth="1"/>
    <col min="13" max="13" width="11.375" customWidth="1"/>
  </cols>
  <sheetData>
    <row r="1" spans="1:16" ht="19.5" customHeight="1">
      <c r="A1" s="339" t="s">
        <v>269</v>
      </c>
      <c r="B1" s="340">
        <v>43466</v>
      </c>
      <c r="C1" s="340">
        <v>43497</v>
      </c>
      <c r="D1" s="340">
        <v>43525</v>
      </c>
      <c r="E1" s="340">
        <v>43556</v>
      </c>
      <c r="F1" s="340">
        <v>43586</v>
      </c>
      <c r="G1" s="340">
        <v>43617</v>
      </c>
      <c r="H1" s="340">
        <v>43647</v>
      </c>
      <c r="I1" s="340">
        <v>43678</v>
      </c>
      <c r="J1" s="340">
        <v>43725</v>
      </c>
      <c r="K1" s="340">
        <v>43755</v>
      </c>
      <c r="L1" s="340">
        <v>43786</v>
      </c>
      <c r="M1" s="340">
        <v>43816</v>
      </c>
      <c r="N1" s="341"/>
      <c r="O1" s="341"/>
      <c r="P1" s="341"/>
    </row>
    <row r="2" spans="1:16" ht="19.5" customHeight="1">
      <c r="A2" s="342" t="s">
        <v>267</v>
      </c>
      <c r="B2" s="343">
        <v>25000</v>
      </c>
      <c r="C2" s="343">
        <v>41999.999999999993</v>
      </c>
      <c r="D2" s="343">
        <v>148000.00000000003</v>
      </c>
      <c r="E2" s="343">
        <v>164000.00000000003</v>
      </c>
      <c r="F2" s="343">
        <v>411000.00000000006</v>
      </c>
      <c r="G2" s="343">
        <v>160999.99999999997</v>
      </c>
      <c r="H2" s="343">
        <v>158799.99999999994</v>
      </c>
      <c r="I2" s="343">
        <v>49000</v>
      </c>
      <c r="J2" s="343">
        <v>166999.99999999997</v>
      </c>
      <c r="K2" s="343">
        <v>202000.00000000006</v>
      </c>
      <c r="L2" s="343">
        <v>121000.00000000003</v>
      </c>
      <c r="M2" s="343">
        <v>51000.000000000007</v>
      </c>
    </row>
    <row r="3" spans="1:16" ht="19.5" customHeight="1">
      <c r="A3" s="342" t="s">
        <v>270</v>
      </c>
      <c r="B3" s="343">
        <v>310000</v>
      </c>
      <c r="C3" s="343">
        <v>241000.00000000003</v>
      </c>
      <c r="D3" s="343">
        <v>731000.00000000023</v>
      </c>
      <c r="E3" s="343">
        <v>742000.00000000023</v>
      </c>
      <c r="F3" s="343">
        <v>1298000</v>
      </c>
      <c r="G3" s="343">
        <v>902000.00000000047</v>
      </c>
      <c r="H3" s="343">
        <v>421000.00000000006</v>
      </c>
      <c r="I3" s="343">
        <v>180000.00000000003</v>
      </c>
      <c r="J3" s="343">
        <v>741000.00000000012</v>
      </c>
      <c r="K3" s="343">
        <v>921000.00000000023</v>
      </c>
      <c r="L3" s="343">
        <v>871000.00000000047</v>
      </c>
      <c r="M3" s="343">
        <v>450000.00000000017</v>
      </c>
    </row>
    <row r="4" spans="1:16" ht="19.5" customHeight="1">
      <c r="A4" s="342" t="s">
        <v>271</v>
      </c>
      <c r="B4" s="343">
        <v>69000</v>
      </c>
      <c r="C4" s="343">
        <v>64000</v>
      </c>
      <c r="D4" s="343">
        <v>526000</v>
      </c>
      <c r="E4" s="343">
        <v>752000</v>
      </c>
      <c r="F4" s="343">
        <v>1017999.9999999998</v>
      </c>
      <c r="G4" s="343">
        <v>1189499.9999999998</v>
      </c>
      <c r="H4" s="343">
        <v>1059500</v>
      </c>
      <c r="I4" s="343">
        <v>255000</v>
      </c>
      <c r="J4" s="343">
        <v>588000.00000000012</v>
      </c>
      <c r="K4" s="343">
        <v>511000.00000000012</v>
      </c>
      <c r="L4" s="343">
        <v>68999.999999999985</v>
      </c>
      <c r="M4" s="343">
        <v>1000</v>
      </c>
    </row>
    <row r="5" spans="1:16" ht="19.5" customHeight="1">
      <c r="A5" s="342" t="s">
        <v>19</v>
      </c>
      <c r="B5" s="343">
        <v>1525999.9999999998</v>
      </c>
      <c r="C5" s="343">
        <v>1265000.0000000002</v>
      </c>
      <c r="D5" s="343">
        <v>2640500.0000000005</v>
      </c>
      <c r="E5" s="343">
        <v>2774499.9999999991</v>
      </c>
      <c r="F5" s="343">
        <v>5121000</v>
      </c>
      <c r="G5" s="343">
        <v>3548000</v>
      </c>
      <c r="H5" s="343">
        <v>2530000.0000000005</v>
      </c>
      <c r="I5" s="343">
        <v>1850000.0000000005</v>
      </c>
      <c r="J5" s="343">
        <v>2805999.9999999995</v>
      </c>
      <c r="K5" s="343">
        <v>3859999.9999999995</v>
      </c>
      <c r="L5" s="343">
        <v>3872000</v>
      </c>
      <c r="M5" s="343">
        <v>2354000</v>
      </c>
    </row>
    <row r="6" spans="1:16" ht="19.5" customHeight="1">
      <c r="A6" s="342" t="s">
        <v>272</v>
      </c>
      <c r="B6" s="343">
        <v>2968999.9999999995</v>
      </c>
      <c r="C6" s="343">
        <v>5572000.0000000009</v>
      </c>
      <c r="D6" s="343">
        <v>6740000</v>
      </c>
      <c r="E6" s="343">
        <v>6906000.0000000009</v>
      </c>
      <c r="F6" s="343">
        <v>6951999.9999999981</v>
      </c>
      <c r="G6" s="343">
        <v>2453000</v>
      </c>
      <c r="H6" s="343">
        <v>2966999.9999999995</v>
      </c>
      <c r="I6" s="343">
        <v>2900999.9999999995</v>
      </c>
      <c r="J6" s="343">
        <v>4784999.9999999991</v>
      </c>
      <c r="K6" s="343">
        <v>5340000</v>
      </c>
      <c r="L6" s="343">
        <v>3283000.0000000005</v>
      </c>
      <c r="M6" s="343">
        <v>3479999.9999999991</v>
      </c>
    </row>
    <row r="7" spans="1:16" ht="19.5" customHeight="1">
      <c r="A7" s="344" t="s">
        <v>273</v>
      </c>
      <c r="B7" s="345">
        <v>10086000</v>
      </c>
      <c r="C7" s="345">
        <v>8900000</v>
      </c>
      <c r="D7" s="345">
        <v>11585000.000000002</v>
      </c>
      <c r="E7" s="345">
        <v>10174000.000000002</v>
      </c>
      <c r="F7" s="345">
        <v>11390999.999999996</v>
      </c>
      <c r="G7" s="345">
        <v>16709000</v>
      </c>
      <c r="H7" s="345">
        <v>12700999.999999998</v>
      </c>
      <c r="I7" s="345">
        <v>10702000</v>
      </c>
      <c r="J7" s="345">
        <v>12271000</v>
      </c>
      <c r="K7" s="345">
        <v>6593999.9999999991</v>
      </c>
      <c r="L7" s="345">
        <v>3163000</v>
      </c>
      <c r="M7" s="345">
        <v>6769000</v>
      </c>
    </row>
    <row r="8" spans="1:16" ht="19.5" customHeight="1">
      <c r="A8" s="346" t="s">
        <v>274</v>
      </c>
      <c r="B8" s="347"/>
      <c r="C8" s="347"/>
      <c r="D8" s="347"/>
      <c r="E8" s="347"/>
      <c r="F8" s="348"/>
      <c r="G8" s="347"/>
      <c r="H8" s="347"/>
      <c r="I8" s="347"/>
      <c r="J8" s="347"/>
      <c r="K8" s="349"/>
      <c r="L8" s="349"/>
      <c r="M8" s="350"/>
    </row>
    <row r="9" spans="1:16">
      <c r="A9" s="351" t="s">
        <v>275</v>
      </c>
      <c r="B9" s="352">
        <v>9729000.0000000019</v>
      </c>
      <c r="C9" s="352">
        <v>8979000.0000000019</v>
      </c>
      <c r="D9" s="352">
        <v>12150999.999999998</v>
      </c>
      <c r="E9" s="352">
        <v>12785000.000000002</v>
      </c>
      <c r="F9" s="352">
        <v>14391000</v>
      </c>
      <c r="G9" s="352">
        <v>11296000</v>
      </c>
      <c r="H9" s="352">
        <v>11634000</v>
      </c>
      <c r="I9" s="352">
        <v>10295000.000000002</v>
      </c>
      <c r="J9" s="352">
        <v>12648999.999999998</v>
      </c>
      <c r="K9" s="352">
        <v>12795000</v>
      </c>
      <c r="L9" s="352">
        <v>11603000.000000002</v>
      </c>
      <c r="M9" s="352">
        <v>10120000.000000002</v>
      </c>
    </row>
    <row r="10" spans="1:16">
      <c r="A10" s="351" t="s">
        <v>276</v>
      </c>
      <c r="B10" s="352">
        <v>9418000</v>
      </c>
      <c r="C10" s="352">
        <v>8774000.0000000019</v>
      </c>
      <c r="D10" s="352">
        <v>11884999.999999998</v>
      </c>
      <c r="E10" s="352">
        <v>12397999.999999998</v>
      </c>
      <c r="F10" s="352">
        <v>13956000.000000004</v>
      </c>
      <c r="G10" s="352">
        <v>10908000.000000002</v>
      </c>
      <c r="H10" s="352">
        <v>11245999.999999998</v>
      </c>
      <c r="I10" s="352">
        <v>9991000</v>
      </c>
      <c r="J10" s="352">
        <v>12044000</v>
      </c>
      <c r="K10" s="352">
        <v>12049999.999999996</v>
      </c>
      <c r="L10" s="352">
        <v>10864999.999999998</v>
      </c>
      <c r="M10" s="352">
        <v>9624000</v>
      </c>
    </row>
    <row r="11" spans="1:16">
      <c r="A11" s="351" t="s">
        <v>176</v>
      </c>
      <c r="B11" s="352">
        <v>14548000.000000002</v>
      </c>
      <c r="C11" s="352">
        <v>13769000</v>
      </c>
      <c r="D11" s="352">
        <v>18770000.000000004</v>
      </c>
      <c r="E11" s="352">
        <v>19759999.999999996</v>
      </c>
      <c r="F11" s="352">
        <v>22118999.999999996</v>
      </c>
      <c r="G11" s="352">
        <v>17282000.000000004</v>
      </c>
      <c r="H11" s="352">
        <v>17748000</v>
      </c>
      <c r="I11" s="352">
        <v>15956000</v>
      </c>
      <c r="J11" s="352">
        <v>19316999.999999996</v>
      </c>
      <c r="K11" s="352">
        <v>19247000.000000007</v>
      </c>
      <c r="L11" s="352">
        <v>17494999.999999996</v>
      </c>
      <c r="M11" s="352">
        <v>15521000</v>
      </c>
    </row>
    <row r="12" spans="1:16" ht="19.5" customHeight="1">
      <c r="A12" s="342" t="s">
        <v>21</v>
      </c>
      <c r="B12" s="343">
        <v>1000</v>
      </c>
      <c r="C12" s="343">
        <v>7000</v>
      </c>
      <c r="D12" s="343">
        <v>38000.000000000007</v>
      </c>
      <c r="E12" s="343">
        <v>288000.00000000006</v>
      </c>
      <c r="F12" s="343">
        <v>1032000</v>
      </c>
      <c r="G12" s="343">
        <v>2444999.9999999995</v>
      </c>
      <c r="H12" s="343">
        <v>727000.00000000012</v>
      </c>
      <c r="I12" s="343">
        <v>9000.0000000000018</v>
      </c>
      <c r="J12" s="343">
        <v>215000.00000000003</v>
      </c>
      <c r="K12" s="343">
        <v>221000.00000000006</v>
      </c>
      <c r="L12" s="343">
        <v>79000</v>
      </c>
      <c r="M12" s="343">
        <v>30000</v>
      </c>
    </row>
    <row r="13" spans="1:16" ht="19.5" customHeight="1">
      <c r="A13" s="342" t="s">
        <v>23</v>
      </c>
      <c r="B13" s="343">
        <v>70144000.000000015</v>
      </c>
      <c r="C13" s="343">
        <v>61002999.999999993</v>
      </c>
      <c r="D13" s="343">
        <v>76077999.999999985</v>
      </c>
      <c r="E13" s="343">
        <v>72560999.999999985</v>
      </c>
      <c r="F13" s="343">
        <v>87861000</v>
      </c>
      <c r="G13" s="343">
        <v>82121000.000000015</v>
      </c>
      <c r="H13" s="343">
        <v>75049999.999999985</v>
      </c>
      <c r="I13" s="343">
        <v>76139000.000000015</v>
      </c>
      <c r="J13" s="343">
        <v>87636000.000000015</v>
      </c>
      <c r="K13" s="343">
        <v>97091000.00000003</v>
      </c>
      <c r="L13" s="343">
        <v>90296000.000000015</v>
      </c>
      <c r="M13" s="343">
        <v>76161999.999999985</v>
      </c>
    </row>
    <row r="14" spans="1:16" ht="15">
      <c r="B14" s="353">
        <f>SUM(B2:B13)</f>
        <v>118825000.00000001</v>
      </c>
      <c r="C14" s="353">
        <f t="shared" ref="C14:M14" si="0">SUM(C2:C13)</f>
        <v>108616000</v>
      </c>
      <c r="D14" s="353">
        <f t="shared" si="0"/>
        <v>141292500</v>
      </c>
      <c r="E14" s="353">
        <f t="shared" si="0"/>
        <v>139304500</v>
      </c>
      <c r="F14" s="353">
        <f t="shared" si="0"/>
        <v>165550000</v>
      </c>
      <c r="G14" s="353">
        <f t="shared" si="0"/>
        <v>149014500</v>
      </c>
      <c r="H14" s="353">
        <f t="shared" si="0"/>
        <v>136242300</v>
      </c>
      <c r="I14" s="353">
        <f t="shared" si="0"/>
        <v>128327000.00000001</v>
      </c>
      <c r="J14" s="353">
        <f t="shared" si="0"/>
        <v>153219000</v>
      </c>
      <c r="K14" s="353">
        <f t="shared" si="0"/>
        <v>158832000.00000003</v>
      </c>
      <c r="L14" s="353">
        <f t="shared" si="0"/>
        <v>141717000</v>
      </c>
      <c r="M14" s="353">
        <f t="shared" si="0"/>
        <v>124561999.99999999</v>
      </c>
    </row>
    <row r="16" spans="1:16" ht="19.5" customHeight="1">
      <c r="A16" s="4"/>
    </row>
    <row r="17" spans="1:1" ht="19.5" customHeight="1">
      <c r="A17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767F7-5EEE-4B8F-991F-65A7F0F4858F}">
  <dimension ref="A1:AN277"/>
  <sheetViews>
    <sheetView topLeftCell="A10" zoomScaleNormal="100" workbookViewId="0">
      <selection activeCell="B2" sqref="B2"/>
    </sheetView>
  </sheetViews>
  <sheetFormatPr defaultRowHeight="14.25"/>
  <cols>
    <col min="1" max="1" width="17.75" customWidth="1"/>
    <col min="2" max="2" width="10.875" customWidth="1"/>
    <col min="3" max="3" width="10.625" customWidth="1"/>
    <col min="4" max="4" width="10.75" customWidth="1"/>
    <col min="5" max="5" width="10.25" customWidth="1"/>
    <col min="6" max="6" width="9.5" customWidth="1"/>
    <col min="7" max="7" width="10.5" customWidth="1"/>
    <col min="8" max="8" width="10.75" customWidth="1"/>
    <col min="9" max="9" width="11.5" customWidth="1"/>
    <col min="10" max="10" width="12.5" customWidth="1"/>
    <col min="11" max="11" width="13.375" customWidth="1"/>
    <col min="12" max="12" width="12.25" customWidth="1"/>
    <col min="13" max="13" width="13.25" customWidth="1"/>
    <col min="14" max="14" width="10.625" customWidth="1"/>
    <col min="15" max="15" width="13.5" customWidth="1"/>
    <col min="16" max="16" width="11.75" customWidth="1"/>
    <col min="17" max="17" width="13.625" customWidth="1"/>
    <col min="19" max="19" width="11" customWidth="1"/>
    <col min="20" max="20" width="9.375" customWidth="1"/>
    <col min="21" max="21" width="9.875" customWidth="1"/>
    <col min="22" max="22" width="13.25" customWidth="1"/>
    <col min="24" max="24" width="11.625" bestFit="1" customWidth="1"/>
    <col min="25" max="25" width="12.5" customWidth="1"/>
    <col min="27" max="27" width="10.125" customWidth="1"/>
    <col min="28" max="28" width="11.75" customWidth="1"/>
    <col min="31" max="31" width="10.875" customWidth="1"/>
    <col min="32" max="32" width="10.375" customWidth="1"/>
    <col min="34" max="34" width="13.125" bestFit="1" customWidth="1"/>
    <col min="36" max="36" width="9.375" bestFit="1" customWidth="1"/>
  </cols>
  <sheetData>
    <row r="1" spans="1:36" ht="15.75">
      <c r="A1" s="43" t="s">
        <v>39</v>
      </c>
      <c r="B1" s="43"/>
      <c r="C1" s="44"/>
      <c r="D1" s="43"/>
      <c r="E1" s="43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</row>
    <row r="2" spans="1:36">
      <c r="A2" s="1" t="s">
        <v>40</v>
      </c>
      <c r="B2" s="46"/>
      <c r="C2" s="47"/>
      <c r="D2" s="46"/>
      <c r="E2" s="46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36">
      <c r="A3" s="1" t="s">
        <v>41</v>
      </c>
      <c r="B3" s="1"/>
      <c r="C3" s="1"/>
      <c r="D3" s="1"/>
      <c r="E3" s="48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36">
      <c r="A4" s="1" t="s">
        <v>42</v>
      </c>
      <c r="B4" s="49"/>
      <c r="C4" s="1"/>
      <c r="D4" s="1"/>
      <c r="E4" s="50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36">
      <c r="A5" s="1" t="s">
        <v>43</v>
      </c>
      <c r="B5" s="1"/>
      <c r="C5" s="1"/>
      <c r="D5" s="1"/>
      <c r="E5" s="1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36">
      <c r="A6" s="51" t="s">
        <v>44</v>
      </c>
      <c r="B6" s="52" t="s">
        <v>45</v>
      </c>
      <c r="C6" s="51"/>
      <c r="D6" s="51" t="s">
        <v>46</v>
      </c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36">
      <c r="A7" s="51" t="s">
        <v>47</v>
      </c>
      <c r="B7" s="52" t="s">
        <v>48</v>
      </c>
      <c r="C7" s="51"/>
      <c r="D7" s="51"/>
      <c r="F7" s="53"/>
      <c r="G7" s="54"/>
      <c r="H7" s="47"/>
      <c r="I7" s="47"/>
      <c r="J7" s="47"/>
      <c r="K7" s="47"/>
      <c r="L7" s="47"/>
      <c r="M7" s="47"/>
      <c r="N7" s="47"/>
      <c r="O7" s="47"/>
      <c r="P7" s="47"/>
    </row>
    <row r="8" spans="1:36" ht="15.75">
      <c r="A8" s="51" t="s">
        <v>49</v>
      </c>
      <c r="B8" s="52" t="s">
        <v>50</v>
      </c>
      <c r="C8" s="51"/>
      <c r="D8" s="51"/>
      <c r="F8" s="43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36">
      <c r="A9" s="51" t="s">
        <v>51</v>
      </c>
      <c r="B9" s="52" t="s">
        <v>52</v>
      </c>
      <c r="C9" s="51"/>
      <c r="D9" s="51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36">
      <c r="A10" s="55"/>
      <c r="B10" s="47"/>
      <c r="C10" s="51"/>
      <c r="D10" s="47"/>
      <c r="E10" s="51"/>
      <c r="F10" s="47"/>
      <c r="G10" s="47"/>
      <c r="H10" s="47"/>
      <c r="I10" s="47"/>
      <c r="J10" s="47"/>
      <c r="K10" s="56"/>
      <c r="L10" s="47"/>
      <c r="M10" s="47"/>
      <c r="N10" s="47"/>
      <c r="O10" s="47"/>
      <c r="P10" s="47"/>
    </row>
    <row r="11" spans="1:36">
      <c r="A11" s="4" t="s">
        <v>0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36">
      <c r="A12" s="6" t="s">
        <v>2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</row>
    <row r="13" spans="1:36">
      <c r="A13" s="302" t="s">
        <v>53</v>
      </c>
      <c r="B13" s="302"/>
      <c r="C13" s="302"/>
      <c r="D13" s="302"/>
      <c r="E13" s="302"/>
      <c r="F13" s="302"/>
      <c r="G13" s="302"/>
      <c r="H13" s="302"/>
      <c r="I13" s="302"/>
      <c r="J13" s="1"/>
      <c r="K13" s="1"/>
      <c r="L13" s="1"/>
      <c r="M13" s="1"/>
      <c r="N13" s="1"/>
      <c r="O13" s="1"/>
      <c r="P13" s="1"/>
    </row>
    <row r="14" spans="1:36">
      <c r="A14" s="1" t="s">
        <v>54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36">
      <c r="A15" s="49" t="s">
        <v>55</v>
      </c>
      <c r="B15" s="1"/>
      <c r="C15" s="1"/>
      <c r="D15" s="1"/>
      <c r="E15" s="1"/>
      <c r="F15" s="1"/>
      <c r="G15" s="48"/>
      <c r="H15" s="1"/>
      <c r="I15" s="1"/>
      <c r="J15" s="1"/>
      <c r="K15" s="1"/>
      <c r="L15" s="1"/>
      <c r="M15" s="1"/>
      <c r="N15" s="1"/>
      <c r="O15" s="1"/>
      <c r="P15" s="1"/>
    </row>
    <row r="16" spans="1:36">
      <c r="A16" s="9"/>
      <c r="B16" s="9"/>
      <c r="C16" s="9"/>
      <c r="D16" s="9"/>
      <c r="E16" s="303" t="s">
        <v>56</v>
      </c>
      <c r="F16" s="304"/>
      <c r="G16" s="305"/>
      <c r="H16" s="1"/>
      <c r="I16" s="1"/>
      <c r="J16" s="1"/>
      <c r="K16" s="1"/>
      <c r="L16" s="1"/>
      <c r="M16" s="1"/>
      <c r="N16" s="1"/>
      <c r="O16" s="1"/>
      <c r="P16" s="1"/>
    </row>
    <row r="17" spans="1:16" ht="33.75">
      <c r="A17" s="57"/>
      <c r="B17" s="58" t="s">
        <v>57</v>
      </c>
      <c r="C17" s="58" t="s">
        <v>58</v>
      </c>
      <c r="D17" s="58" t="s">
        <v>59</v>
      </c>
      <c r="E17" s="58" t="s">
        <v>60</v>
      </c>
      <c r="F17" s="58" t="s">
        <v>61</v>
      </c>
      <c r="G17" s="59" t="s">
        <v>62</v>
      </c>
      <c r="H17" s="60" t="s">
        <v>63</v>
      </c>
      <c r="I17" s="61" t="s">
        <v>64</v>
      </c>
      <c r="J17" s="62"/>
      <c r="K17" s="63"/>
      <c r="L17" s="306"/>
      <c r="M17" s="306"/>
      <c r="N17" s="64"/>
      <c r="O17" s="62"/>
      <c r="P17" s="62"/>
    </row>
    <row r="18" spans="1:16">
      <c r="A18" s="65">
        <v>43466</v>
      </c>
      <c r="B18" s="66">
        <f>B41+B64</f>
        <v>0.33500000000000002</v>
      </c>
      <c r="C18" s="66">
        <f>IF(ISERROR(AVERAGE($C41+C64))," ",AVERAGE($C41+$C64))</f>
        <v>1.0806451612903226E-2</v>
      </c>
      <c r="D18" s="66">
        <f>MAX(D41+D64)</f>
        <v>3.5000000000000003E-2</v>
      </c>
      <c r="E18" s="67">
        <f>E41+E64</f>
        <v>6.2E-4</v>
      </c>
      <c r="F18" s="67">
        <f>F41+F64</f>
        <v>0</v>
      </c>
      <c r="G18" s="68">
        <f>SUM(E18:F18)</f>
        <v>6.2E-4</v>
      </c>
      <c r="H18" s="67">
        <v>2.3462813704039456</v>
      </c>
      <c r="I18" s="66">
        <f>B18-G18</f>
        <v>0.33438000000000001</v>
      </c>
      <c r="J18" s="1"/>
      <c r="K18" s="69"/>
      <c r="L18" s="70"/>
      <c r="M18" s="70"/>
      <c r="N18" s="1"/>
      <c r="O18" s="1"/>
      <c r="P18" s="1"/>
    </row>
    <row r="19" spans="1:16">
      <c r="A19" s="17" t="s">
        <v>3</v>
      </c>
      <c r="B19" s="66">
        <f>B42+B65</f>
        <v>0.28300000000000003</v>
      </c>
      <c r="C19" s="66">
        <f t="shared" ref="C19:C29" si="0">IF(ISERROR(AVERAGE($C42+C65))," ",AVERAGE($C42+$C65))</f>
        <v>1.0107142857142858E-2</v>
      </c>
      <c r="D19" s="66">
        <f t="shared" ref="D19:D29" si="1">MAX(D42+D65)</f>
        <v>3.3000000000000002E-2</v>
      </c>
      <c r="E19" s="67">
        <f t="shared" ref="E19:F29" si="2">E42+E65</f>
        <v>1.5560000000000001E-2</v>
      </c>
      <c r="F19" s="67">
        <f t="shared" si="2"/>
        <v>0</v>
      </c>
      <c r="G19" s="68">
        <f t="shared" ref="G19:G29" si="3">SUM(E19:F19)</f>
        <v>1.5560000000000001E-2</v>
      </c>
      <c r="H19" s="67">
        <v>2.3162017464956168</v>
      </c>
      <c r="I19" s="66">
        <f t="shared" ref="I19:I29" si="4">B19-G19</f>
        <v>0.26744000000000001</v>
      </c>
      <c r="J19" s="1"/>
      <c r="K19" s="71"/>
      <c r="L19" s="72"/>
      <c r="M19" s="73"/>
      <c r="N19" s="1"/>
      <c r="O19" s="1"/>
      <c r="P19" s="1"/>
    </row>
    <row r="20" spans="1:16">
      <c r="A20" s="17" t="s">
        <v>4</v>
      </c>
      <c r="B20" s="66">
        <f t="shared" ref="B20:B29" si="5">B43+B66</f>
        <v>0.87900000000000023</v>
      </c>
      <c r="C20" s="66">
        <f t="shared" si="0"/>
        <v>2.8354838709677428E-2</v>
      </c>
      <c r="D20" s="66">
        <f t="shared" si="1"/>
        <v>0.06</v>
      </c>
      <c r="E20" s="67">
        <f t="shared" si="2"/>
        <v>6.2E-4</v>
      </c>
      <c r="F20" s="67">
        <f t="shared" si="2"/>
        <v>0</v>
      </c>
      <c r="G20" s="68">
        <f t="shared" si="3"/>
        <v>6.2E-4</v>
      </c>
      <c r="H20" s="67">
        <v>3.4536496711579265</v>
      </c>
      <c r="I20" s="66">
        <f t="shared" si="4"/>
        <v>0.87838000000000027</v>
      </c>
      <c r="J20" s="1"/>
      <c r="K20" s="69"/>
      <c r="L20" s="74"/>
      <c r="M20" s="73"/>
      <c r="N20" s="1"/>
      <c r="O20" s="1"/>
      <c r="P20" s="1"/>
    </row>
    <row r="21" spans="1:16">
      <c r="A21" s="17" t="s">
        <v>5</v>
      </c>
      <c r="B21" s="66">
        <f t="shared" si="5"/>
        <v>0.90600000000000025</v>
      </c>
      <c r="C21" s="66">
        <f t="shared" si="0"/>
        <v>3.0200000000000008E-2</v>
      </c>
      <c r="D21" s="66">
        <f t="shared" si="1"/>
        <v>6.2E-2</v>
      </c>
      <c r="E21" s="67">
        <f t="shared" si="2"/>
        <v>2.0999999999999999E-3</v>
      </c>
      <c r="F21" s="67">
        <f t="shared" si="2"/>
        <v>0</v>
      </c>
      <c r="G21" s="68">
        <f t="shared" si="3"/>
        <v>2.0999999999999999E-3</v>
      </c>
      <c r="H21" s="67">
        <v>3.0216684354545884</v>
      </c>
      <c r="I21" s="66">
        <f t="shared" si="4"/>
        <v>0.90390000000000026</v>
      </c>
      <c r="J21" s="1"/>
      <c r="L21" s="69"/>
      <c r="M21" s="75"/>
      <c r="N21" s="1"/>
      <c r="O21" s="1"/>
      <c r="P21" s="1"/>
    </row>
    <row r="22" spans="1:16">
      <c r="A22" s="17" t="s">
        <v>6</v>
      </c>
      <c r="B22" s="66">
        <f t="shared" si="5"/>
        <v>1.7090000000000001</v>
      </c>
      <c r="C22" s="66">
        <f t="shared" si="0"/>
        <v>5.5129032258064523E-2</v>
      </c>
      <c r="D22" s="66">
        <f t="shared" si="1"/>
        <v>0.252</v>
      </c>
      <c r="E22" s="67">
        <f t="shared" si="2"/>
        <v>6.9199999999999991E-3</v>
      </c>
      <c r="F22" s="67">
        <f t="shared" si="2"/>
        <v>0</v>
      </c>
      <c r="G22" s="68">
        <f t="shared" si="3"/>
        <v>6.9199999999999991E-3</v>
      </c>
      <c r="H22" s="67">
        <v>3.8882900191117997</v>
      </c>
      <c r="I22" s="66">
        <f t="shared" si="4"/>
        <v>1.70208</v>
      </c>
      <c r="J22" s="1"/>
      <c r="K22" s="1"/>
      <c r="L22" s="1"/>
      <c r="M22" s="1"/>
      <c r="N22" s="1"/>
      <c r="O22" s="1"/>
      <c r="P22" s="1"/>
    </row>
    <row r="23" spans="1:16">
      <c r="A23" s="17" t="s">
        <v>7</v>
      </c>
      <c r="B23" s="66">
        <f t="shared" si="5"/>
        <v>1.0630000000000004</v>
      </c>
      <c r="C23" s="66">
        <f t="shared" si="0"/>
        <v>3.5433333333333351E-2</v>
      </c>
      <c r="D23" s="66">
        <f t="shared" si="1"/>
        <v>9.325E-2</v>
      </c>
      <c r="E23" s="67">
        <f t="shared" si="2"/>
        <v>6.8000000000000005E-4</v>
      </c>
      <c r="F23" s="67">
        <f t="shared" si="2"/>
        <v>4.1939999999999998E-3</v>
      </c>
      <c r="G23" s="68">
        <f t="shared" si="3"/>
        <v>4.8739999999999999E-3</v>
      </c>
      <c r="H23" s="67">
        <v>3.4332797908987036</v>
      </c>
      <c r="I23" s="66">
        <f t="shared" si="4"/>
        <v>1.0581260000000003</v>
      </c>
      <c r="J23" s="1"/>
      <c r="K23" s="1"/>
      <c r="L23" s="1"/>
      <c r="M23" s="1"/>
      <c r="N23" s="1"/>
      <c r="O23" s="1"/>
      <c r="P23" s="1"/>
    </row>
    <row r="24" spans="1:16">
      <c r="A24" s="17" t="s">
        <v>8</v>
      </c>
      <c r="B24" s="66">
        <f t="shared" si="5"/>
        <v>0.57979999999999998</v>
      </c>
      <c r="C24" s="66">
        <f t="shared" si="0"/>
        <v>1.8703225806451611E-2</v>
      </c>
      <c r="D24" s="66">
        <f t="shared" si="1"/>
        <v>0.11615</v>
      </c>
      <c r="E24" s="67">
        <f t="shared" si="2"/>
        <v>8.2039999999999995E-3</v>
      </c>
      <c r="F24" s="67">
        <f t="shared" si="2"/>
        <v>5.4999999999999997E-3</v>
      </c>
      <c r="G24" s="68">
        <f t="shared" si="3"/>
        <v>1.3703999999999999E-2</v>
      </c>
      <c r="H24" s="67">
        <v>2.8345152724366582</v>
      </c>
      <c r="I24" s="66">
        <f t="shared" si="4"/>
        <v>0.56609599999999993</v>
      </c>
      <c r="J24" s="1"/>
      <c r="K24" s="1"/>
      <c r="L24" s="1"/>
      <c r="M24" s="1"/>
      <c r="N24" s="1"/>
      <c r="O24" s="1"/>
      <c r="P24" s="1"/>
    </row>
    <row r="25" spans="1:16">
      <c r="A25" s="17" t="s">
        <v>9</v>
      </c>
      <c r="B25" s="66">
        <f t="shared" si="5"/>
        <v>0.22900000000000004</v>
      </c>
      <c r="C25" s="66">
        <f t="shared" si="0"/>
        <v>7.3870967741935488E-3</v>
      </c>
      <c r="D25" s="66">
        <f t="shared" si="1"/>
        <v>2.4E-2</v>
      </c>
      <c r="E25" s="67">
        <f t="shared" si="2"/>
        <v>2.0600000000000002E-3</v>
      </c>
      <c r="F25" s="67">
        <f t="shared" si="2"/>
        <v>0</v>
      </c>
      <c r="G25" s="68">
        <f t="shared" si="3"/>
        <v>2.0600000000000002E-3</v>
      </c>
      <c r="H25" s="67">
        <v>2.5623826565077907</v>
      </c>
      <c r="I25" s="66">
        <f t="shared" si="4"/>
        <v>0.22694000000000003</v>
      </c>
      <c r="J25" s="1"/>
      <c r="K25" s="1"/>
      <c r="L25" s="1"/>
      <c r="M25" s="1"/>
      <c r="N25" s="1"/>
      <c r="O25" s="1"/>
      <c r="P25" s="1"/>
    </row>
    <row r="26" spans="1:16">
      <c r="A26" s="17" t="s">
        <v>10</v>
      </c>
      <c r="B26" s="66">
        <f t="shared" si="5"/>
        <v>0.90800000000000014</v>
      </c>
      <c r="C26" s="66">
        <f t="shared" si="0"/>
        <v>3.0266666666666671E-2</v>
      </c>
      <c r="D26" s="66">
        <f t="shared" si="1"/>
        <v>8.299999999999999E-2</v>
      </c>
      <c r="E26" s="67">
        <f t="shared" si="2"/>
        <v>2.9399999999999999E-3</v>
      </c>
      <c r="F26" s="67">
        <f t="shared" si="2"/>
        <v>0</v>
      </c>
      <c r="G26" s="68">
        <f t="shared" si="3"/>
        <v>2.9399999999999999E-3</v>
      </c>
      <c r="H26" s="67">
        <v>3.3399508056461613</v>
      </c>
      <c r="I26" s="66">
        <f t="shared" si="4"/>
        <v>0.90506000000000009</v>
      </c>
      <c r="J26" s="1"/>
      <c r="K26" s="1"/>
      <c r="L26" s="1"/>
      <c r="M26" s="1"/>
      <c r="N26" s="1"/>
      <c r="O26" s="1"/>
      <c r="P26" s="1"/>
    </row>
    <row r="27" spans="1:16">
      <c r="A27" s="17" t="s">
        <v>11</v>
      </c>
      <c r="B27" s="66">
        <f t="shared" si="5"/>
        <v>1.1230000000000002</v>
      </c>
      <c r="C27" s="66">
        <f t="shared" si="0"/>
        <v>3.6225806451612913E-2</v>
      </c>
      <c r="D27" s="66">
        <f t="shared" si="1"/>
        <v>8.5499999999999993E-2</v>
      </c>
      <c r="E27" s="67">
        <f t="shared" si="2"/>
        <v>5.7120000000000001E-3</v>
      </c>
      <c r="F27" s="67">
        <f t="shared" si="2"/>
        <v>0</v>
      </c>
      <c r="G27" s="68">
        <f t="shared" si="3"/>
        <v>5.7120000000000001E-3</v>
      </c>
      <c r="H27" s="67">
        <v>3.2466698558987122</v>
      </c>
      <c r="I27" s="66">
        <f t="shared" si="4"/>
        <v>1.1172880000000003</v>
      </c>
      <c r="J27" s="1"/>
      <c r="K27" s="1"/>
      <c r="L27" s="1"/>
      <c r="M27" s="1"/>
      <c r="N27" s="1"/>
      <c r="O27" s="1"/>
      <c r="P27" s="1"/>
    </row>
    <row r="28" spans="1:16">
      <c r="A28" s="17" t="s">
        <v>65</v>
      </c>
      <c r="B28" s="66">
        <f t="shared" si="5"/>
        <v>0.99200000000000044</v>
      </c>
      <c r="C28" s="66">
        <f t="shared" si="0"/>
        <v>3.3066666666666682E-2</v>
      </c>
      <c r="D28" s="66">
        <f t="shared" si="1"/>
        <v>6.8000000000000005E-2</v>
      </c>
      <c r="E28" s="67">
        <f t="shared" si="2"/>
        <v>2.2400000000000002E-3</v>
      </c>
      <c r="F28" s="67">
        <f t="shared" si="2"/>
        <v>6.0000000000000001E-3</v>
      </c>
      <c r="G28" s="68">
        <f t="shared" si="3"/>
        <v>8.2400000000000008E-3</v>
      </c>
      <c r="H28" s="67">
        <v>2.901871915278543</v>
      </c>
      <c r="I28" s="66">
        <f t="shared" si="4"/>
        <v>0.98376000000000041</v>
      </c>
      <c r="J28" s="1"/>
      <c r="K28" s="1"/>
      <c r="L28" s="1"/>
      <c r="M28" s="1"/>
      <c r="N28" s="1"/>
      <c r="O28" s="1"/>
      <c r="P28" s="1"/>
    </row>
    <row r="29" spans="1:16">
      <c r="A29" s="76" t="s">
        <v>66</v>
      </c>
      <c r="B29" s="66">
        <f t="shared" si="5"/>
        <v>0.50100000000000022</v>
      </c>
      <c r="C29" s="66">
        <f t="shared" si="0"/>
        <v>1.6451612903225807E-3</v>
      </c>
      <c r="D29" s="66">
        <f t="shared" si="1"/>
        <v>0.104</v>
      </c>
      <c r="E29" s="67">
        <f t="shared" si="2"/>
        <v>8.3000000000000001E-4</v>
      </c>
      <c r="F29" s="67">
        <f t="shared" si="2"/>
        <v>0</v>
      </c>
      <c r="G29" s="68">
        <f t="shared" si="3"/>
        <v>8.3000000000000001E-4</v>
      </c>
      <c r="H29" s="67">
        <v>2.7681064974813183</v>
      </c>
      <c r="I29" s="66">
        <f t="shared" si="4"/>
        <v>0.50017000000000023</v>
      </c>
      <c r="J29" s="1"/>
      <c r="K29" s="1"/>
      <c r="L29" s="1"/>
      <c r="M29" s="1"/>
      <c r="N29" s="1"/>
      <c r="O29" s="1"/>
      <c r="P29" s="1"/>
    </row>
    <row r="30" spans="1:16">
      <c r="A30" s="77" t="s">
        <v>67</v>
      </c>
      <c r="B30" s="78">
        <f>SUM(B18:B29)</f>
        <v>9.5078000000000014</v>
      </c>
      <c r="C30" s="78">
        <f>AVERAGE(C18:C29)</f>
        <v>2.4777118535586288E-2</v>
      </c>
      <c r="D30" s="78">
        <f>MAX(D18:D29)</f>
        <v>0.252</v>
      </c>
      <c r="E30" s="42">
        <f>SUM(E18:E29)</f>
        <v>4.8485999999999994E-2</v>
      </c>
      <c r="F30" s="42">
        <f>SUM(F18:F29)</f>
        <v>1.5694E-2</v>
      </c>
      <c r="G30" s="79">
        <f>SUM(G18:G29)</f>
        <v>6.4180000000000001E-2</v>
      </c>
      <c r="H30" s="80">
        <f>SUM(H18:H29)</f>
        <v>36.112868036771765</v>
      </c>
      <c r="I30" s="81">
        <f>SUM(I18:I29)</f>
        <v>9.4436200000000028</v>
      </c>
      <c r="J30" s="1"/>
      <c r="K30" s="1"/>
      <c r="L30" s="1"/>
      <c r="M30" s="1"/>
      <c r="N30" s="1"/>
      <c r="O30" s="1"/>
      <c r="P30" s="1"/>
    </row>
    <row r="31" spans="1:16">
      <c r="A31" s="1"/>
      <c r="B31" s="82"/>
      <c r="C31" s="83" t="s">
        <v>68</v>
      </c>
      <c r="D31" s="84"/>
      <c r="E31" s="1"/>
      <c r="F31" s="85"/>
      <c r="G31" s="86" t="s">
        <v>69</v>
      </c>
      <c r="H31" s="20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B32" s="1"/>
      <c r="C32" s="1"/>
      <c r="D32" s="1"/>
      <c r="E32" s="1"/>
      <c r="F32" s="1"/>
      <c r="G32" s="1"/>
      <c r="H32" s="62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>
      <c r="A36" s="307" t="s">
        <v>70</v>
      </c>
      <c r="B36" s="307"/>
      <c r="C36" s="307"/>
      <c r="D36" s="307"/>
      <c r="E36" s="30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1" t="s">
        <v>71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49" t="s">
        <v>72</v>
      </c>
      <c r="B38" s="1"/>
      <c r="C38" s="1"/>
      <c r="D38" s="1"/>
      <c r="E38" s="5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s="87" customFormat="1" ht="12.75">
      <c r="A39" s="57"/>
      <c r="B39" s="57"/>
      <c r="C39" s="57"/>
      <c r="D39" s="57"/>
      <c r="E39" s="303" t="s">
        <v>56</v>
      </c>
      <c r="F39" s="304"/>
      <c r="G39" s="305"/>
      <c r="H39" s="308" t="s">
        <v>73</v>
      </c>
      <c r="I39" s="308"/>
      <c r="J39" s="1"/>
      <c r="K39" s="1"/>
      <c r="L39" s="1"/>
      <c r="M39" s="309" t="s">
        <v>74</v>
      </c>
      <c r="N39" s="310"/>
      <c r="O39" s="311"/>
      <c r="P39" s="1"/>
    </row>
    <row r="40" spans="1:16" s="87" customFormat="1" ht="51">
      <c r="A40" s="57"/>
      <c r="B40" s="58" t="s">
        <v>57</v>
      </c>
      <c r="C40" s="58" t="s">
        <v>58</v>
      </c>
      <c r="D40" s="58" t="s">
        <v>59</v>
      </c>
      <c r="E40" s="58" t="s">
        <v>60</v>
      </c>
      <c r="F40" s="58" t="s">
        <v>61</v>
      </c>
      <c r="G40" s="59" t="s">
        <v>62</v>
      </c>
      <c r="H40" s="88" t="s">
        <v>75</v>
      </c>
      <c r="I40" s="88" t="s">
        <v>76</v>
      </c>
      <c r="J40" s="89" t="s">
        <v>64</v>
      </c>
      <c r="K40" s="62"/>
      <c r="L40" s="90"/>
      <c r="M40" s="91"/>
      <c r="N40" s="92" t="s">
        <v>75</v>
      </c>
      <c r="O40" s="92" t="s">
        <v>76</v>
      </c>
      <c r="P40" s="93"/>
    </row>
    <row r="41" spans="1:16" s="87" customFormat="1" ht="12.75">
      <c r="A41" s="65">
        <v>43466</v>
      </c>
      <c r="B41" s="66">
        <f>'Daily Flow-066'!AH6</f>
        <v>0.31</v>
      </c>
      <c r="C41" s="66">
        <f>'Daily Flow-066'!AI6</f>
        <v>0.01</v>
      </c>
      <c r="D41" s="94">
        <f>'Daily Flow-066'!AJ6</f>
        <v>2.9000000000000001E-2</v>
      </c>
      <c r="E41" s="95">
        <v>3.1E-4</v>
      </c>
      <c r="F41" s="95">
        <v>0</v>
      </c>
      <c r="G41" s="96">
        <f>SUM(E41:F41)</f>
        <v>3.1E-4</v>
      </c>
      <c r="H41" s="97">
        <v>-6.7000000000000002E-3</v>
      </c>
      <c r="I41" s="98">
        <f t="shared" ref="I41:I52" si="6">H41*B41</f>
        <v>-2.0769999999999999E-3</v>
      </c>
      <c r="J41" s="99">
        <f>SUM(B41-G41)+I41</f>
        <v>0.30761300000000003</v>
      </c>
      <c r="K41" s="1"/>
      <c r="L41" s="90"/>
      <c r="M41" s="91" t="s">
        <v>77</v>
      </c>
      <c r="N41" s="100">
        <f>H41</f>
        <v>-6.7000000000000002E-3</v>
      </c>
      <c r="O41" s="101">
        <f>SUM('Daily Flow-066'!B8:AA8)*N41</f>
        <v>-3.6984000000000006E-3</v>
      </c>
      <c r="P41" s="102"/>
    </row>
    <row r="42" spans="1:16" s="87" customFormat="1" ht="12.75">
      <c r="A42" s="17" t="s">
        <v>3</v>
      </c>
      <c r="B42" s="66">
        <f>'Daily Flow-066'!AH7</f>
        <v>0.24100000000000002</v>
      </c>
      <c r="C42" s="66">
        <f>'Daily Flow-066'!AI7</f>
        <v>8.6071428571428583E-3</v>
      </c>
      <c r="D42" s="94">
        <f>'Daily Flow-066'!AJ7</f>
        <v>2.6499999999999999E-2</v>
      </c>
      <c r="E42" s="95">
        <v>2.7999999999999998E-4</v>
      </c>
      <c r="F42" s="95">
        <v>0</v>
      </c>
      <c r="G42" s="96">
        <f t="shared" ref="G42:G44" si="7">SUM(E42:F42)</f>
        <v>2.7999999999999998E-4</v>
      </c>
      <c r="H42" s="97">
        <v>-6.7000000000000002E-3</v>
      </c>
      <c r="I42" s="98">
        <f t="shared" si="6"/>
        <v>-1.6147000000000002E-3</v>
      </c>
      <c r="J42" s="99">
        <f t="shared" ref="J42:J52" si="8">SUM(B42-G42)+I42</f>
        <v>0.23910530000000002</v>
      </c>
      <c r="K42" s="1"/>
      <c r="L42" s="103"/>
      <c r="M42" s="104" t="s">
        <v>78</v>
      </c>
      <c r="N42" s="105">
        <v>1.5800000000000002E-2</v>
      </c>
      <c r="O42" s="91">
        <f>SUM('Daily Flow-066'!AB8:AF8)*N42</f>
        <v>2.8282000000000003E-3</v>
      </c>
      <c r="P42" s="106"/>
    </row>
    <row r="43" spans="1:16" s="87" customFormat="1" ht="12.75">
      <c r="A43" s="17" t="s">
        <v>4</v>
      </c>
      <c r="B43" s="66">
        <f>'Daily Flow-066'!AH8</f>
        <v>0.73100000000000021</v>
      </c>
      <c r="C43" s="66">
        <f>'Daily Flow-066'!AI8</f>
        <v>2.3580645161290329E-2</v>
      </c>
      <c r="D43" s="94">
        <f>'Daily Flow-066'!AJ8</f>
        <v>4.8000000000000001E-2</v>
      </c>
      <c r="E43" s="95">
        <v>3.1E-4</v>
      </c>
      <c r="F43" s="95">
        <v>0</v>
      </c>
      <c r="G43" s="96">
        <f t="shared" si="7"/>
        <v>3.1E-4</v>
      </c>
      <c r="H43" s="107" t="s">
        <v>79</v>
      </c>
      <c r="I43" s="98">
        <f>O43</f>
        <v>-8.7020000000000023E-4</v>
      </c>
      <c r="J43" s="99">
        <f t="shared" si="8"/>
        <v>0.72981980000000013</v>
      </c>
      <c r="K43" s="1"/>
      <c r="L43" s="103"/>
      <c r="M43" s="104"/>
      <c r="N43" s="105"/>
      <c r="O43" s="108">
        <f>SUM(O41:O42)</f>
        <v>-8.7020000000000023E-4</v>
      </c>
      <c r="P43" s="106"/>
    </row>
    <row r="44" spans="1:16" s="87" customFormat="1" ht="12.75">
      <c r="A44" s="17" t="s">
        <v>5</v>
      </c>
      <c r="B44" s="66">
        <f>'Daily Flow-066'!AH9</f>
        <v>0.74200000000000021</v>
      </c>
      <c r="C44" s="66">
        <f>'Daily Flow-066'!AI9</f>
        <v>2.473333333333334E-2</v>
      </c>
      <c r="D44" s="94">
        <f>'Daily Flow-066'!AJ9</f>
        <v>4.7E-2</v>
      </c>
      <c r="E44" s="95">
        <v>2.9999999999999997E-4</v>
      </c>
      <c r="F44" s="95">
        <v>0</v>
      </c>
      <c r="G44" s="96">
        <f t="shared" si="7"/>
        <v>2.9999999999999997E-4</v>
      </c>
      <c r="H44" s="97">
        <v>1.5800000000000002E-2</v>
      </c>
      <c r="I44" s="98">
        <f t="shared" si="6"/>
        <v>1.1723600000000004E-2</v>
      </c>
      <c r="J44" s="99">
        <f t="shared" si="8"/>
        <v>0.7534236000000003</v>
      </c>
      <c r="K44" s="1"/>
      <c r="M44" s="102"/>
      <c r="N44" s="64"/>
      <c r="O44" s="1"/>
      <c r="P44" s="64"/>
    </row>
    <row r="45" spans="1:16" s="87" customFormat="1" ht="12.75">
      <c r="A45" s="17" t="s">
        <v>6</v>
      </c>
      <c r="B45" s="66">
        <f>'Daily Flow-066'!AH10</f>
        <v>1.298</v>
      </c>
      <c r="C45" s="66">
        <f>'Daily Flow-066'!AI10</f>
        <v>4.1870967741935487E-2</v>
      </c>
      <c r="D45" s="94">
        <f>'Daily Flow-066'!AJ10</f>
        <v>0.122</v>
      </c>
      <c r="E45" s="95">
        <v>2.6099999999999999E-3</v>
      </c>
      <c r="F45" s="95">
        <v>0</v>
      </c>
      <c r="G45" s="95">
        <f t="shared" ref="G45:G52" si="9">SUM(E45:F45)</f>
        <v>2.6099999999999999E-3</v>
      </c>
      <c r="H45" s="97">
        <v>1.5800000000000002E-2</v>
      </c>
      <c r="I45" s="98">
        <f t="shared" si="6"/>
        <v>2.0508400000000003E-2</v>
      </c>
      <c r="J45" s="99">
        <f t="shared" si="8"/>
        <v>1.3158984</v>
      </c>
      <c r="K45" s="1"/>
      <c r="L45" s="1"/>
      <c r="M45" s="1"/>
      <c r="N45" s="1"/>
      <c r="O45" s="1"/>
      <c r="P45" s="1"/>
    </row>
    <row r="46" spans="1:16" s="87" customFormat="1" ht="12.75">
      <c r="A46" s="17" t="s">
        <v>7</v>
      </c>
      <c r="B46" s="66">
        <f>'Daily Flow-066'!AH11</f>
        <v>0.90200000000000047</v>
      </c>
      <c r="C46" s="66">
        <f>'Daily Flow-066'!AI11</f>
        <v>3.0066666666666683E-2</v>
      </c>
      <c r="D46" s="94">
        <f>'Daily Flow-066'!AJ11</f>
        <v>7.4999999999999997E-2</v>
      </c>
      <c r="E46" s="95">
        <v>3.8000000000000002E-4</v>
      </c>
      <c r="F46" s="95">
        <v>4.1939999999999998E-3</v>
      </c>
      <c r="G46" s="95">
        <f t="shared" si="9"/>
        <v>4.5739999999999999E-3</v>
      </c>
      <c r="H46" s="97">
        <v>1.5800000000000002E-2</v>
      </c>
      <c r="I46" s="98">
        <f t="shared" si="6"/>
        <v>1.4251600000000008E-2</v>
      </c>
      <c r="J46" s="99">
        <f t="shared" si="8"/>
        <v>0.91167760000000053</v>
      </c>
      <c r="K46" s="1"/>
      <c r="L46" s="1"/>
      <c r="M46" s="1"/>
      <c r="N46" s="1"/>
      <c r="O46" s="1"/>
      <c r="P46" s="1"/>
    </row>
    <row r="47" spans="1:16" s="87" customFormat="1" ht="12.75">
      <c r="A47" s="17" t="s">
        <v>8</v>
      </c>
      <c r="B47" s="66">
        <f>'Daily Flow-066'!AH12</f>
        <v>0.42100000000000004</v>
      </c>
      <c r="C47" s="66">
        <f>'Daily Flow-066'!AI12</f>
        <v>1.3580645161290324E-2</v>
      </c>
      <c r="D47" s="94">
        <f>'Daily Flow-066'!AJ12</f>
        <v>5.5E-2</v>
      </c>
      <c r="E47" s="95">
        <v>6.894E-3</v>
      </c>
      <c r="F47" s="95">
        <v>5.0000000000000001E-3</v>
      </c>
      <c r="G47" s="95">
        <f t="shared" si="9"/>
        <v>1.1894E-2</v>
      </c>
      <c r="H47" s="97">
        <v>1.5800000000000002E-2</v>
      </c>
      <c r="I47" s="98">
        <f t="shared" si="6"/>
        <v>6.6518000000000011E-3</v>
      </c>
      <c r="J47" s="99">
        <f t="shared" si="8"/>
        <v>0.41575780000000001</v>
      </c>
      <c r="K47" s="1"/>
      <c r="L47" s="1"/>
      <c r="M47" s="109"/>
      <c r="N47" s="1"/>
      <c r="O47" s="1"/>
      <c r="P47" s="1"/>
    </row>
    <row r="48" spans="1:16" s="87" customFormat="1" ht="12.75">
      <c r="A48" s="17" t="s">
        <v>9</v>
      </c>
      <c r="B48" s="66">
        <f>'Daily Flow-066'!AH13</f>
        <v>0.18000000000000002</v>
      </c>
      <c r="C48" s="66">
        <f>'Daily Flow-066'!AI13</f>
        <v>5.8064516129032262E-3</v>
      </c>
      <c r="D48" s="94">
        <f>'Daily Flow-066'!AJ13</f>
        <v>1.7500000000000002E-2</v>
      </c>
      <c r="E48" s="95">
        <v>1.75E-3</v>
      </c>
      <c r="F48" s="95">
        <v>0</v>
      </c>
      <c r="G48" s="95">
        <f t="shared" si="9"/>
        <v>1.75E-3</v>
      </c>
      <c r="H48" s="97">
        <v>1.5800000000000002E-2</v>
      </c>
      <c r="I48" s="98">
        <f t="shared" si="6"/>
        <v>2.8440000000000006E-3</v>
      </c>
      <c r="J48" s="99">
        <f t="shared" si="8"/>
        <v>0.18109400000000003</v>
      </c>
      <c r="K48" s="109"/>
      <c r="M48" s="110"/>
      <c r="N48" s="110"/>
      <c r="O48" s="109"/>
      <c r="P48" s="1"/>
    </row>
    <row r="49" spans="1:16" s="87" customFormat="1" ht="12.75">
      <c r="A49" s="17" t="s">
        <v>10</v>
      </c>
      <c r="B49" s="66">
        <f>'Daily Flow-066'!AH14</f>
        <v>0.7410000000000001</v>
      </c>
      <c r="C49" s="66">
        <f>'Daily Flow-066'!AI14</f>
        <v>2.4700000000000003E-2</v>
      </c>
      <c r="D49" s="94">
        <f>'Daily Flow-066'!AJ14</f>
        <v>6.0999999999999999E-2</v>
      </c>
      <c r="E49" s="95">
        <v>2.64E-3</v>
      </c>
      <c r="F49" s="95">
        <v>0</v>
      </c>
      <c r="G49" s="95">
        <f t="shared" si="9"/>
        <v>2.64E-3</v>
      </c>
      <c r="H49" s="97">
        <v>1.5800000000000002E-2</v>
      </c>
      <c r="I49" s="98">
        <f t="shared" si="6"/>
        <v>1.1707800000000003E-2</v>
      </c>
      <c r="J49" s="99">
        <f t="shared" si="8"/>
        <v>0.75006780000000017</v>
      </c>
      <c r="K49" s="111"/>
      <c r="L49" s="111"/>
      <c r="M49" s="111"/>
      <c r="N49" s="111"/>
      <c r="O49" s="111"/>
      <c r="P49" s="1"/>
    </row>
    <row r="50" spans="1:16" s="87" customFormat="1" ht="12.75">
      <c r="A50" s="17" t="s">
        <v>11</v>
      </c>
      <c r="B50" s="66">
        <f>'Daily Flow-066'!AH15</f>
        <v>0.92100000000000026</v>
      </c>
      <c r="C50" s="66">
        <f>'Daily Flow-066'!AI15</f>
        <v>2.9709677419354846E-2</v>
      </c>
      <c r="D50" s="94">
        <f>'Daily Flow-066'!AJ15</f>
        <v>6.3500000000000001E-2</v>
      </c>
      <c r="E50" s="95">
        <v>1.4599999999999999E-3</v>
      </c>
      <c r="F50" s="95">
        <v>0</v>
      </c>
      <c r="G50" s="95">
        <f t="shared" si="9"/>
        <v>1.4599999999999999E-3</v>
      </c>
      <c r="H50" s="97">
        <v>1.5800000000000002E-2</v>
      </c>
      <c r="I50" s="98">
        <f t="shared" si="6"/>
        <v>1.4551800000000005E-2</v>
      </c>
      <c r="J50" s="99">
        <f t="shared" si="8"/>
        <v>0.93409180000000025</v>
      </c>
      <c r="K50" s="1"/>
      <c r="L50" s="1"/>
      <c r="M50" s="1"/>
      <c r="N50" s="1"/>
      <c r="O50" s="1"/>
      <c r="P50" s="1"/>
    </row>
    <row r="51" spans="1:16" s="87" customFormat="1" ht="12.75">
      <c r="A51" s="17" t="s">
        <v>65</v>
      </c>
      <c r="B51" s="66">
        <f>'Daily Flow-066'!AH16</f>
        <v>0.87100000000000044</v>
      </c>
      <c r="C51" s="66">
        <f>'Daily Flow-066'!AI16</f>
        <v>2.9033333333333348E-2</v>
      </c>
      <c r="D51" s="94">
        <f>'Daily Flow-066'!AJ16</f>
        <v>0.05</v>
      </c>
      <c r="E51" s="95">
        <v>1.9400000000000001E-3</v>
      </c>
      <c r="F51" s="95">
        <v>6.0000000000000001E-3</v>
      </c>
      <c r="G51" s="95">
        <f t="shared" si="9"/>
        <v>7.9400000000000009E-3</v>
      </c>
      <c r="H51" s="97">
        <v>1.5800000000000002E-2</v>
      </c>
      <c r="I51" s="98">
        <f t="shared" si="6"/>
        <v>1.3761800000000008E-2</v>
      </c>
      <c r="J51" s="99">
        <f t="shared" si="8"/>
        <v>0.87682180000000054</v>
      </c>
      <c r="K51" s="1"/>
      <c r="L51" s="1"/>
      <c r="M51" s="1"/>
      <c r="N51" s="1"/>
      <c r="O51" s="1"/>
      <c r="P51" s="1"/>
    </row>
    <row r="52" spans="1:16" s="87" customFormat="1" ht="12.75">
      <c r="A52" s="76" t="s">
        <v>66</v>
      </c>
      <c r="B52" s="66">
        <f>'Daily Flow-066'!AH17</f>
        <v>0.45000000000000018</v>
      </c>
      <c r="C52" s="66"/>
      <c r="D52" s="94">
        <f>'Daily Flow-066'!AJ17</f>
        <v>8.5999999999999993E-2</v>
      </c>
      <c r="E52" s="95">
        <v>5.1999999999999995E-4</v>
      </c>
      <c r="F52" s="95">
        <v>0</v>
      </c>
      <c r="G52" s="95">
        <f t="shared" si="9"/>
        <v>5.1999999999999995E-4</v>
      </c>
      <c r="H52" s="97">
        <v>1.5800000000000002E-2</v>
      </c>
      <c r="I52" s="98">
        <f t="shared" si="6"/>
        <v>7.1100000000000035E-3</v>
      </c>
      <c r="J52" s="99">
        <f t="shared" si="8"/>
        <v>0.45659000000000016</v>
      </c>
      <c r="K52" s="1"/>
      <c r="L52" s="1"/>
      <c r="M52" s="1"/>
      <c r="N52" s="1"/>
      <c r="O52" s="1"/>
      <c r="P52" s="1"/>
    </row>
    <row r="53" spans="1:16" s="87" customFormat="1" ht="12.75">
      <c r="A53" s="77" t="s">
        <v>67</v>
      </c>
      <c r="B53" s="78">
        <f>SUM(B41:B52)</f>
        <v>7.8080000000000016</v>
      </c>
      <c r="C53" s="78">
        <f>AVERAGE(C41:C52)</f>
        <v>2.1971714844295494E-2</v>
      </c>
      <c r="D53" s="78">
        <f>MAX(D41:D52)</f>
        <v>0.122</v>
      </c>
      <c r="E53" s="42">
        <f>SUM(E41:E52)</f>
        <v>1.9394000000000002E-2</v>
      </c>
      <c r="F53" s="42">
        <f>SUM(F41:F52)</f>
        <v>1.5194000000000001E-2</v>
      </c>
      <c r="G53" s="79">
        <f>SUM(G41:G52)</f>
        <v>3.4588000000000001E-2</v>
      </c>
      <c r="H53" s="112"/>
      <c r="I53" s="113">
        <f>SUM(I41:I52)</f>
        <v>9.8548900000000023E-2</v>
      </c>
      <c r="J53" s="114"/>
      <c r="K53" s="1"/>
      <c r="L53" s="1"/>
      <c r="M53" s="1"/>
      <c r="N53" s="1"/>
      <c r="O53" s="1"/>
      <c r="P53" s="1"/>
    </row>
    <row r="54" spans="1:16" s="87" customFormat="1" ht="12.75">
      <c r="A54" s="1"/>
      <c r="B54" s="82">
        <f>B53-'Daily Flow-066'!AH18</f>
        <v>0</v>
      </c>
      <c r="C54" s="83" t="s">
        <v>68</v>
      </c>
      <c r="D54" s="17"/>
      <c r="E54" s="85"/>
      <c r="F54" s="115" t="s">
        <v>69</v>
      </c>
      <c r="G54" s="16">
        <v>0</v>
      </c>
      <c r="H54" s="1"/>
      <c r="I54" s="1"/>
      <c r="J54" s="1"/>
      <c r="K54" s="1"/>
      <c r="L54" s="1"/>
      <c r="M54" s="1"/>
      <c r="N54" s="1"/>
      <c r="O54" s="1"/>
      <c r="P54" s="1"/>
    </row>
    <row r="55" spans="1:16" s="87" customFormat="1" ht="12.75">
      <c r="A55" s="1"/>
      <c r="B55" s="1"/>
      <c r="C55" s="1"/>
      <c r="D55" s="1"/>
      <c r="E55" s="1"/>
      <c r="F55" s="1"/>
      <c r="H55" s="116"/>
      <c r="I55" s="64"/>
      <c r="J55" s="1"/>
      <c r="K55" s="1"/>
      <c r="L55" s="1"/>
      <c r="M55" s="1"/>
      <c r="N55" s="1"/>
      <c r="O55" s="1"/>
      <c r="P55" s="1"/>
    </row>
    <row r="56" spans="1:16" s="87" customFormat="1" ht="12.75">
      <c r="A56" s="1"/>
      <c r="B56" s="1"/>
      <c r="C56" s="1"/>
      <c r="G56" s="117" t="s">
        <v>80</v>
      </c>
      <c r="H56" s="118"/>
      <c r="I56" s="119"/>
      <c r="J56" s="1"/>
      <c r="K56" s="1"/>
      <c r="L56" s="1"/>
      <c r="M56" s="1"/>
      <c r="N56" s="1"/>
      <c r="O56" s="1"/>
      <c r="P56" s="1"/>
    </row>
    <row r="57" spans="1:16" s="87" customFormat="1" ht="12.75">
      <c r="A57" s="1"/>
      <c r="B57" s="1"/>
      <c r="C57" s="1"/>
      <c r="D57" s="1"/>
      <c r="E57" s="1"/>
      <c r="F57" s="1"/>
      <c r="J57" s="1"/>
      <c r="K57" s="1"/>
      <c r="L57" s="1"/>
      <c r="M57" s="1"/>
      <c r="N57" s="1"/>
      <c r="O57" s="1"/>
      <c r="P57" s="1"/>
    </row>
    <row r="58" spans="1:16" s="87" customFormat="1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s="120" customFormat="1" ht="12.75">
      <c r="A59" s="307" t="s">
        <v>81</v>
      </c>
      <c r="B59" s="307"/>
      <c r="C59" s="307"/>
      <c r="D59" s="307"/>
      <c r="E59" s="307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 s="120" customFormat="1" ht="12.75">
      <c r="A60" s="1" t="s">
        <v>82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 s="120" customFormat="1" ht="12.75">
      <c r="A61" s="1" t="s">
        <v>83</v>
      </c>
      <c r="B61" s="1"/>
      <c r="C61" s="1"/>
      <c r="D61" s="9"/>
      <c r="E61" s="50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s="87" customFormat="1" ht="12.75">
      <c r="A62" s="57"/>
      <c r="B62" s="57"/>
      <c r="C62" s="57"/>
      <c r="D62" s="57"/>
      <c r="E62" s="313" t="s">
        <v>56</v>
      </c>
      <c r="F62" s="314"/>
      <c r="G62" s="315"/>
      <c r="H62" s="308" t="s">
        <v>84</v>
      </c>
      <c r="I62" s="308"/>
      <c r="J62" s="121"/>
      <c r="K62" s="1"/>
      <c r="L62" s="1"/>
      <c r="M62" s="309" t="s">
        <v>74</v>
      </c>
      <c r="N62" s="310"/>
      <c r="O62" s="311"/>
      <c r="P62" s="1"/>
    </row>
    <row r="63" spans="1:16" s="87" customFormat="1" ht="51">
      <c r="A63" s="122"/>
      <c r="B63" s="58" t="s">
        <v>57</v>
      </c>
      <c r="C63" s="58" t="s">
        <v>58</v>
      </c>
      <c r="D63" s="58" t="s">
        <v>59</v>
      </c>
      <c r="E63" s="58" t="s">
        <v>60</v>
      </c>
      <c r="F63" s="58" t="s">
        <v>61</v>
      </c>
      <c r="G63" s="59" t="s">
        <v>62</v>
      </c>
      <c r="H63" s="123" t="s">
        <v>75</v>
      </c>
      <c r="I63" s="123" t="s">
        <v>76</v>
      </c>
      <c r="J63" s="89" t="s">
        <v>64</v>
      </c>
      <c r="K63" s="62"/>
      <c r="L63" s="90"/>
      <c r="M63" s="91"/>
      <c r="N63" s="92" t="s">
        <v>75</v>
      </c>
      <c r="O63" s="92" t="s">
        <v>76</v>
      </c>
      <c r="P63" s="62"/>
    </row>
    <row r="64" spans="1:16" s="87" customFormat="1" ht="12.75">
      <c r="A64" s="65">
        <v>43466</v>
      </c>
      <c r="B64" s="66">
        <f>'Daily Flow-066'!AH22</f>
        <v>2.5000000000000001E-2</v>
      </c>
      <c r="C64" s="66">
        <f>'Daily Flow-066'!AI22</f>
        <v>8.0645161290322581E-4</v>
      </c>
      <c r="D64" s="94">
        <f>'Daily Flow-066'!AJ22</f>
        <v>6.0000000000000001E-3</v>
      </c>
      <c r="E64" s="95">
        <v>3.1E-4</v>
      </c>
      <c r="F64" s="95">
        <v>0</v>
      </c>
      <c r="G64" s="96">
        <f>SUM(E64:F64)</f>
        <v>3.1E-4</v>
      </c>
      <c r="H64" s="97">
        <v>-2.0400000000000001E-2</v>
      </c>
      <c r="I64" s="124">
        <f t="shared" ref="I64:I75" si="10">H64*B64</f>
        <v>-5.1000000000000004E-4</v>
      </c>
      <c r="J64" s="125">
        <f>SUM(B64-G64)+I64</f>
        <v>2.418E-2</v>
      </c>
      <c r="K64" s="1"/>
      <c r="L64" s="90"/>
      <c r="M64" s="91" t="s">
        <v>77</v>
      </c>
      <c r="N64" s="100">
        <v>-2.0400000000000001E-2</v>
      </c>
      <c r="O64" s="101">
        <f>SUM('Daily Flow-066'!B24:AA24)*N64</f>
        <v>-2.1827999999999999E-3</v>
      </c>
      <c r="P64" s="1"/>
    </row>
    <row r="65" spans="1:16" s="87" customFormat="1" ht="12.75">
      <c r="A65" s="17" t="s">
        <v>3</v>
      </c>
      <c r="B65" s="66">
        <f>'Daily Flow-066'!AH23</f>
        <v>4.1999999999999996E-2</v>
      </c>
      <c r="C65" s="66">
        <f>'Daily Flow-066'!AI23</f>
        <v>1.4999999999999998E-3</v>
      </c>
      <c r="D65" s="94">
        <f>'Daily Flow-066'!AJ23</f>
        <v>6.4999999999999997E-3</v>
      </c>
      <c r="E65" s="95">
        <v>1.528E-2</v>
      </c>
      <c r="F65" s="95">
        <v>0</v>
      </c>
      <c r="G65" s="96">
        <f t="shared" ref="G65:G67" si="11">SUM(E65:F65)</f>
        <v>1.528E-2</v>
      </c>
      <c r="H65" s="97">
        <v>-2.0400000000000001E-2</v>
      </c>
      <c r="I65" s="124">
        <f t="shared" si="10"/>
        <v>-8.5680000000000001E-4</v>
      </c>
      <c r="J65" s="125">
        <f t="shared" ref="J65:J76" si="12">SUM(B65-G65)+I65</f>
        <v>2.5863199999999992E-2</v>
      </c>
      <c r="K65" s="1"/>
      <c r="L65" s="103"/>
      <c r="M65" s="104" t="s">
        <v>78</v>
      </c>
      <c r="N65" s="105">
        <v>1.9599999999999999E-2</v>
      </c>
      <c r="O65" s="91">
        <f>SUM('Daily Flow-066'!AB24:AF24)*N65</f>
        <v>8.0360000000000002E-4</v>
      </c>
      <c r="P65" s="1"/>
    </row>
    <row r="66" spans="1:16" s="87" customFormat="1" ht="12.75">
      <c r="A66" s="17" t="s">
        <v>4</v>
      </c>
      <c r="B66" s="66">
        <f>'Daily Flow-066'!AH24</f>
        <v>0.14800000000000002</v>
      </c>
      <c r="C66" s="66">
        <f>'Daily Flow-066'!AI24</f>
        <v>4.7741935483870974E-3</v>
      </c>
      <c r="D66" s="94">
        <f>'Daily Flow-066'!AJ24</f>
        <v>1.2E-2</v>
      </c>
      <c r="E66" s="95">
        <v>3.1E-4</v>
      </c>
      <c r="F66" s="95">
        <v>0</v>
      </c>
      <c r="G66" s="96">
        <f t="shared" si="11"/>
        <v>3.1E-4</v>
      </c>
      <c r="H66" s="107" t="s">
        <v>85</v>
      </c>
      <c r="I66" s="124">
        <f>O66</f>
        <v>-1.3791999999999999E-3</v>
      </c>
      <c r="J66" s="125">
        <f t="shared" si="12"/>
        <v>0.14631080000000002</v>
      </c>
      <c r="K66" s="1"/>
      <c r="L66" s="103"/>
      <c r="M66" s="104"/>
      <c r="N66" s="105"/>
      <c r="O66" s="108">
        <f>SUM(O64:O65)</f>
        <v>-1.3791999999999999E-3</v>
      </c>
      <c r="P66" s="1"/>
    </row>
    <row r="67" spans="1:16" s="87" customFormat="1" ht="12.75">
      <c r="A67" s="17" t="s">
        <v>5</v>
      </c>
      <c r="B67" s="66">
        <f>'Daily Flow-066'!AH25</f>
        <v>0.16400000000000003</v>
      </c>
      <c r="C67" s="66">
        <f>'Daily Flow-066'!AI25</f>
        <v>5.4666666666666674E-3</v>
      </c>
      <c r="D67" s="94">
        <f>'Daily Flow-066'!AJ25</f>
        <v>1.4999999999999999E-2</v>
      </c>
      <c r="E67" s="95">
        <v>1.8E-3</v>
      </c>
      <c r="F67" s="95">
        <v>0</v>
      </c>
      <c r="G67" s="96">
        <f t="shared" si="11"/>
        <v>1.8E-3</v>
      </c>
      <c r="H67" s="97">
        <v>1.9599999999999999E-2</v>
      </c>
      <c r="I67" s="124">
        <f t="shared" si="10"/>
        <v>3.2144000000000005E-3</v>
      </c>
      <c r="J67" s="125">
        <f t="shared" si="12"/>
        <v>0.16541440000000004</v>
      </c>
      <c r="K67" s="1"/>
      <c r="M67" s="102"/>
      <c r="N67" s="64"/>
      <c r="O67" s="1"/>
      <c r="P67" s="1"/>
    </row>
    <row r="68" spans="1:16" s="87" customFormat="1" ht="12.75">
      <c r="A68" s="17" t="s">
        <v>6</v>
      </c>
      <c r="B68" s="66">
        <f>'Daily Flow-066'!AH26</f>
        <v>0.41100000000000003</v>
      </c>
      <c r="C68" s="66">
        <f>'Daily Flow-066'!AI26</f>
        <v>1.3258064516129034E-2</v>
      </c>
      <c r="D68" s="94">
        <f>'Daily Flow-066'!AJ26</f>
        <v>0.13</v>
      </c>
      <c r="E68" s="95">
        <v>4.3099999999999996E-3</v>
      </c>
      <c r="F68" s="95">
        <v>0</v>
      </c>
      <c r="G68" s="95">
        <f t="shared" ref="G68:G75" si="13">SUM(E68:F68)</f>
        <v>4.3099999999999996E-3</v>
      </c>
      <c r="H68" s="97">
        <v>1.9599999999999999E-2</v>
      </c>
      <c r="I68" s="124">
        <f t="shared" si="10"/>
        <v>8.0555999999999996E-3</v>
      </c>
      <c r="J68" s="125">
        <f t="shared" si="12"/>
        <v>0.41474560000000005</v>
      </c>
      <c r="K68" s="1"/>
      <c r="L68" s="1"/>
      <c r="M68" s="1"/>
      <c r="N68" s="1"/>
      <c r="O68" s="1"/>
      <c r="P68" s="1"/>
    </row>
    <row r="69" spans="1:16" s="87" customFormat="1" ht="12.75">
      <c r="A69" s="17" t="s">
        <v>7</v>
      </c>
      <c r="B69" s="66">
        <f>'Daily Flow-066'!AH27</f>
        <v>0.16099999999999998</v>
      </c>
      <c r="C69" s="66">
        <f>'Daily Flow-066'!AI27</f>
        <v>5.3666666666666663E-3</v>
      </c>
      <c r="D69" s="94">
        <f>'Daily Flow-066'!AJ27</f>
        <v>1.8249999999999999E-2</v>
      </c>
      <c r="E69" s="95">
        <v>2.9999999999999997E-4</v>
      </c>
      <c r="F69" s="95">
        <v>0</v>
      </c>
      <c r="G69" s="95">
        <f t="shared" si="13"/>
        <v>2.9999999999999997E-4</v>
      </c>
      <c r="H69" s="97">
        <v>1.9599999999999999E-2</v>
      </c>
      <c r="I69" s="124">
        <f t="shared" si="10"/>
        <v>3.1555999999999993E-3</v>
      </c>
      <c r="J69" s="125">
        <f t="shared" si="12"/>
        <v>0.16385559999999999</v>
      </c>
      <c r="K69" s="1"/>
      <c r="L69" s="1"/>
      <c r="M69" s="1"/>
      <c r="N69" s="1"/>
      <c r="O69" s="1"/>
      <c r="P69" s="1"/>
    </row>
    <row r="70" spans="1:16" s="87" customFormat="1" ht="12.75">
      <c r="A70" s="17" t="s">
        <v>8</v>
      </c>
      <c r="B70" s="66">
        <f>'Daily Flow-066'!AH28</f>
        <v>0.15879999999999994</v>
      </c>
      <c r="C70" s="66">
        <f>'Daily Flow-066'!AI28</f>
        <v>5.1225806451612888E-3</v>
      </c>
      <c r="D70" s="94">
        <f>'Daily Flow-066'!AJ28</f>
        <v>6.1150000000000003E-2</v>
      </c>
      <c r="E70" s="95">
        <v>1.31E-3</v>
      </c>
      <c r="F70" s="95">
        <v>5.0000000000000001E-4</v>
      </c>
      <c r="G70" s="95">
        <f t="shared" si="13"/>
        <v>1.81E-3</v>
      </c>
      <c r="H70" s="97">
        <v>1.9599999999999999E-2</v>
      </c>
      <c r="I70" s="124">
        <f t="shared" si="10"/>
        <v>3.1124799999999986E-3</v>
      </c>
      <c r="J70" s="125">
        <f t="shared" si="12"/>
        <v>0.16010247999999994</v>
      </c>
      <c r="K70" s="1"/>
      <c r="L70" s="1"/>
      <c r="M70" s="1"/>
      <c r="N70" s="1"/>
      <c r="O70" s="1"/>
      <c r="P70" s="1"/>
    </row>
    <row r="71" spans="1:16" s="87" customFormat="1" ht="12.75">
      <c r="A71" s="17" t="s">
        <v>9</v>
      </c>
      <c r="B71" s="66">
        <f>'Daily Flow-066'!AH29</f>
        <v>4.9000000000000002E-2</v>
      </c>
      <c r="C71" s="66">
        <f>'Daily Flow-066'!AI29</f>
        <v>1.5806451612903226E-3</v>
      </c>
      <c r="D71" s="94">
        <f>'Daily Flow-066'!AJ29</f>
        <v>6.4999999999999997E-3</v>
      </c>
      <c r="E71" s="95">
        <v>3.1E-4</v>
      </c>
      <c r="F71" s="95">
        <v>0</v>
      </c>
      <c r="G71" s="95">
        <f t="shared" si="13"/>
        <v>3.1E-4</v>
      </c>
      <c r="H71" s="97">
        <v>1.9599999999999999E-2</v>
      </c>
      <c r="I71" s="124">
        <f t="shared" si="10"/>
        <v>9.6040000000000003E-4</v>
      </c>
      <c r="J71" s="125">
        <f t="shared" si="12"/>
        <v>4.9650400000000004E-2</v>
      </c>
      <c r="K71" s="109"/>
      <c r="L71" s="109"/>
      <c r="M71" s="110"/>
      <c r="N71" s="110"/>
      <c r="O71" s="109"/>
      <c r="P71" s="1"/>
    </row>
    <row r="72" spans="1:16" s="87" customFormat="1" ht="12.75">
      <c r="A72" s="17" t="s">
        <v>10</v>
      </c>
      <c r="B72" s="66">
        <f>'Daily Flow-066'!AH30</f>
        <v>0.16699999999999998</v>
      </c>
      <c r="C72" s="66">
        <f>'Daily Flow-066'!AI30</f>
        <v>5.5666666666666659E-3</v>
      </c>
      <c r="D72" s="94">
        <f>'Daily Flow-066'!AJ30</f>
        <v>2.1999999999999999E-2</v>
      </c>
      <c r="E72" s="95">
        <v>2.9999999999999997E-4</v>
      </c>
      <c r="F72" s="95">
        <v>0</v>
      </c>
      <c r="G72" s="95">
        <f t="shared" si="13"/>
        <v>2.9999999999999997E-4</v>
      </c>
      <c r="H72" s="97">
        <v>1.9599999999999999E-2</v>
      </c>
      <c r="I72" s="124">
        <f t="shared" si="10"/>
        <v>3.2731999999999995E-3</v>
      </c>
      <c r="J72" s="125">
        <f t="shared" si="12"/>
        <v>0.16997319999999999</v>
      </c>
      <c r="K72" s="111"/>
      <c r="L72" s="111"/>
      <c r="M72" s="111"/>
      <c r="N72" s="111"/>
      <c r="O72" s="111"/>
      <c r="P72" s="1"/>
    </row>
    <row r="73" spans="1:16" s="87" customFormat="1" ht="12.75">
      <c r="A73" s="17" t="s">
        <v>11</v>
      </c>
      <c r="B73" s="66">
        <f>'Daily Flow-066'!AH31</f>
        <v>0.20200000000000007</v>
      </c>
      <c r="C73" s="66">
        <f>'Daily Flow-066'!AI31</f>
        <v>6.5161290322580667E-3</v>
      </c>
      <c r="D73" s="94">
        <f>'Daily Flow-066'!AJ31</f>
        <v>2.1999999999999999E-2</v>
      </c>
      <c r="E73" s="95">
        <v>4.2519999999999997E-3</v>
      </c>
      <c r="F73" s="95">
        <v>0</v>
      </c>
      <c r="G73" s="95">
        <f t="shared" si="13"/>
        <v>4.2519999999999997E-3</v>
      </c>
      <c r="H73" s="97">
        <v>1.9599999999999999E-2</v>
      </c>
      <c r="I73" s="124">
        <f t="shared" si="10"/>
        <v>3.9592000000000013E-3</v>
      </c>
      <c r="J73" s="125">
        <f t="shared" si="12"/>
        <v>0.20170720000000006</v>
      </c>
      <c r="K73" s="1"/>
      <c r="L73" s="1"/>
      <c r="M73" s="1"/>
      <c r="N73" s="1"/>
      <c r="O73" s="1"/>
      <c r="P73" s="1"/>
    </row>
    <row r="74" spans="1:16" s="87" customFormat="1" ht="12.75">
      <c r="A74" s="17" t="s">
        <v>65</v>
      </c>
      <c r="B74" s="66">
        <f>'Daily Flow-066'!AH32</f>
        <v>0.12100000000000002</v>
      </c>
      <c r="C74" s="66">
        <f>'Daily Flow-066'!AI32</f>
        <v>4.0333333333333341E-3</v>
      </c>
      <c r="D74" s="94">
        <f>'Daily Flow-066'!AJ32</f>
        <v>1.7999999999999999E-2</v>
      </c>
      <c r="E74" s="95">
        <v>2.9999999999999997E-4</v>
      </c>
      <c r="F74" s="95">
        <v>0</v>
      </c>
      <c r="G74" s="95">
        <f t="shared" si="13"/>
        <v>2.9999999999999997E-4</v>
      </c>
      <c r="H74" s="97">
        <v>1.9599999999999999E-2</v>
      </c>
      <c r="I74" s="124">
        <f t="shared" si="10"/>
        <v>2.3716000000000002E-3</v>
      </c>
      <c r="J74" s="125">
        <f t="shared" si="12"/>
        <v>0.12307160000000003</v>
      </c>
      <c r="K74" s="1"/>
      <c r="L74" s="1"/>
      <c r="M74" s="1"/>
      <c r="N74" s="1"/>
      <c r="O74" s="1"/>
      <c r="P74" s="1"/>
    </row>
    <row r="75" spans="1:16" s="87" customFormat="1" ht="12.75">
      <c r="A75" s="76" t="s">
        <v>66</v>
      </c>
      <c r="B75" s="66">
        <f>'Daily Flow-066'!AH33</f>
        <v>5.1000000000000004E-2</v>
      </c>
      <c r="C75" s="66">
        <f>'Daily Flow-066'!AI33</f>
        <v>1.6451612903225807E-3</v>
      </c>
      <c r="D75" s="94">
        <f>'Daily Flow-066'!AJ33</f>
        <v>1.7999999999999999E-2</v>
      </c>
      <c r="E75" s="95">
        <v>3.1E-4</v>
      </c>
      <c r="F75" s="95">
        <v>0</v>
      </c>
      <c r="G75" s="95">
        <f t="shared" si="13"/>
        <v>3.1E-4</v>
      </c>
      <c r="H75" s="97">
        <v>1.9599999999999999E-2</v>
      </c>
      <c r="I75" s="124">
        <f t="shared" si="10"/>
        <v>9.9960000000000001E-4</v>
      </c>
      <c r="J75" s="125">
        <f t="shared" si="12"/>
        <v>5.1689600000000009E-2</v>
      </c>
      <c r="K75" s="1"/>
      <c r="L75" s="1"/>
      <c r="M75" s="1"/>
      <c r="N75" s="1"/>
      <c r="O75" s="1"/>
      <c r="P75" s="1"/>
    </row>
    <row r="76" spans="1:16" s="87" customFormat="1" ht="12.75">
      <c r="A76" s="77" t="s">
        <v>67</v>
      </c>
      <c r="B76" s="78">
        <f>SUM(B64:B75)</f>
        <v>1.6998</v>
      </c>
      <c r="C76" s="78">
        <f>AVERAGE(C64:C75)</f>
        <v>4.636379928315411E-3</v>
      </c>
      <c r="D76" s="78">
        <f>MAX(D64:D75)</f>
        <v>0.13</v>
      </c>
      <c r="E76" s="42">
        <f>SUM(E64:E75)</f>
        <v>2.9092000000000007E-2</v>
      </c>
      <c r="F76" s="42">
        <f>SUM(F64:F75)</f>
        <v>5.0000000000000001E-4</v>
      </c>
      <c r="G76" s="79">
        <f>SUM(G64:G75)</f>
        <v>2.9592000000000007E-2</v>
      </c>
      <c r="H76" s="126"/>
      <c r="I76" s="127">
        <f>SUM(I64:I75)</f>
        <v>2.635608E-2</v>
      </c>
      <c r="J76" s="128">
        <f t="shared" si="12"/>
        <v>1.6965640799999999</v>
      </c>
      <c r="K76" s="1"/>
      <c r="L76" s="1"/>
      <c r="M76" s="1"/>
      <c r="N76" s="1"/>
      <c r="O76" s="1"/>
      <c r="P76" s="1"/>
    </row>
    <row r="77" spans="1:16" s="87" customFormat="1" ht="12.75">
      <c r="A77" s="1"/>
      <c r="B77" s="82">
        <f>B76-'Daily Flow-066'!AH34</f>
        <v>0</v>
      </c>
      <c r="C77" s="83" t="s">
        <v>68</v>
      </c>
      <c r="D77" s="17"/>
      <c r="E77" s="85"/>
      <c r="F77" s="115" t="s">
        <v>69</v>
      </c>
      <c r="G77" s="16">
        <v>0</v>
      </c>
      <c r="H77" s="1"/>
      <c r="I77" s="1"/>
      <c r="J77" s="1"/>
      <c r="K77" s="1"/>
      <c r="L77" s="1"/>
      <c r="M77" s="1"/>
      <c r="N77" s="1"/>
      <c r="O77" s="1"/>
      <c r="P77" s="1"/>
    </row>
    <row r="78" spans="1:16" s="87" customFormat="1" ht="12.75">
      <c r="A78" s="1"/>
      <c r="B78" s="1"/>
      <c r="C78" s="1"/>
      <c r="D78" s="1"/>
      <c r="E78" s="1"/>
      <c r="F78" s="57"/>
      <c r="G78" s="1"/>
      <c r="H78" s="1"/>
      <c r="I78" s="129"/>
      <c r="J78" s="1"/>
      <c r="K78" s="1"/>
      <c r="L78" s="1"/>
      <c r="M78" s="1"/>
      <c r="N78" s="1"/>
      <c r="O78" s="1"/>
      <c r="P78" s="1"/>
    </row>
    <row r="79" spans="1:16" s="87" customFormat="1" ht="12.75">
      <c r="A79" s="1"/>
      <c r="B79" s="1"/>
      <c r="C79" s="1"/>
      <c r="D79" s="1"/>
      <c r="E79" s="1"/>
      <c r="F79" s="130"/>
      <c r="G79" s="117" t="s">
        <v>80</v>
      </c>
      <c r="H79" s="118"/>
      <c r="I79" s="119"/>
      <c r="J79" s="1"/>
      <c r="K79" s="1"/>
      <c r="L79" s="1"/>
      <c r="M79" s="1"/>
      <c r="N79" s="1"/>
      <c r="O79" s="1"/>
      <c r="P79" s="1"/>
    </row>
    <row r="80" spans="1:16" s="87" customFormat="1" ht="12.75">
      <c r="A80" s="9"/>
      <c r="B80" s="1"/>
      <c r="C80" s="1"/>
      <c r="D80" s="1"/>
      <c r="E80" s="1"/>
      <c r="F80" s="1"/>
      <c r="H80" s="116"/>
      <c r="I80" s="131"/>
      <c r="J80" s="1"/>
      <c r="K80" s="1"/>
      <c r="L80" s="1"/>
      <c r="M80" s="1"/>
      <c r="N80" s="1"/>
      <c r="O80" s="1"/>
      <c r="P80" s="1"/>
    </row>
    <row r="81" spans="1:16" s="87" customFormat="1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s="87" customFormat="1" ht="12.75">
      <c r="A82" s="307" t="s">
        <v>86</v>
      </c>
      <c r="B82" s="307"/>
      <c r="C82" s="307"/>
      <c r="D82" s="307"/>
      <c r="E82" s="307"/>
      <c r="F82" s="307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s="87" customFormat="1" ht="12.75">
      <c r="A83" s="1" t="s">
        <v>87</v>
      </c>
      <c r="B83" s="9"/>
      <c r="C83" s="9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s="87" customFormat="1" ht="12.75">
      <c r="A84" s="1" t="s">
        <v>88</v>
      </c>
      <c r="B84" s="1"/>
      <c r="C84" s="1"/>
      <c r="D84" s="1"/>
      <c r="E84" s="50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s="87" customFormat="1" ht="12.75">
      <c r="A85" s="57"/>
      <c r="B85" s="57"/>
      <c r="C85" s="57"/>
      <c r="D85" s="57"/>
      <c r="E85" s="313" t="s">
        <v>56</v>
      </c>
      <c r="F85" s="314"/>
      <c r="G85" s="315"/>
      <c r="H85" s="1"/>
      <c r="I85" s="316" t="s">
        <v>89</v>
      </c>
      <c r="J85" s="316"/>
      <c r="K85" s="121"/>
      <c r="L85" s="1"/>
      <c r="M85" s="309" t="s">
        <v>74</v>
      </c>
      <c r="N85" s="310"/>
      <c r="O85" s="311"/>
      <c r="P85" s="1"/>
    </row>
    <row r="86" spans="1:16" s="87" customFormat="1" ht="51">
      <c r="A86" s="122"/>
      <c r="B86" s="58" t="s">
        <v>90</v>
      </c>
      <c r="C86" s="58" t="s">
        <v>58</v>
      </c>
      <c r="D86" s="132" t="s">
        <v>91</v>
      </c>
      <c r="E86" s="58" t="s">
        <v>60</v>
      </c>
      <c r="F86" s="58" t="s">
        <v>61</v>
      </c>
      <c r="G86" s="59" t="s">
        <v>62</v>
      </c>
      <c r="H86" s="60" t="s">
        <v>63</v>
      </c>
      <c r="I86" s="123" t="s">
        <v>75</v>
      </c>
      <c r="J86" s="123" t="s">
        <v>76</v>
      </c>
      <c r="K86" s="89" t="s">
        <v>64</v>
      </c>
      <c r="L86" s="62"/>
      <c r="M86" s="91"/>
      <c r="N86" s="92" t="s">
        <v>75</v>
      </c>
      <c r="O86" s="92" t="s">
        <v>76</v>
      </c>
      <c r="P86" s="62"/>
    </row>
    <row r="87" spans="1:16" s="87" customFormat="1" ht="12.75">
      <c r="A87" s="65">
        <v>43466</v>
      </c>
      <c r="B87" s="66">
        <f>'Daily Flow-066'!AH38</f>
        <v>6.9000000000000006E-2</v>
      </c>
      <c r="C87" s="66">
        <f>'Daily Flow-066'!AI38</f>
        <v>2.2258064516129032E-3</v>
      </c>
      <c r="D87" s="66">
        <f>'Daily Flow-066'!AJ38</f>
        <v>3.4000000000000002E-2</v>
      </c>
      <c r="E87" s="95">
        <v>3.1800000000000001E-3</v>
      </c>
      <c r="F87" s="95">
        <v>0</v>
      </c>
      <c r="G87" s="96">
        <f>SUM(E87:F87)</f>
        <v>3.1800000000000001E-3</v>
      </c>
      <c r="H87" s="67">
        <v>10.031609992912681</v>
      </c>
      <c r="I87" s="97">
        <v>2.2499999999999999E-2</v>
      </c>
      <c r="J87" s="124">
        <f>B87*I87</f>
        <v>1.5525000000000001E-3</v>
      </c>
      <c r="K87" s="125">
        <f>SUM(B87-G87)+J87</f>
        <v>6.7372500000000002E-2</v>
      </c>
      <c r="L87" s="1"/>
      <c r="M87" s="91" t="s">
        <v>77</v>
      </c>
      <c r="N87" s="100">
        <v>2.2499999999999999E-2</v>
      </c>
      <c r="O87" s="101">
        <f>SUM('Daily Flow-066'!B40:AA40)*N87</f>
        <v>7.8975E-3</v>
      </c>
      <c r="P87" s="1"/>
    </row>
    <row r="88" spans="1:16" s="87" customFormat="1" ht="12.75">
      <c r="A88" s="17" t="s">
        <v>3</v>
      </c>
      <c r="B88" s="66">
        <f>'Daily Flow-066'!AH39</f>
        <v>6.4000000000000001E-2</v>
      </c>
      <c r="C88" s="66">
        <f>'Daily Flow-066'!AI39</f>
        <v>2.2857142857142859E-3</v>
      </c>
      <c r="D88" s="66">
        <f>'Daily Flow-066'!AJ39</f>
        <v>1.2999999999999999E-2</v>
      </c>
      <c r="E88" s="95">
        <v>7.4679999999999998E-3</v>
      </c>
      <c r="F88" s="95">
        <v>0</v>
      </c>
      <c r="G88" s="96">
        <f t="shared" ref="G88:G90" si="14">SUM(E88:F88)</f>
        <v>7.4679999999999998E-3</v>
      </c>
      <c r="H88" s="67">
        <v>9.9754334966274492</v>
      </c>
      <c r="I88" s="97">
        <v>2.2499999999999999E-2</v>
      </c>
      <c r="J88" s="124">
        <f t="shared" ref="J88:J98" si="15">B88*I88</f>
        <v>1.4399999999999999E-3</v>
      </c>
      <c r="K88" s="125">
        <f t="shared" ref="K88:K98" si="16">SUM(B88-G88)+J88</f>
        <v>5.7971999999999996E-2</v>
      </c>
      <c r="L88" s="1"/>
      <c r="M88" s="104" t="s">
        <v>78</v>
      </c>
      <c r="N88" s="105">
        <v>1.9599999999999999E-2</v>
      </c>
      <c r="O88" s="91">
        <f>SUM('Daily Flow-066'!AB40:AF40)*N88</f>
        <v>3.4300000000000003E-3</v>
      </c>
      <c r="P88" s="1"/>
    </row>
    <row r="89" spans="1:16" s="87" customFormat="1" ht="12.75">
      <c r="A89" s="17" t="s">
        <v>4</v>
      </c>
      <c r="B89" s="66">
        <f>'Daily Flow-066'!AH40</f>
        <v>0.52600000000000002</v>
      </c>
      <c r="C89" s="66">
        <f>'Daily Flow-066'!AI40</f>
        <v>1.6967741935483872E-2</v>
      </c>
      <c r="D89" s="66">
        <f>'Daily Flow-066'!AJ40</f>
        <v>7.9000000000000001E-2</v>
      </c>
      <c r="E89" s="95">
        <v>3.2859999999999999E-3</v>
      </c>
      <c r="F89" s="95">
        <v>0</v>
      </c>
      <c r="G89" s="96">
        <f t="shared" si="14"/>
        <v>3.2859999999999999E-3</v>
      </c>
      <c r="H89" s="67">
        <v>12.823167552681296</v>
      </c>
      <c r="I89" s="107" t="s">
        <v>92</v>
      </c>
      <c r="J89" s="124">
        <f>O89</f>
        <v>1.1327500000000001E-2</v>
      </c>
      <c r="K89" s="125">
        <f t="shared" si="16"/>
        <v>0.53404150000000006</v>
      </c>
      <c r="L89" s="1"/>
      <c r="M89" s="104"/>
      <c r="N89" s="105"/>
      <c r="O89" s="108">
        <f>SUM(O87:O88)</f>
        <v>1.1327500000000001E-2</v>
      </c>
      <c r="P89" s="1"/>
    </row>
    <row r="90" spans="1:16" s="87" customFormat="1" ht="12.75">
      <c r="A90" s="17" t="s">
        <v>5</v>
      </c>
      <c r="B90" s="66">
        <f>'Daily Flow-066'!AH41</f>
        <v>0.752</v>
      </c>
      <c r="C90" s="66">
        <f>'Daily Flow-066'!AI41</f>
        <v>2.5066666666666668E-2</v>
      </c>
      <c r="D90" s="66">
        <f>'Daily Flow-066'!AJ41</f>
        <v>8.3000000000000004E-2</v>
      </c>
      <c r="E90" s="95">
        <v>3.1800000000000001E-3</v>
      </c>
      <c r="F90" s="95">
        <v>0</v>
      </c>
      <c r="G90" s="96">
        <f t="shared" si="14"/>
        <v>3.1800000000000001E-3</v>
      </c>
      <c r="H90" s="67">
        <v>12.727880316114865</v>
      </c>
      <c r="I90" s="97">
        <v>1.9599999999999999E-2</v>
      </c>
      <c r="J90" s="124">
        <f t="shared" si="15"/>
        <v>1.4739199999999999E-2</v>
      </c>
      <c r="K90" s="125">
        <f t="shared" si="16"/>
        <v>0.76355919999999999</v>
      </c>
      <c r="L90" s="1"/>
      <c r="N90" s="102"/>
      <c r="O90" s="64"/>
      <c r="P90" s="1"/>
    </row>
    <row r="91" spans="1:16" s="87" customFormat="1" ht="12.75">
      <c r="A91" s="17" t="s">
        <v>6</v>
      </c>
      <c r="B91" s="66">
        <f>'Daily Flow-066'!AH42</f>
        <v>1.0179999999999998</v>
      </c>
      <c r="C91" s="66">
        <f>'Daily Flow-066'!AI42</f>
        <v>3.283870967741935E-2</v>
      </c>
      <c r="D91" s="66">
        <f>'Daily Flow-066'!AJ42</f>
        <v>0.22</v>
      </c>
      <c r="E91" s="95">
        <v>2.3286000000000001E-2</v>
      </c>
      <c r="F91" s="95">
        <v>0</v>
      </c>
      <c r="G91" s="95">
        <f t="shared" ref="G91:G98" si="17">SUM(E91:F91)</f>
        <v>2.3286000000000001E-2</v>
      </c>
      <c r="H91" s="67">
        <v>15.814991542481469</v>
      </c>
      <c r="I91" s="97">
        <v>1.9599999999999999E-2</v>
      </c>
      <c r="J91" s="124">
        <f t="shared" si="15"/>
        <v>1.9952799999999996E-2</v>
      </c>
      <c r="K91" s="125">
        <f t="shared" si="16"/>
        <v>1.0146667999999999</v>
      </c>
      <c r="L91" s="1"/>
      <c r="M91" s="1"/>
      <c r="N91" s="1"/>
      <c r="O91" s="1"/>
      <c r="P91" s="1"/>
    </row>
    <row r="92" spans="1:16" s="87" customFormat="1" ht="12.75">
      <c r="A92" s="17" t="s">
        <v>7</v>
      </c>
      <c r="B92" s="66">
        <f>'Daily Flow-066'!AH43</f>
        <v>1.1894999999999998</v>
      </c>
      <c r="C92" s="66">
        <f>'Daily Flow-066'!AI43</f>
        <v>3.9649999999999991E-2</v>
      </c>
      <c r="D92" s="66">
        <f>'Daily Flow-066'!AJ43</f>
        <v>0.13</v>
      </c>
      <c r="E92" s="95">
        <v>3.1800000000000001E-3</v>
      </c>
      <c r="F92" s="95">
        <v>0</v>
      </c>
      <c r="G92" s="95">
        <f t="shared" si="17"/>
        <v>3.1800000000000001E-3</v>
      </c>
      <c r="H92" s="67">
        <v>14.053224610965575</v>
      </c>
      <c r="I92" s="97">
        <v>1.9599999999999999E-2</v>
      </c>
      <c r="J92" s="124">
        <f t="shared" si="15"/>
        <v>2.3314199999999993E-2</v>
      </c>
      <c r="K92" s="125">
        <f t="shared" si="16"/>
        <v>1.2096341999999998</v>
      </c>
      <c r="L92" s="133"/>
      <c r="M92" s="134"/>
      <c r="N92" s="135"/>
      <c r="O92" s="106"/>
      <c r="P92" s="1"/>
    </row>
    <row r="93" spans="1:16" s="87" customFormat="1" ht="12.75">
      <c r="A93" s="17" t="s">
        <v>8</v>
      </c>
      <c r="B93" s="66">
        <f>'Daily Flow-066'!AH44</f>
        <v>1.0595000000000001</v>
      </c>
      <c r="C93" s="66">
        <f>'Daily Flow-066'!AI44</f>
        <v>3.4177419354838715E-2</v>
      </c>
      <c r="D93" s="66">
        <f>'Daily Flow-066'!AJ44</f>
        <v>0.20899999999999999</v>
      </c>
      <c r="E93" s="95">
        <v>3.2859999999999999E-3</v>
      </c>
      <c r="F93" s="95">
        <v>1E-4</v>
      </c>
      <c r="G93" s="95">
        <f t="shared" si="17"/>
        <v>3.3859999999999997E-3</v>
      </c>
      <c r="H93" s="67">
        <v>12.617462381333597</v>
      </c>
      <c r="I93" s="97">
        <v>1.9599999999999999E-2</v>
      </c>
      <c r="J93" s="124">
        <f t="shared" si="15"/>
        <v>2.0766200000000002E-2</v>
      </c>
      <c r="K93" s="125">
        <f t="shared" si="16"/>
        <v>1.0768802000000002</v>
      </c>
      <c r="L93" s="1"/>
      <c r="M93" s="134"/>
      <c r="N93" s="135"/>
      <c r="O93" s="106"/>
      <c r="P93" s="1"/>
    </row>
    <row r="94" spans="1:16" s="87" customFormat="1" ht="12.75">
      <c r="A94" s="17" t="s">
        <v>9</v>
      </c>
      <c r="B94" s="66">
        <f>'Daily Flow-066'!AH45</f>
        <v>0.255</v>
      </c>
      <c r="C94" s="66">
        <f>'Daily Flow-066'!AI45</f>
        <v>8.2258064516129038E-3</v>
      </c>
      <c r="D94" s="66">
        <f>'Daily Flow-066'!AJ45</f>
        <v>0.05</v>
      </c>
      <c r="E94" s="95">
        <v>1.2054E-2</v>
      </c>
      <c r="F94" s="95">
        <v>0</v>
      </c>
      <c r="G94" s="95">
        <f t="shared" si="17"/>
        <v>1.2054E-2</v>
      </c>
      <c r="H94" s="67">
        <v>11.833418053658558</v>
      </c>
      <c r="I94" s="97">
        <v>1.9599999999999999E-2</v>
      </c>
      <c r="J94" s="124">
        <f t="shared" si="15"/>
        <v>4.9979999999999998E-3</v>
      </c>
      <c r="K94" s="125">
        <f t="shared" si="16"/>
        <v>0.247944</v>
      </c>
      <c r="L94" s="109"/>
      <c r="M94" s="109"/>
      <c r="N94" s="110"/>
      <c r="O94" s="64"/>
      <c r="P94" s="109"/>
    </row>
    <row r="95" spans="1:16" s="87" customFormat="1" ht="12.75">
      <c r="A95" s="17" t="s">
        <v>10</v>
      </c>
      <c r="B95" s="66">
        <f>'Daily Flow-066'!AH46</f>
        <v>0.58800000000000008</v>
      </c>
      <c r="C95" s="66">
        <f>'Daily Flow-066'!AI46</f>
        <v>1.9600000000000003E-2</v>
      </c>
      <c r="D95" s="66">
        <f>'Daily Flow-066'!AJ46</f>
        <v>7.9000000000000001E-2</v>
      </c>
      <c r="E95" s="95">
        <v>3.2299999999999998E-3</v>
      </c>
      <c r="F95" s="95">
        <v>0</v>
      </c>
      <c r="G95" s="95">
        <f t="shared" si="17"/>
        <v>3.2299999999999998E-3</v>
      </c>
      <c r="H95" s="67">
        <v>14.005612039592643</v>
      </c>
      <c r="I95" s="97">
        <v>1.9599999999999999E-2</v>
      </c>
      <c r="J95" s="124">
        <f t="shared" si="15"/>
        <v>1.1524800000000002E-2</v>
      </c>
      <c r="K95" s="125">
        <f t="shared" si="16"/>
        <v>0.59629480000000012</v>
      </c>
      <c r="L95" s="111"/>
      <c r="M95" s="111"/>
      <c r="N95" s="111"/>
      <c r="O95" s="111"/>
      <c r="P95" s="111"/>
    </row>
    <row r="96" spans="1:16" s="87" customFormat="1" ht="12.75">
      <c r="A96" s="17" t="s">
        <v>11</v>
      </c>
      <c r="B96" s="66">
        <f>'Daily Flow-066'!AH47</f>
        <v>0.51100000000000012</v>
      </c>
      <c r="C96" s="66">
        <f>'Daily Flow-066'!AI47</f>
        <v>1.648387096774194E-2</v>
      </c>
      <c r="D96" s="66">
        <f>'Daily Flow-066'!AJ47</f>
        <v>8.5000000000000006E-2</v>
      </c>
      <c r="E96" s="95">
        <v>7.5360000000000002E-3</v>
      </c>
      <c r="F96" s="95">
        <v>0</v>
      </c>
      <c r="G96" s="95">
        <f t="shared" si="17"/>
        <v>7.5360000000000002E-3</v>
      </c>
      <c r="H96" s="67">
        <v>14.275094109313084</v>
      </c>
      <c r="I96" s="97">
        <v>1.9599999999999999E-2</v>
      </c>
      <c r="J96" s="124">
        <f t="shared" si="15"/>
        <v>1.0015600000000001E-2</v>
      </c>
      <c r="K96" s="125">
        <f t="shared" si="16"/>
        <v>0.51347960000000015</v>
      </c>
      <c r="L96" s="1"/>
      <c r="M96" s="1"/>
      <c r="N96" s="1"/>
      <c r="O96" s="1"/>
      <c r="P96" s="1"/>
    </row>
    <row r="97" spans="1:16" s="87" customFormat="1" ht="12.75">
      <c r="A97" s="17" t="s">
        <v>65</v>
      </c>
      <c r="B97" s="66">
        <f>'Daily Flow-066'!AH48</f>
        <v>6.8999999999999992E-2</v>
      </c>
      <c r="C97" s="66">
        <f>'Daily Flow-066'!AI48</f>
        <v>2.2999999999999995E-3</v>
      </c>
      <c r="D97" s="66">
        <f>'Daily Flow-066'!AJ48</f>
        <v>3.5999999999999997E-2</v>
      </c>
      <c r="E97" s="95">
        <v>5.1799999999999997E-3</v>
      </c>
      <c r="F97" s="95">
        <v>0</v>
      </c>
      <c r="G97" s="95">
        <f t="shared" si="17"/>
        <v>5.1799999999999997E-3</v>
      </c>
      <c r="H97" s="67">
        <v>12.653296898578381</v>
      </c>
      <c r="I97" s="97">
        <v>1.9599999999999999E-2</v>
      </c>
      <c r="J97" s="124">
        <f t="shared" si="15"/>
        <v>1.3523999999999997E-3</v>
      </c>
      <c r="K97" s="125">
        <f t="shared" si="16"/>
        <v>6.5172399999999991E-2</v>
      </c>
      <c r="L97" s="1"/>
      <c r="M97" s="1"/>
      <c r="N97" s="1"/>
      <c r="O97" s="1"/>
      <c r="P97" s="1"/>
    </row>
    <row r="98" spans="1:16" s="87" customFormat="1" ht="12.75">
      <c r="A98" s="76" t="s">
        <v>66</v>
      </c>
      <c r="B98" s="66">
        <f>'Daily Flow-066'!AH49</f>
        <v>1E-3</v>
      </c>
      <c r="C98" s="66">
        <f>'Daily Flow-066'!AI49</f>
        <v>3.2258064516129034E-5</v>
      </c>
      <c r="D98" s="66">
        <f>'Daily Flow-066'!AJ49</f>
        <v>1E-3</v>
      </c>
      <c r="E98" s="95">
        <v>3.3059999999999999E-3</v>
      </c>
      <c r="F98" s="95">
        <v>0</v>
      </c>
      <c r="G98" s="95">
        <f t="shared" si="17"/>
        <v>3.3059999999999999E-3</v>
      </c>
      <c r="H98" s="67">
        <v>10.681722031431949</v>
      </c>
      <c r="I98" s="97">
        <v>1.9599999999999999E-2</v>
      </c>
      <c r="J98" s="124">
        <f t="shared" si="15"/>
        <v>1.9599999999999999E-5</v>
      </c>
      <c r="K98" s="125">
        <f t="shared" si="16"/>
        <v>-2.2864000000000001E-3</v>
      </c>
      <c r="L98" s="1"/>
      <c r="M98" s="1"/>
      <c r="N98" s="1"/>
      <c r="O98" s="1"/>
      <c r="P98" s="1"/>
    </row>
    <row r="99" spans="1:16" s="87" customFormat="1" ht="12.75">
      <c r="A99" s="77" t="s">
        <v>67</v>
      </c>
      <c r="B99" s="78">
        <f>SUM(B87:B98)</f>
        <v>6.1020000000000003</v>
      </c>
      <c r="C99" s="78">
        <f>AVERAGE(C87:C97)</f>
        <v>1.8165612344644606E-2</v>
      </c>
      <c r="D99" s="78">
        <f>MAX(D87:D98)</f>
        <v>0.22</v>
      </c>
      <c r="E99" s="42">
        <f>SUM(E87:E98)</f>
        <v>7.8172000000000005E-2</v>
      </c>
      <c r="F99" s="42">
        <f>SUM(F87:F98)</f>
        <v>1E-4</v>
      </c>
      <c r="G99" s="79">
        <f>SUM(G87:G98)</f>
        <v>7.8272000000000008E-2</v>
      </c>
      <c r="H99" s="80">
        <f>SUM(H87:H98)</f>
        <v>151.49291302569156</v>
      </c>
      <c r="I99" s="136"/>
      <c r="J99" s="127">
        <f>SUM(J87:J98)</f>
        <v>0.12100279999999999</v>
      </c>
      <c r="K99" s="128">
        <f>SUM(K87:K98)</f>
        <v>6.1447307999999996</v>
      </c>
      <c r="L99" s="1"/>
      <c r="M99" s="1"/>
      <c r="N99" s="1"/>
      <c r="O99" s="1"/>
      <c r="P99" s="1"/>
    </row>
    <row r="100" spans="1:16" s="87" customFormat="1" ht="12.75">
      <c r="A100" s="1"/>
      <c r="B100" s="82">
        <f>B99-'Daily Flow-066'!AH50</f>
        <v>0</v>
      </c>
      <c r="C100" s="83" t="s">
        <v>68</v>
      </c>
      <c r="D100" s="17"/>
      <c r="E100" s="85"/>
      <c r="F100" s="115" t="s">
        <v>69</v>
      </c>
      <c r="G100" s="16">
        <v>0</v>
      </c>
      <c r="H100" s="1"/>
      <c r="I100" s="1"/>
      <c r="J100" s="1"/>
      <c r="K100" s="1"/>
      <c r="L100" s="1"/>
      <c r="M100" s="1"/>
      <c r="N100" s="1"/>
      <c r="O100" s="1"/>
      <c r="P100" s="1"/>
    </row>
    <row r="101" spans="1:16" s="87" customFormat="1" ht="12.75">
      <c r="A101" s="1"/>
      <c r="B101" s="1"/>
      <c r="C101" s="1"/>
      <c r="D101" s="1"/>
      <c r="E101" s="1"/>
      <c r="F101" s="1"/>
      <c r="G101" s="1"/>
      <c r="H101" s="1"/>
      <c r="I101" s="1"/>
      <c r="J101" s="129"/>
      <c r="K101" s="1"/>
      <c r="L101" s="1"/>
      <c r="M101" s="1"/>
      <c r="N101" s="1"/>
      <c r="O101" s="1"/>
      <c r="P101" s="1"/>
    </row>
    <row r="102" spans="1:16" s="87" customFormat="1" ht="12.75">
      <c r="A102" s="1"/>
      <c r="B102" s="1"/>
      <c r="C102" s="1"/>
      <c r="D102" s="1"/>
      <c r="E102" s="1"/>
      <c r="F102" s="1"/>
      <c r="G102" s="117" t="s">
        <v>80</v>
      </c>
      <c r="H102" s="118"/>
      <c r="I102" s="119"/>
      <c r="J102" s="1"/>
      <c r="K102" s="1"/>
      <c r="L102" s="1"/>
      <c r="M102" s="1"/>
      <c r="N102" s="1"/>
      <c r="O102" s="1"/>
      <c r="P102" s="1"/>
    </row>
    <row r="103" spans="1:16" s="87" customFormat="1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s="87" customFormat="1" ht="12.75">
      <c r="A104" s="9"/>
      <c r="B104" s="1"/>
      <c r="C104" s="1"/>
      <c r="D104" s="1"/>
      <c r="E104" s="1"/>
      <c r="F104" s="1"/>
      <c r="G104" s="1"/>
      <c r="H104" s="62"/>
      <c r="I104" s="1"/>
      <c r="J104" s="1"/>
      <c r="K104" s="1"/>
      <c r="L104" s="1"/>
      <c r="M104" s="1"/>
      <c r="N104" s="1"/>
      <c r="O104" s="1"/>
      <c r="P104" s="1"/>
    </row>
    <row r="105" spans="1:16" s="87" customFormat="1" ht="12.75">
      <c r="A105" s="307" t="s">
        <v>93</v>
      </c>
      <c r="B105" s="307"/>
      <c r="C105" s="307"/>
      <c r="D105" s="307"/>
      <c r="E105" s="307"/>
      <c r="F105" s="307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s="87" customFormat="1" ht="12.75">
      <c r="A106" s="1" t="s">
        <v>94</v>
      </c>
      <c r="B106" s="9"/>
      <c r="C106" s="9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s="87" customFormat="1" ht="12.75">
      <c r="A107" s="1" t="s">
        <v>95</v>
      </c>
      <c r="B107" s="1"/>
      <c r="C107" s="1"/>
      <c r="D107" s="1"/>
      <c r="E107" s="50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s="87" customFormat="1" ht="12.75">
      <c r="A108" s="57"/>
      <c r="B108" s="57"/>
      <c r="C108" s="57"/>
      <c r="D108" s="57"/>
      <c r="E108" s="313" t="s">
        <v>56</v>
      </c>
      <c r="F108" s="314"/>
      <c r="G108" s="315"/>
      <c r="H108" s="1"/>
      <c r="I108" s="308" t="s">
        <v>96</v>
      </c>
      <c r="J108" s="308"/>
      <c r="K108" s="121"/>
      <c r="L108" s="1"/>
      <c r="M108" s="309" t="s">
        <v>74</v>
      </c>
      <c r="N108" s="310"/>
      <c r="O108" s="311"/>
      <c r="P108" s="1"/>
    </row>
    <row r="109" spans="1:16" s="87" customFormat="1" ht="51">
      <c r="A109" s="57"/>
      <c r="B109" s="58" t="s">
        <v>57</v>
      </c>
      <c r="C109" s="58" t="s">
        <v>58</v>
      </c>
      <c r="D109" s="132" t="s">
        <v>59</v>
      </c>
      <c r="E109" s="58" t="s">
        <v>60</v>
      </c>
      <c r="F109" s="58" t="s">
        <v>61</v>
      </c>
      <c r="G109" s="59" t="s">
        <v>62</v>
      </c>
      <c r="H109" s="60" t="s">
        <v>63</v>
      </c>
      <c r="I109" s="88" t="s">
        <v>75</v>
      </c>
      <c r="J109" s="88" t="s">
        <v>76</v>
      </c>
      <c r="K109" s="89" t="s">
        <v>64</v>
      </c>
      <c r="L109" s="62"/>
      <c r="M109" s="91"/>
      <c r="N109" s="92" t="s">
        <v>75</v>
      </c>
      <c r="O109" s="92" t="s">
        <v>76</v>
      </c>
      <c r="P109" s="62"/>
    </row>
    <row r="110" spans="1:16" s="87" customFormat="1" ht="12.75">
      <c r="A110" s="65">
        <v>43466</v>
      </c>
      <c r="B110" s="137">
        <f>'Daily Flow-066'!AH54</f>
        <v>1.5259999999999998</v>
      </c>
      <c r="C110" s="137">
        <f>'Daily Flow-066'!AI54</f>
        <v>4.9225806451612897E-2</v>
      </c>
      <c r="D110" s="66">
        <f>'Daily Flow-066'!AJ54</f>
        <v>0.17</v>
      </c>
      <c r="E110" s="95">
        <v>3.1800000000000001E-3</v>
      </c>
      <c r="F110" s="95">
        <v>1.6999999999999999E-3</v>
      </c>
      <c r="G110" s="96">
        <f>SUM(E110:F110)</f>
        <v>4.8799999999999998E-3</v>
      </c>
      <c r="H110" s="67">
        <v>1.935818533627236</v>
      </c>
      <c r="I110" s="97">
        <v>5.0000000000000001E-3</v>
      </c>
      <c r="J110" s="138">
        <f t="shared" ref="J110:J121" si="18">B110*I110</f>
        <v>7.6299999999999988E-3</v>
      </c>
      <c r="K110" s="139">
        <f>SUM(B110-G110)+J110</f>
        <v>1.5287499999999998</v>
      </c>
      <c r="L110" s="1"/>
      <c r="M110" s="91" t="s">
        <v>77</v>
      </c>
      <c r="N110" s="100">
        <v>5.0000000000000001E-3</v>
      </c>
      <c r="O110" s="101">
        <f>SUM('Daily Flow-066'!B56:AA56)*N110</f>
        <v>1.052E-2</v>
      </c>
      <c r="P110" s="1"/>
    </row>
    <row r="111" spans="1:16" s="87" customFormat="1" ht="12.75">
      <c r="A111" s="17" t="s">
        <v>3</v>
      </c>
      <c r="B111" s="137">
        <f>'Daily Flow-066'!AH55</f>
        <v>1.2650000000000001</v>
      </c>
      <c r="C111" s="137">
        <f>'Daily Flow-066'!AI55</f>
        <v>4.5178571428571436E-2</v>
      </c>
      <c r="D111" s="66">
        <f>'Daily Flow-066'!AJ55</f>
        <v>0.13</v>
      </c>
      <c r="E111" s="95">
        <v>1.0468E-2</v>
      </c>
      <c r="F111" s="95">
        <v>1.4800000000000001E-2</v>
      </c>
      <c r="G111" s="96">
        <f t="shared" ref="G111:G113" si="19">SUM(E111:F111)</f>
        <v>2.5267999999999999E-2</v>
      </c>
      <c r="H111" s="67">
        <v>1.8844968498044783</v>
      </c>
      <c r="I111" s="97">
        <v>5.0000000000000001E-3</v>
      </c>
      <c r="J111" s="138">
        <f t="shared" si="18"/>
        <v>6.3250000000000008E-3</v>
      </c>
      <c r="K111" s="139">
        <f t="shared" ref="K111:K121" si="20">SUM(B111-G111)+J111</f>
        <v>1.246057</v>
      </c>
      <c r="L111" s="1"/>
      <c r="M111" s="104" t="s">
        <v>78</v>
      </c>
      <c r="N111" s="105">
        <v>-3.4500000000000003E-2</v>
      </c>
      <c r="O111" s="91">
        <f>SUM('Daily Flow-066'!AB56:AF56)*N111</f>
        <v>-1.8509250000000001E-2</v>
      </c>
      <c r="P111" s="1"/>
    </row>
    <row r="112" spans="1:16" s="87" customFormat="1" ht="12.75">
      <c r="A112" s="17" t="s">
        <v>4</v>
      </c>
      <c r="B112" s="137">
        <f>'Daily Flow-066'!AH56</f>
        <v>2.6405000000000003</v>
      </c>
      <c r="C112" s="137">
        <f>'Daily Flow-066'!AI56</f>
        <v>8.5177419354838718E-2</v>
      </c>
      <c r="D112" s="66">
        <f>'Daily Flow-066'!AJ56</f>
        <v>0.18</v>
      </c>
      <c r="E112" s="95">
        <v>3.2859999999999999E-3</v>
      </c>
      <c r="F112" s="95">
        <v>0</v>
      </c>
      <c r="G112" s="96">
        <f t="shared" si="19"/>
        <v>3.2859999999999999E-3</v>
      </c>
      <c r="H112" s="67">
        <v>2.6965041010137627</v>
      </c>
      <c r="I112" s="107" t="s">
        <v>97</v>
      </c>
      <c r="J112" s="138">
        <f>O112</f>
        <v>-7.9892500000000016E-3</v>
      </c>
      <c r="K112" s="139">
        <f t="shared" si="20"/>
        <v>2.6292247500000001</v>
      </c>
      <c r="L112" s="1"/>
      <c r="M112" s="104"/>
      <c r="N112" s="105"/>
      <c r="O112" s="108">
        <f>SUM(O110:O111)</f>
        <v>-7.9892500000000016E-3</v>
      </c>
      <c r="P112" s="1"/>
    </row>
    <row r="113" spans="1:36" s="87" customFormat="1" ht="12.75">
      <c r="A113" s="17" t="s">
        <v>5</v>
      </c>
      <c r="B113" s="137">
        <f>'Daily Flow-066'!AH57</f>
        <v>2.7744999999999989</v>
      </c>
      <c r="C113" s="137">
        <f>'Daily Flow-066'!AI57</f>
        <v>9.2483333333333292E-2</v>
      </c>
      <c r="D113" s="66">
        <f>'Daily Flow-066'!AJ57</f>
        <v>0.19400000000000001</v>
      </c>
      <c r="E113" s="95">
        <v>3.1800000000000001E-3</v>
      </c>
      <c r="F113" s="95">
        <v>1.1000000000000001E-3</v>
      </c>
      <c r="G113" s="96">
        <f t="shared" si="19"/>
        <v>4.28E-3</v>
      </c>
      <c r="H113" s="67">
        <v>2.5494912073607927</v>
      </c>
      <c r="I113" s="97">
        <v>-3.4500000000000003E-2</v>
      </c>
      <c r="J113" s="138">
        <f>B113*I113</f>
        <v>-9.5720249999999965E-2</v>
      </c>
      <c r="K113" s="139">
        <f t="shared" si="20"/>
        <v>2.674499749999999</v>
      </c>
      <c r="L113" s="1"/>
      <c r="N113" s="102"/>
      <c r="O113" s="64"/>
      <c r="P113" s="1"/>
    </row>
    <row r="114" spans="1:36" s="87" customFormat="1" ht="12.75">
      <c r="A114" s="17" t="s">
        <v>6</v>
      </c>
      <c r="B114" s="137">
        <f>'Daily Flow-066'!AH58</f>
        <v>5.1209999999999996</v>
      </c>
      <c r="C114" s="137">
        <f>'Daily Flow-066'!AI58</f>
        <v>0.16519354838709677</v>
      </c>
      <c r="D114" s="66">
        <f>'Daily Flow-066'!AJ58</f>
        <v>0.38900000000000001</v>
      </c>
      <c r="E114" s="95">
        <v>3.2859999999999999E-3</v>
      </c>
      <c r="F114" s="95">
        <v>0</v>
      </c>
      <c r="G114" s="95">
        <f t="shared" ref="G114:G121" si="21">SUM(E114:F114)</f>
        <v>3.2859999999999999E-3</v>
      </c>
      <c r="H114" s="67">
        <v>3.1645708986730026</v>
      </c>
      <c r="I114" s="97">
        <v>-3.4500000000000003E-2</v>
      </c>
      <c r="J114" s="138">
        <f t="shared" si="18"/>
        <v>-0.17667450000000001</v>
      </c>
      <c r="K114" s="139">
        <f t="shared" si="20"/>
        <v>4.9410394999999996</v>
      </c>
      <c r="L114" s="1"/>
      <c r="M114" s="1"/>
      <c r="N114" s="1"/>
      <c r="O114" s="1"/>
      <c r="P114" s="1"/>
    </row>
    <row r="115" spans="1:36" s="87" customFormat="1" ht="12.75">
      <c r="A115" s="17" t="s">
        <v>7</v>
      </c>
      <c r="B115" s="137">
        <f>'Daily Flow-066'!AH59</f>
        <v>3.548</v>
      </c>
      <c r="C115" s="137">
        <f>'Daily Flow-066'!AI59</f>
        <v>0.11826666666666667</v>
      </c>
      <c r="D115" s="66">
        <f>'Daily Flow-066'!AJ59</f>
        <v>0.27500000000000002</v>
      </c>
      <c r="E115" s="95">
        <v>3.1800000000000001E-3</v>
      </c>
      <c r="F115" s="95">
        <v>1E-3</v>
      </c>
      <c r="G115" s="95">
        <f t="shared" si="21"/>
        <v>4.1799999999999997E-3</v>
      </c>
      <c r="H115" s="67">
        <v>2.873916400119187</v>
      </c>
      <c r="I115" s="97">
        <v>-3.4500000000000003E-2</v>
      </c>
      <c r="J115" s="138">
        <f t="shared" si="18"/>
        <v>-0.12240600000000001</v>
      </c>
      <c r="K115" s="139">
        <f t="shared" si="20"/>
        <v>3.4214140000000004</v>
      </c>
      <c r="L115" s="1"/>
      <c r="M115" s="1"/>
      <c r="N115" s="1"/>
      <c r="O115" s="1"/>
      <c r="P115" s="1"/>
    </row>
    <row r="116" spans="1:36" s="87" customFormat="1" ht="12.75">
      <c r="A116" s="17" t="s">
        <v>8</v>
      </c>
      <c r="B116" s="137">
        <f>'Daily Flow-066'!AH60</f>
        <v>2.5300000000000002</v>
      </c>
      <c r="C116" s="137">
        <f>'Daily Flow-066'!AI60</f>
        <v>8.1612903225806457E-2</v>
      </c>
      <c r="D116" s="66">
        <f>'Daily Flow-066'!AJ60</f>
        <v>0.313</v>
      </c>
      <c r="E116" s="95">
        <v>3.2859999999999999E-3</v>
      </c>
      <c r="F116" s="95">
        <v>0</v>
      </c>
      <c r="G116" s="95">
        <f t="shared" si="21"/>
        <v>3.2859999999999999E-3</v>
      </c>
      <c r="H116" s="67">
        <v>2.2986271309885131</v>
      </c>
      <c r="I116" s="97">
        <v>-3.4500000000000003E-2</v>
      </c>
      <c r="J116" s="138">
        <f t="shared" si="18"/>
        <v>-8.7285000000000015E-2</v>
      </c>
      <c r="K116" s="139">
        <f t="shared" si="20"/>
        <v>2.4394290000000001</v>
      </c>
      <c r="L116" s="1"/>
      <c r="M116" s="1"/>
      <c r="N116" s="1"/>
      <c r="O116" s="1"/>
      <c r="P116" s="1"/>
    </row>
    <row r="117" spans="1:36" s="87" customFormat="1" ht="12.75">
      <c r="A117" s="17" t="s">
        <v>9</v>
      </c>
      <c r="B117" s="137">
        <f>'Daily Flow-066'!AH61</f>
        <v>1.8500000000000005</v>
      </c>
      <c r="C117" s="137">
        <f>'Daily Flow-066'!AI61</f>
        <v>5.967741935483873E-2</v>
      </c>
      <c r="D117" s="66">
        <f>'Daily Flow-066'!AJ61</f>
        <v>0.11799999999999999</v>
      </c>
      <c r="E117" s="95">
        <v>5.0460000000000001E-3</v>
      </c>
      <c r="F117" s="95">
        <v>0</v>
      </c>
      <c r="G117" s="95">
        <f t="shared" si="21"/>
        <v>5.0460000000000001E-3</v>
      </c>
      <c r="H117" s="67">
        <v>2.0344066887281986</v>
      </c>
      <c r="I117" s="97">
        <v>-3.4500000000000003E-2</v>
      </c>
      <c r="J117" s="138">
        <f t="shared" si="18"/>
        <v>-6.3825000000000021E-2</v>
      </c>
      <c r="K117" s="139">
        <f t="shared" si="20"/>
        <v>1.7811290000000004</v>
      </c>
      <c r="L117" s="109"/>
      <c r="M117" s="109"/>
      <c r="N117" s="110"/>
      <c r="O117" s="110"/>
      <c r="P117" s="109"/>
    </row>
    <row r="118" spans="1:36" s="87" customFormat="1" ht="12.75">
      <c r="A118" s="17" t="s">
        <v>10</v>
      </c>
      <c r="B118" s="137">
        <f>'Daily Flow-066'!AH62</f>
        <v>2.8059999999999996</v>
      </c>
      <c r="C118" s="137">
        <f>'Daily Flow-066'!AI62</f>
        <v>9.3533333333333316E-2</v>
      </c>
      <c r="D118" s="66">
        <f>'Daily Flow-066'!AJ62</f>
        <v>0.24199999999999999</v>
      </c>
      <c r="E118" s="95">
        <v>3.1800000000000001E-3</v>
      </c>
      <c r="F118" s="95">
        <v>0</v>
      </c>
      <c r="G118" s="95">
        <f t="shared" si="21"/>
        <v>3.1800000000000001E-3</v>
      </c>
      <c r="H118" s="67">
        <v>2.6010104463616224</v>
      </c>
      <c r="I118" s="97">
        <v>-3.4500000000000003E-2</v>
      </c>
      <c r="J118" s="138">
        <f t="shared" si="18"/>
        <v>-9.680699999999999E-2</v>
      </c>
      <c r="K118" s="139">
        <f t="shared" si="20"/>
        <v>2.7060129999999996</v>
      </c>
      <c r="L118" s="111"/>
      <c r="M118" s="111"/>
      <c r="N118" s="111"/>
      <c r="O118" s="111"/>
      <c r="P118" s="111"/>
    </row>
    <row r="119" spans="1:36" s="87" customFormat="1" ht="12.75">
      <c r="A119" s="17" t="s">
        <v>11</v>
      </c>
      <c r="B119" s="137">
        <f>'Daily Flow-066'!AH63</f>
        <v>3.8599999999999994</v>
      </c>
      <c r="C119" s="137">
        <f>'Daily Flow-066'!AI63</f>
        <v>0.12451612903225805</v>
      </c>
      <c r="D119" s="66">
        <f>'Daily Flow-066'!AJ63</f>
        <v>0.23799999999999999</v>
      </c>
      <c r="E119" s="95">
        <v>7.1960000000000001E-3</v>
      </c>
      <c r="F119" s="95">
        <v>0</v>
      </c>
      <c r="G119" s="95">
        <f t="shared" si="21"/>
        <v>7.1960000000000001E-3</v>
      </c>
      <c r="H119" s="67">
        <v>2.6991321004877458</v>
      </c>
      <c r="I119" s="97">
        <v>-3.4500000000000003E-2</v>
      </c>
      <c r="J119" s="138">
        <f t="shared" si="18"/>
        <v>-0.13316999999999998</v>
      </c>
      <c r="K119" s="139">
        <f t="shared" si="20"/>
        <v>3.7196339999999997</v>
      </c>
      <c r="L119" s="1"/>
      <c r="M119" s="1"/>
      <c r="N119" s="1"/>
      <c r="O119" s="1"/>
      <c r="P119" s="1"/>
    </row>
    <row r="120" spans="1:36" s="87" customFormat="1" ht="12.75">
      <c r="A120" s="17" t="s">
        <v>65</v>
      </c>
      <c r="B120" s="137">
        <f>'Daily Flow-066'!AH64</f>
        <v>3.8719999999999999</v>
      </c>
      <c r="C120" s="137">
        <f>'Daily Flow-066'!AI64</f>
        <v>0.12906666666666666</v>
      </c>
      <c r="D120" s="66">
        <f>'Daily Flow-066'!AJ64</f>
        <v>0.35399999999999998</v>
      </c>
      <c r="E120" s="95">
        <v>3.1800000000000001E-3</v>
      </c>
      <c r="F120" s="95">
        <v>0</v>
      </c>
      <c r="G120" s="95">
        <f t="shared" si="21"/>
        <v>3.1800000000000001E-3</v>
      </c>
      <c r="H120" s="67">
        <v>2.4860544259852895</v>
      </c>
      <c r="I120" s="97">
        <v>-3.4500000000000003E-2</v>
      </c>
      <c r="J120" s="138">
        <f t="shared" si="18"/>
        <v>-0.13358400000000001</v>
      </c>
      <c r="K120" s="139">
        <f t="shared" si="20"/>
        <v>3.735236</v>
      </c>
      <c r="L120" s="1"/>
      <c r="M120" s="1"/>
      <c r="N120" s="1"/>
      <c r="O120" s="1"/>
      <c r="P120" s="1"/>
    </row>
    <row r="121" spans="1:36" s="87" customFormat="1" ht="12.75">
      <c r="A121" s="76" t="s">
        <v>66</v>
      </c>
      <c r="B121" s="137">
        <f>'Daily Flow-066'!AH65</f>
        <v>2.3540000000000001</v>
      </c>
      <c r="C121" s="137">
        <f>'Daily Flow-066'!AI65</f>
        <v>7.593548387096774E-2</v>
      </c>
      <c r="D121" s="66">
        <f>'Daily Flow-066'!AJ65</f>
        <v>0.214</v>
      </c>
      <c r="E121" s="95">
        <v>3.2859999999999999E-3</v>
      </c>
      <c r="F121" s="95">
        <v>0</v>
      </c>
      <c r="G121" s="95">
        <f t="shared" si="21"/>
        <v>3.2859999999999999E-3</v>
      </c>
      <c r="H121" s="67">
        <v>2.0662311333018337</v>
      </c>
      <c r="I121" s="97">
        <v>-3.4500000000000003E-2</v>
      </c>
      <c r="J121" s="138">
        <f t="shared" si="18"/>
        <v>-8.1213000000000007E-2</v>
      </c>
      <c r="K121" s="139">
        <f t="shared" si="20"/>
        <v>2.269501</v>
      </c>
      <c r="L121" s="135"/>
      <c r="M121" s="1"/>
      <c r="N121" s="1"/>
      <c r="O121" s="1"/>
      <c r="P121" s="1"/>
    </row>
    <row r="122" spans="1:36" s="87" customFormat="1" ht="12.75">
      <c r="A122" s="77" t="s">
        <v>67</v>
      </c>
      <c r="B122" s="78">
        <f>SUM(B110:B121)</f>
        <v>34.147000000000006</v>
      </c>
      <c r="C122" s="78">
        <f>AVERAGE(C110:C121)</f>
        <v>9.3322273425499244E-2</v>
      </c>
      <c r="D122" s="78">
        <f>MAX(D110:D120)</f>
        <v>0.38900000000000001</v>
      </c>
      <c r="E122" s="42">
        <f>SUM(E110:E121)</f>
        <v>5.1754000000000001E-2</v>
      </c>
      <c r="F122" s="42">
        <f>SUM(F110:F121)</f>
        <v>1.8600000000000002E-2</v>
      </c>
      <c r="G122" s="79">
        <f>SUM(G110:G121)</f>
        <v>7.0354E-2</v>
      </c>
      <c r="H122" s="140">
        <f>SUM(H110:H121)</f>
        <v>29.290259916451667</v>
      </c>
      <c r="I122" s="141"/>
      <c r="J122" s="142">
        <f>SUM(J110:J121)</f>
        <v>-0.98471900000000001</v>
      </c>
      <c r="K122" s="143">
        <f>SUM(K110:K121)</f>
        <v>33.091926999999998</v>
      </c>
      <c r="L122" s="1"/>
      <c r="M122" s="1"/>
      <c r="N122" s="1"/>
      <c r="O122" s="1"/>
      <c r="P122" s="1"/>
    </row>
    <row r="123" spans="1:36" s="87" customFormat="1" ht="12.75">
      <c r="A123" s="1"/>
      <c r="B123" s="82">
        <f>B122-'Daily Flow-066'!AH66</f>
        <v>0</v>
      </c>
      <c r="C123" s="83" t="s">
        <v>68</v>
      </c>
      <c r="D123" s="17"/>
      <c r="E123" s="85"/>
      <c r="F123" s="115" t="s">
        <v>69</v>
      </c>
      <c r="G123" s="16">
        <v>0</v>
      </c>
      <c r="H123" s="1"/>
      <c r="I123" s="1"/>
      <c r="J123" s="144"/>
      <c r="K123" s="145"/>
      <c r="L123" s="1"/>
      <c r="M123" s="1"/>
      <c r="N123" s="1"/>
      <c r="O123" s="1"/>
      <c r="P123" s="1"/>
    </row>
    <row r="124" spans="1:36" s="87" customFormat="1" ht="12.75">
      <c r="A124" s="1"/>
      <c r="B124" s="1"/>
      <c r="C124" s="1"/>
      <c r="D124" s="1"/>
      <c r="E124" s="1"/>
      <c r="F124" s="1"/>
      <c r="G124" s="1"/>
      <c r="H124" s="1"/>
      <c r="I124" s="1"/>
      <c r="J124" s="129"/>
      <c r="K124" s="1"/>
      <c r="L124" s="1"/>
      <c r="M124" s="1"/>
      <c r="N124" s="1"/>
      <c r="O124" s="1"/>
      <c r="P124" s="1"/>
    </row>
    <row r="125" spans="1:36" s="87" customFormat="1" ht="12.75">
      <c r="A125" s="1"/>
      <c r="B125" s="1"/>
      <c r="C125" s="1"/>
      <c r="D125" s="1"/>
      <c r="E125" s="1"/>
      <c r="F125" s="1"/>
      <c r="G125" s="117" t="s">
        <v>80</v>
      </c>
      <c r="H125" s="118"/>
      <c r="I125" s="119"/>
      <c r="J125" s="1"/>
      <c r="K125" s="1"/>
      <c r="L125" s="1"/>
      <c r="M125" s="1"/>
      <c r="N125" s="1"/>
      <c r="O125" s="1"/>
      <c r="P125" s="1"/>
    </row>
    <row r="126" spans="1:36" s="87" customFormat="1" ht="12.75">
      <c r="A126" s="9"/>
      <c r="B126" s="1"/>
      <c r="C126" s="1"/>
      <c r="D126" s="1"/>
      <c r="E126" s="1"/>
      <c r="F126" s="1"/>
      <c r="H126" s="116"/>
      <c r="I126" s="131"/>
      <c r="J126" s="1"/>
      <c r="K126" s="1"/>
      <c r="L126" s="1"/>
      <c r="M126" s="1"/>
      <c r="N126" s="1"/>
      <c r="O126" s="1"/>
      <c r="P126" s="1"/>
    </row>
    <row r="127" spans="1:36" s="87" customFormat="1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46"/>
      <c r="R127" s="146"/>
      <c r="S127" s="146"/>
      <c r="T127" s="146"/>
      <c r="U127" s="146"/>
      <c r="V127" s="146"/>
      <c r="W127" s="146"/>
      <c r="X127" s="146"/>
      <c r="Y127" s="146"/>
      <c r="Z127" s="146"/>
      <c r="AA127" s="146"/>
      <c r="AB127" s="146"/>
      <c r="AC127" s="146"/>
      <c r="AD127" s="146"/>
      <c r="AE127" s="146"/>
      <c r="AF127" s="146"/>
      <c r="AG127" s="146"/>
      <c r="AH127" s="146"/>
      <c r="AI127" s="146"/>
      <c r="AJ127" s="146"/>
    </row>
    <row r="128" spans="1:36" s="87" customFormat="1" ht="12.75">
      <c r="A128" s="307" t="s">
        <v>98</v>
      </c>
      <c r="B128" s="307"/>
      <c r="C128" s="307"/>
      <c r="D128" s="307"/>
      <c r="E128" s="307"/>
      <c r="F128" s="307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8" s="87" customFormat="1" ht="12.75">
      <c r="A129" s="1" t="s">
        <v>99</v>
      </c>
      <c r="B129" s="9"/>
      <c r="C129" s="9" t="s">
        <v>100</v>
      </c>
      <c r="D129" s="312"/>
      <c r="E129" s="31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8" s="87" customFormat="1" ht="12.75">
      <c r="A130" s="1" t="s">
        <v>101</v>
      </c>
      <c r="B130" s="1"/>
      <c r="C130" s="1"/>
      <c r="D130" s="1"/>
      <c r="E130" s="50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8" s="87" customFormat="1" ht="12.75">
      <c r="A131" s="57"/>
      <c r="B131" s="57"/>
      <c r="C131" s="57"/>
      <c r="D131" s="57"/>
      <c r="E131" s="313" t="s">
        <v>56</v>
      </c>
      <c r="F131" s="314"/>
      <c r="G131" s="315"/>
      <c r="H131" s="1"/>
      <c r="I131" s="317" t="s">
        <v>102</v>
      </c>
      <c r="J131" s="317"/>
      <c r="K131" s="121"/>
      <c r="L131" s="1"/>
      <c r="M131" s="309" t="s">
        <v>74</v>
      </c>
      <c r="N131" s="310"/>
      <c r="O131" s="311"/>
      <c r="P131" s="1"/>
    </row>
    <row r="132" spans="1:18" s="87" customFormat="1" ht="51">
      <c r="A132" s="57"/>
      <c r="B132" s="58" t="s">
        <v>57</v>
      </c>
      <c r="C132" s="58" t="s">
        <v>58</v>
      </c>
      <c r="D132" s="58" t="s">
        <v>59</v>
      </c>
      <c r="E132" s="58" t="s">
        <v>60</v>
      </c>
      <c r="F132" s="58" t="s">
        <v>61</v>
      </c>
      <c r="G132" s="59" t="s">
        <v>62</v>
      </c>
      <c r="H132" s="60" t="s">
        <v>63</v>
      </c>
      <c r="I132" s="123" t="s">
        <v>75</v>
      </c>
      <c r="J132" s="123" t="s">
        <v>76</v>
      </c>
      <c r="K132" s="89" t="s">
        <v>64</v>
      </c>
      <c r="L132" s="62"/>
      <c r="M132" s="91"/>
      <c r="N132" s="92" t="s">
        <v>75</v>
      </c>
      <c r="O132" s="92" t="s">
        <v>76</v>
      </c>
      <c r="P132" s="318"/>
      <c r="Q132" s="318"/>
      <c r="R132" s="318"/>
    </row>
    <row r="133" spans="1:18" s="87" customFormat="1" ht="12.75">
      <c r="A133" s="65">
        <v>43466</v>
      </c>
      <c r="B133" s="66">
        <f>'Daily Flow-066'!AH70</f>
        <v>2.9689999999999994</v>
      </c>
      <c r="C133" s="66">
        <f>'Daily Flow-066'!AI70</f>
        <v>9.5774193548387079E-2</v>
      </c>
      <c r="D133" s="66">
        <f>'Daily Flow-066'!AJ70</f>
        <v>0.222</v>
      </c>
      <c r="E133" s="95">
        <v>3.2398000000000003E-2</v>
      </c>
      <c r="F133" s="95">
        <v>3.0000000000000001E-3</v>
      </c>
      <c r="G133" s="96">
        <f>SUM(E133:F133)</f>
        <v>3.5398000000000006E-2</v>
      </c>
      <c r="H133" s="67">
        <v>13.251206244850351</v>
      </c>
      <c r="I133" s="97">
        <v>-1.52E-2</v>
      </c>
      <c r="J133" s="124">
        <f t="shared" ref="J133:J144" si="22">B133*I133</f>
        <v>-4.512879999999999E-2</v>
      </c>
      <c r="K133" s="147">
        <f>SUM(B133-G133)+J133</f>
        <v>2.8884731999999995</v>
      </c>
      <c r="L133" s="1"/>
      <c r="M133" s="91" t="s">
        <v>77</v>
      </c>
      <c r="N133" s="100">
        <v>-1.52E-2</v>
      </c>
      <c r="O133" s="101">
        <f>SUM('Daily Flow-066'!B72:AA72)*'LUSI Systems'!N133</f>
        <v>-8.2794400000000004E-2</v>
      </c>
      <c r="P133" s="148"/>
      <c r="Q133" s="135"/>
      <c r="R133" s="149"/>
    </row>
    <row r="134" spans="1:18" s="87" customFormat="1" ht="12.75">
      <c r="A134" s="17" t="s">
        <v>3</v>
      </c>
      <c r="B134" s="66">
        <f>'Daily Flow-066'!AH71</f>
        <v>5.572000000000001</v>
      </c>
      <c r="C134" s="66">
        <f>'Daily Flow-066'!AI71</f>
        <v>0.19900000000000004</v>
      </c>
      <c r="D134" s="66">
        <f>'Daily Flow-066'!AJ71</f>
        <v>0.63700000000000001</v>
      </c>
      <c r="E134" s="95">
        <v>8.064E-3</v>
      </c>
      <c r="F134" s="95">
        <v>0.03</v>
      </c>
      <c r="G134" s="96">
        <f t="shared" ref="G134:G136" si="23">SUM(E134:F134)</f>
        <v>3.8064000000000001E-2</v>
      </c>
      <c r="H134" s="67">
        <v>11.810306516205495</v>
      </c>
      <c r="I134" s="97">
        <v>-1.52E-2</v>
      </c>
      <c r="J134" s="124">
        <f t="shared" si="22"/>
        <v>-8.4694400000000017E-2</v>
      </c>
      <c r="K134" s="147">
        <f t="shared" ref="K134:K145" si="24">SUM(B134-G134)+J134</f>
        <v>5.4492416000000006</v>
      </c>
      <c r="L134" s="1"/>
      <c r="M134" s="104" t="s">
        <v>78</v>
      </c>
      <c r="N134" s="105">
        <v>-2.0400000000000001E-2</v>
      </c>
      <c r="O134" s="91">
        <f>SUM('Daily Flow-066'!AB72:AF72)*'LUSI Systems'!N134</f>
        <v>-2.6377200000000003E-2</v>
      </c>
      <c r="P134" s="148"/>
      <c r="Q134" s="150"/>
      <c r="R134" s="149"/>
    </row>
    <row r="135" spans="1:18" s="87" customFormat="1" ht="12.75">
      <c r="A135" s="17" t="s">
        <v>4</v>
      </c>
      <c r="B135" s="66">
        <f>'Daily Flow-066'!AH72</f>
        <v>6.74</v>
      </c>
      <c r="C135" s="66">
        <f>'Daily Flow-066'!AI72</f>
        <v>0.21741935483870969</v>
      </c>
      <c r="D135" s="66">
        <f>'Daily Flow-066'!AJ72</f>
        <v>0.56799999999999995</v>
      </c>
      <c r="E135" s="95">
        <v>8.9280000000000002E-3</v>
      </c>
      <c r="F135" s="95">
        <v>0</v>
      </c>
      <c r="G135" s="96">
        <f t="shared" si="23"/>
        <v>8.9280000000000002E-3</v>
      </c>
      <c r="H135" s="67">
        <v>14.633947993274798</v>
      </c>
      <c r="I135" s="107" t="s">
        <v>103</v>
      </c>
      <c r="J135" s="124">
        <f>O135</f>
        <v>-0.10917160000000001</v>
      </c>
      <c r="K135" s="147">
        <f t="shared" si="24"/>
        <v>6.6219004000000004</v>
      </c>
      <c r="L135" s="1"/>
      <c r="M135" s="104"/>
      <c r="N135" s="105"/>
      <c r="O135" s="108">
        <f>SUM(O133:O134)</f>
        <v>-0.10917160000000001</v>
      </c>
      <c r="P135" s="1"/>
      <c r="Q135" s="151"/>
      <c r="R135" s="152"/>
    </row>
    <row r="136" spans="1:18" s="87" customFormat="1" ht="12.75">
      <c r="A136" s="17" t="s">
        <v>5</v>
      </c>
      <c r="B136" s="66">
        <f>'Daily Flow-066'!AH73</f>
        <v>6.9060000000000006</v>
      </c>
      <c r="C136" s="66">
        <f>'Daily Flow-066'!AI73</f>
        <v>0.23020000000000002</v>
      </c>
      <c r="D136" s="66">
        <f>'Daily Flow-066'!AJ73</f>
        <v>0.60899999999999999</v>
      </c>
      <c r="E136" s="95">
        <v>9.6399999999999993E-3</v>
      </c>
      <c r="F136" s="95">
        <v>0</v>
      </c>
      <c r="G136" s="96">
        <f t="shared" si="23"/>
        <v>9.6399999999999993E-3</v>
      </c>
      <c r="H136" s="67">
        <v>14.327410116952988</v>
      </c>
      <c r="I136" s="97">
        <v>-2.0400000000000001E-2</v>
      </c>
      <c r="J136" s="124">
        <f t="shared" si="22"/>
        <v>-0.14088240000000002</v>
      </c>
      <c r="K136" s="147">
        <f t="shared" si="24"/>
        <v>6.7554776000000007</v>
      </c>
      <c r="L136" s="1"/>
      <c r="N136" s="102"/>
      <c r="O136" s="64"/>
      <c r="P136" s="1"/>
    </row>
    <row r="137" spans="1:18" s="87" customFormat="1" ht="12.75">
      <c r="A137" s="17" t="s">
        <v>6</v>
      </c>
      <c r="B137" s="66">
        <f>'Daily Flow-066'!AH74</f>
        <v>6.9519999999999982</v>
      </c>
      <c r="C137" s="66">
        <f>'Daily Flow-066'!AI74</f>
        <v>0.22425806451612898</v>
      </c>
      <c r="D137" s="66">
        <f>'Daily Flow-066'!AJ74</f>
        <v>0.439</v>
      </c>
      <c r="E137" s="95">
        <v>2.9427999999999999E-2</v>
      </c>
      <c r="F137" s="95">
        <v>0</v>
      </c>
      <c r="G137" s="95">
        <f t="shared" ref="G137:G144" si="25">SUM(E137:F137)</f>
        <v>2.9427999999999999E-2</v>
      </c>
      <c r="H137" s="67">
        <v>17.026518873305161</v>
      </c>
      <c r="I137" s="97">
        <v>-2.0400000000000001E-2</v>
      </c>
      <c r="J137" s="124">
        <f t="shared" si="22"/>
        <v>-0.14182079999999997</v>
      </c>
      <c r="K137" s="147">
        <f t="shared" si="24"/>
        <v>6.7807511999999983</v>
      </c>
      <c r="L137" s="1"/>
      <c r="M137" s="1"/>
      <c r="N137" s="1"/>
      <c r="O137" s="1"/>
      <c r="P137" s="1"/>
    </row>
    <row r="138" spans="1:18" s="87" customFormat="1" ht="12.75">
      <c r="A138" s="17" t="s">
        <v>7</v>
      </c>
      <c r="B138" s="66">
        <f>'Daily Flow-066'!AH75</f>
        <v>2.4529999999999998</v>
      </c>
      <c r="C138" s="66">
        <f>'Daily Flow-066'!AI75</f>
        <v>8.1766666666666668E-2</v>
      </c>
      <c r="D138" s="66">
        <f>'Daily Flow-066'!AJ75</f>
        <v>0.248</v>
      </c>
      <c r="E138" s="95">
        <v>8.6400000000000001E-3</v>
      </c>
      <c r="F138" s="95">
        <v>0</v>
      </c>
      <c r="G138" s="95">
        <f t="shared" si="25"/>
        <v>8.6400000000000001E-3</v>
      </c>
      <c r="H138" s="67">
        <v>14.965664922017735</v>
      </c>
      <c r="I138" s="97">
        <v>-2.0400000000000001E-2</v>
      </c>
      <c r="J138" s="124">
        <f t="shared" si="22"/>
        <v>-5.0041200000000001E-2</v>
      </c>
      <c r="K138" s="147">
        <f t="shared" si="24"/>
        <v>2.3943187999999997</v>
      </c>
      <c r="L138" s="1"/>
      <c r="M138" s="1"/>
      <c r="N138" s="1"/>
      <c r="O138" s="1"/>
      <c r="P138" s="1"/>
    </row>
    <row r="139" spans="1:18" s="87" customFormat="1" ht="12.75">
      <c r="A139" s="17" t="s">
        <v>8</v>
      </c>
      <c r="B139" s="66">
        <f>'Daily Flow-066'!AH76</f>
        <v>2.9669999999999996</v>
      </c>
      <c r="C139" s="66">
        <f>'Daily Flow-066'!AI76</f>
        <v>9.5709677419354822E-2</v>
      </c>
      <c r="D139" s="66">
        <f>'Daily Flow-066'!AJ76</f>
        <v>0.33200000000000002</v>
      </c>
      <c r="E139" s="95">
        <v>8.9280000000000002E-3</v>
      </c>
      <c r="F139" s="95">
        <v>0</v>
      </c>
      <c r="G139" s="95">
        <f t="shared" si="25"/>
        <v>8.9280000000000002E-3</v>
      </c>
      <c r="H139" s="67">
        <v>14.082779934458729</v>
      </c>
      <c r="I139" s="97">
        <v>-2.0400000000000001E-2</v>
      </c>
      <c r="J139" s="124">
        <f t="shared" si="22"/>
        <v>-6.0526799999999999E-2</v>
      </c>
      <c r="K139" s="147">
        <f t="shared" si="24"/>
        <v>2.8975451999999997</v>
      </c>
      <c r="L139" s="1"/>
      <c r="M139" s="1"/>
      <c r="N139" s="1"/>
      <c r="O139" s="1"/>
      <c r="P139" s="1"/>
    </row>
    <row r="140" spans="1:18" s="87" customFormat="1" ht="12.75">
      <c r="A140" s="17" t="s">
        <v>9</v>
      </c>
      <c r="B140" s="66">
        <f>'Daily Flow-066'!AH77</f>
        <v>2.9009999999999994</v>
      </c>
      <c r="C140" s="66">
        <f>'Daily Flow-066'!AI77</f>
        <v>9.3580645161290305E-2</v>
      </c>
      <c r="D140" s="66">
        <f>'Daily Flow-066'!AJ77</f>
        <v>0.23</v>
      </c>
      <c r="E140" s="95">
        <v>3.4044999999999999E-2</v>
      </c>
      <c r="F140" s="95">
        <v>0</v>
      </c>
      <c r="G140" s="95">
        <f t="shared" si="25"/>
        <v>3.4044999999999999E-2</v>
      </c>
      <c r="H140" s="67">
        <v>13.236843570078401</v>
      </c>
      <c r="I140" s="97">
        <v>-2.0400000000000001E-2</v>
      </c>
      <c r="J140" s="124">
        <f t="shared" si="22"/>
        <v>-5.9180399999999994E-2</v>
      </c>
      <c r="K140" s="147">
        <f t="shared" si="24"/>
        <v>2.8077745999999997</v>
      </c>
      <c r="L140" s="109"/>
      <c r="M140" s="109"/>
      <c r="N140" s="110"/>
      <c r="O140" s="110"/>
      <c r="P140" s="109"/>
    </row>
    <row r="141" spans="1:18" s="87" customFormat="1" ht="12.75">
      <c r="A141" s="17" t="s">
        <v>10</v>
      </c>
      <c r="B141" s="66">
        <f>'Daily Flow-066'!AH78</f>
        <v>4.7849999999999993</v>
      </c>
      <c r="C141" s="66">
        <f>'Daily Flow-066'!AI78</f>
        <v>0.15949999999999998</v>
      </c>
      <c r="D141" s="66">
        <f>'Daily Flow-066'!AJ78</f>
        <v>0.44400000000000001</v>
      </c>
      <c r="E141" s="95">
        <v>8.7899999999999992E-3</v>
      </c>
      <c r="F141" s="95">
        <v>0</v>
      </c>
      <c r="G141" s="95">
        <f t="shared" si="25"/>
        <v>8.7899999999999992E-3</v>
      </c>
      <c r="H141" s="67">
        <v>15.171355343164809</v>
      </c>
      <c r="I141" s="97">
        <v>-2.0400000000000001E-2</v>
      </c>
      <c r="J141" s="124">
        <f t="shared" si="22"/>
        <v>-9.7613999999999992E-2</v>
      </c>
      <c r="K141" s="147">
        <f t="shared" si="24"/>
        <v>4.6785959999999989</v>
      </c>
      <c r="L141" s="111"/>
      <c r="M141" s="111"/>
      <c r="N141" s="111"/>
      <c r="O141" s="111"/>
      <c r="P141" s="111"/>
    </row>
    <row r="142" spans="1:18" s="87" customFormat="1" ht="12.75">
      <c r="A142" s="17" t="s">
        <v>11</v>
      </c>
      <c r="B142" s="66">
        <f>'Daily Flow-066'!AH79</f>
        <v>5.34</v>
      </c>
      <c r="C142" s="66">
        <f>'Daily Flow-066'!AI79</f>
        <v>0.17225806451612902</v>
      </c>
      <c r="D142" s="66">
        <f>'Daily Flow-066'!AJ79</f>
        <v>0.374</v>
      </c>
      <c r="E142" s="95">
        <v>9.6179999999999998E-3</v>
      </c>
      <c r="F142" s="95">
        <v>0</v>
      </c>
      <c r="G142" s="95">
        <f t="shared" si="25"/>
        <v>9.6179999999999998E-3</v>
      </c>
      <c r="H142" s="67">
        <v>15.287830451523629</v>
      </c>
      <c r="I142" s="97">
        <v>-2.0400000000000001E-2</v>
      </c>
      <c r="J142" s="124">
        <f t="shared" si="22"/>
        <v>-0.10893600000000001</v>
      </c>
      <c r="K142" s="147">
        <f t="shared" si="24"/>
        <v>5.2214460000000003</v>
      </c>
      <c r="L142" s="1"/>
      <c r="M142" s="1"/>
      <c r="N142" s="1"/>
      <c r="O142" s="1"/>
      <c r="P142" s="1"/>
    </row>
    <row r="143" spans="1:18" s="87" customFormat="1" ht="12.75">
      <c r="A143" s="17" t="s">
        <v>65</v>
      </c>
      <c r="B143" s="66">
        <f>'Daily Flow-066'!AH80</f>
        <v>3.2830000000000004</v>
      </c>
      <c r="C143" s="66">
        <f>'Daily Flow-066'!AI80</f>
        <v>0.10943333333333334</v>
      </c>
      <c r="D143" s="66">
        <f>'Daily Flow-066'!AJ80</f>
        <v>0.20699999999999999</v>
      </c>
      <c r="E143" s="95">
        <v>1.4789999999999999E-2</v>
      </c>
      <c r="F143" s="95">
        <v>0</v>
      </c>
      <c r="G143" s="95">
        <f t="shared" si="25"/>
        <v>1.4789999999999999E-2</v>
      </c>
      <c r="H143" s="67">
        <v>13.63350786999743</v>
      </c>
      <c r="I143" s="97">
        <v>-2.0400000000000001E-2</v>
      </c>
      <c r="J143" s="124">
        <f t="shared" si="22"/>
        <v>-6.6973200000000011E-2</v>
      </c>
      <c r="K143" s="147">
        <f t="shared" si="24"/>
        <v>3.2012368000000002</v>
      </c>
      <c r="L143" s="1"/>
      <c r="M143" s="1"/>
      <c r="N143" s="1"/>
      <c r="O143" s="1"/>
      <c r="P143" s="1"/>
    </row>
    <row r="144" spans="1:18" s="87" customFormat="1" ht="12.75">
      <c r="A144" s="76" t="s">
        <v>66</v>
      </c>
      <c r="B144" s="66">
        <f>'Daily Flow-066'!AH81</f>
        <v>3.4799999999999991</v>
      </c>
      <c r="C144" s="66">
        <f>'Daily Flow-066'!AI81</f>
        <v>0.11225806451612901</v>
      </c>
      <c r="D144" s="66">
        <f>'Daily Flow-066'!AJ81</f>
        <v>0.254</v>
      </c>
      <c r="E144" s="95">
        <v>8.9680000000000003E-3</v>
      </c>
      <c r="F144" s="95">
        <v>0</v>
      </c>
      <c r="G144" s="95">
        <f t="shared" si="25"/>
        <v>8.9680000000000003E-3</v>
      </c>
      <c r="H144" s="67">
        <v>12.307563275300231</v>
      </c>
      <c r="I144" s="97">
        <v>-2.0400000000000001E-2</v>
      </c>
      <c r="J144" s="124">
        <f t="shared" si="22"/>
        <v>-7.0991999999999986E-2</v>
      </c>
      <c r="K144" s="147">
        <f t="shared" si="24"/>
        <v>3.4000399999999993</v>
      </c>
      <c r="L144" s="1"/>
      <c r="M144" s="1"/>
      <c r="N144" s="1"/>
      <c r="O144" s="1"/>
      <c r="P144" s="1"/>
    </row>
    <row r="145" spans="1:36" s="87" customFormat="1" ht="12.75">
      <c r="A145" s="77" t="s">
        <v>67</v>
      </c>
      <c r="B145" s="78">
        <f>SUM(B133:B144)</f>
        <v>54.347999999999992</v>
      </c>
      <c r="C145" s="78">
        <f>AVERAGE(C133:C143)</f>
        <v>0.15262727272727275</v>
      </c>
      <c r="D145" s="78">
        <f>MAX(D133:D144)</f>
        <v>0.63700000000000001</v>
      </c>
      <c r="E145" s="42">
        <f>SUM(E133:E144)</f>
        <v>0.18223699999999998</v>
      </c>
      <c r="F145" s="42">
        <f>SUM(F133:F144)</f>
        <v>3.3000000000000002E-2</v>
      </c>
      <c r="G145" s="79">
        <f>SUM(G133:G144)</f>
        <v>0.21523699999999996</v>
      </c>
      <c r="H145" s="140">
        <f>SUM(H133:H144)</f>
        <v>169.73493511112977</v>
      </c>
      <c r="I145" s="136"/>
      <c r="J145" s="127">
        <f>SUM(J133:J144)</f>
        <v>-1.0359616</v>
      </c>
      <c r="K145" s="143">
        <f t="shared" si="24"/>
        <v>53.09680139999999</v>
      </c>
      <c r="L145" s="1"/>
      <c r="M145" s="1"/>
      <c r="N145" s="1"/>
      <c r="O145" s="1"/>
      <c r="P145" s="1"/>
    </row>
    <row r="146" spans="1:36" s="87" customFormat="1" ht="12.75">
      <c r="A146" s="1"/>
      <c r="B146" s="82">
        <f>B145-'Daily Flow-066'!AH82</f>
        <v>0</v>
      </c>
      <c r="C146" s="83" t="s">
        <v>68</v>
      </c>
      <c r="D146" s="17"/>
      <c r="E146" s="85"/>
      <c r="F146" s="115" t="s">
        <v>69</v>
      </c>
      <c r="G146" s="16">
        <v>0</v>
      </c>
      <c r="H146" s="1"/>
      <c r="I146" s="1"/>
      <c r="J146" s="1"/>
      <c r="K146" s="1"/>
      <c r="L146" s="1"/>
      <c r="M146" s="1"/>
      <c r="N146" s="1"/>
      <c r="O146" s="1"/>
      <c r="P146" s="1"/>
    </row>
    <row r="147" spans="1:36" s="87" customFormat="1" ht="12.75">
      <c r="A147" s="1"/>
      <c r="B147" s="1"/>
      <c r="C147" s="1"/>
      <c r="D147" s="1"/>
      <c r="E147" s="1"/>
      <c r="F147" s="1"/>
      <c r="G147" s="1"/>
      <c r="H147" s="1"/>
      <c r="I147" s="1"/>
      <c r="J147" s="129"/>
      <c r="K147" s="1"/>
      <c r="L147" s="1"/>
      <c r="M147" s="1"/>
      <c r="N147" s="1"/>
      <c r="O147" s="1"/>
      <c r="P147" s="1"/>
    </row>
    <row r="148" spans="1:36" s="87" customFormat="1" ht="12.75">
      <c r="A148" s="1"/>
      <c r="B148" s="1"/>
      <c r="C148" s="1"/>
      <c r="D148" s="1"/>
      <c r="E148" s="1"/>
      <c r="F148" s="1"/>
      <c r="G148" s="117" t="s">
        <v>80</v>
      </c>
      <c r="H148" s="118"/>
      <c r="I148" s="119"/>
      <c r="J148" s="1"/>
      <c r="K148" s="1"/>
      <c r="L148" s="1"/>
      <c r="M148" s="1"/>
      <c r="N148" s="1"/>
      <c r="O148" s="1"/>
      <c r="P148" s="1"/>
    </row>
    <row r="149" spans="1:36" s="87" customFormat="1" ht="12.75">
      <c r="A149" s="1"/>
      <c r="B149" s="1"/>
      <c r="C149" s="1"/>
      <c r="D149" s="1"/>
      <c r="E149" s="1"/>
      <c r="F149" s="1"/>
      <c r="H149" s="116"/>
      <c r="I149" s="131"/>
      <c r="J149" s="1"/>
      <c r="K149" s="1"/>
      <c r="L149" s="1"/>
      <c r="M149" s="1"/>
      <c r="N149" s="1"/>
      <c r="O149" s="1"/>
      <c r="P149" s="1"/>
      <c r="Q149" s="146"/>
      <c r="R149" s="146"/>
      <c r="S149" s="146"/>
      <c r="T149" s="146"/>
      <c r="U149" s="146"/>
      <c r="V149" s="146"/>
      <c r="W149" s="146"/>
      <c r="X149" s="146"/>
      <c r="Y149" s="146"/>
      <c r="Z149" s="146"/>
      <c r="AA149" s="146"/>
      <c r="AB149" s="146"/>
      <c r="AC149" s="146"/>
      <c r="AD149" s="146"/>
      <c r="AE149" s="146"/>
      <c r="AF149" s="146"/>
      <c r="AG149" s="146"/>
      <c r="AH149" s="146"/>
      <c r="AI149" s="146"/>
      <c r="AJ149" s="146"/>
    </row>
    <row r="150" spans="1:36" s="87" customFormat="1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36" s="87" customFormat="1" ht="12.75">
      <c r="A151" s="307" t="s">
        <v>104</v>
      </c>
      <c r="B151" s="307"/>
      <c r="C151" s="307"/>
      <c r="D151" s="307"/>
      <c r="E151" s="307"/>
      <c r="F151" s="307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36" s="87" customFormat="1" ht="12.75">
      <c r="A152" s="1" t="s">
        <v>105</v>
      </c>
      <c r="B152" s="9"/>
      <c r="C152" s="9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36" s="87" customFormat="1" ht="12.75">
      <c r="A153" s="1" t="s">
        <v>106</v>
      </c>
      <c r="B153" s="1"/>
      <c r="C153" s="1"/>
      <c r="D153" s="1"/>
      <c r="E153" s="50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36" s="87" customFormat="1" ht="12.75">
      <c r="A154" s="57"/>
      <c r="B154" s="57"/>
      <c r="C154" s="57"/>
      <c r="D154" s="57"/>
      <c r="E154" s="313" t="s">
        <v>56</v>
      </c>
      <c r="F154" s="314"/>
      <c r="G154" s="315"/>
      <c r="H154" s="1"/>
      <c r="I154" s="319" t="s">
        <v>107</v>
      </c>
      <c r="J154" s="319"/>
      <c r="K154" s="121"/>
      <c r="L154" s="1"/>
      <c r="M154" s="309" t="s">
        <v>74</v>
      </c>
      <c r="N154" s="310"/>
      <c r="O154" s="311"/>
      <c r="P154" s="1"/>
      <c r="Q154" s="1"/>
    </row>
    <row r="155" spans="1:36" s="87" customFormat="1" ht="51">
      <c r="A155" s="57"/>
      <c r="B155" s="58" t="s">
        <v>57</v>
      </c>
      <c r="C155" s="58" t="s">
        <v>58</v>
      </c>
      <c r="D155" s="58" t="s">
        <v>59</v>
      </c>
      <c r="E155" s="58" t="s">
        <v>60</v>
      </c>
      <c r="F155" s="58" t="s">
        <v>61</v>
      </c>
      <c r="G155" s="59" t="s">
        <v>62</v>
      </c>
      <c r="H155" s="60" t="s">
        <v>63</v>
      </c>
      <c r="I155" s="123" t="s">
        <v>75</v>
      </c>
      <c r="J155" s="123" t="s">
        <v>76</v>
      </c>
      <c r="K155" s="89" t="s">
        <v>64</v>
      </c>
      <c r="L155" s="62"/>
      <c r="M155" s="91"/>
      <c r="N155" s="92" t="s">
        <v>75</v>
      </c>
      <c r="O155" s="92" t="s">
        <v>76</v>
      </c>
      <c r="P155" s="1"/>
      <c r="Q155" s="1"/>
    </row>
    <row r="156" spans="1:36" s="87" customFormat="1" ht="12.75">
      <c r="A156" s="65">
        <v>43466</v>
      </c>
      <c r="B156" s="66">
        <f>'Daily Flow-066'!AH86</f>
        <v>1E-3</v>
      </c>
      <c r="C156" s="66">
        <f>'Daily Flow-066'!AI86</f>
        <v>3.2258064516129034E-5</v>
      </c>
      <c r="D156" s="66">
        <f>'Daily Flow-066'!AJ86</f>
        <v>1E-3</v>
      </c>
      <c r="E156" s="95">
        <v>7.1399999999999996E-3</v>
      </c>
      <c r="F156" s="95">
        <v>0</v>
      </c>
      <c r="G156" s="96">
        <f>SUM(E156:F156)</f>
        <v>7.1399999999999996E-3</v>
      </c>
      <c r="H156" s="67">
        <v>0.81921954271026021</v>
      </c>
      <c r="I156" s="97">
        <v>0.01</v>
      </c>
      <c r="J156" s="124">
        <f t="shared" ref="J156:J167" si="26">B156*I156</f>
        <v>1.0000000000000001E-5</v>
      </c>
      <c r="K156" s="68">
        <f>SUM(B156-G156)+J156</f>
        <v>-6.13E-3</v>
      </c>
      <c r="L156" s="1"/>
      <c r="M156" s="91" t="s">
        <v>77</v>
      </c>
      <c r="N156" s="100">
        <v>0.01</v>
      </c>
      <c r="O156" s="101">
        <f>SUM('Daily Flow-066'!B88:AA88)*N156</f>
        <v>2.8000000000000003E-4</v>
      </c>
      <c r="P156" s="1"/>
      <c r="Q156" s="1"/>
    </row>
    <row r="157" spans="1:36" s="87" customFormat="1" ht="12.75">
      <c r="A157" s="17" t="s">
        <v>3</v>
      </c>
      <c r="B157" s="66">
        <f>'Daily Flow-066'!AH87</f>
        <v>7.0000000000000001E-3</v>
      </c>
      <c r="C157" s="66">
        <f>'Daily Flow-066'!AI87</f>
        <v>2.5000000000000001E-4</v>
      </c>
      <c r="D157" s="66">
        <f>'Daily Flow-066'!AJ87</f>
        <v>4.0000000000000001E-3</v>
      </c>
      <c r="E157" s="95">
        <v>7.0499999999999998E-3</v>
      </c>
      <c r="F157" s="95">
        <v>0</v>
      </c>
      <c r="G157" s="96">
        <f t="shared" ref="G157:G159" si="27">SUM(E157:F157)</f>
        <v>7.0499999999999998E-3</v>
      </c>
      <c r="H157" s="67">
        <v>0.74374224093583852</v>
      </c>
      <c r="I157" s="97">
        <v>0.01</v>
      </c>
      <c r="J157" s="124">
        <f t="shared" si="26"/>
        <v>7.0000000000000007E-5</v>
      </c>
      <c r="K157" s="68">
        <f t="shared" ref="K157:K167" si="28">SUM(B157-G157)+J157</f>
        <v>2.000000000000031E-5</v>
      </c>
      <c r="L157" s="1"/>
      <c r="M157" s="104" t="s">
        <v>78</v>
      </c>
      <c r="N157" s="105">
        <v>-3.4500000000000003E-2</v>
      </c>
      <c r="O157" s="91">
        <f>SUM('Daily Flow-066'!AB88:AF88)*N157</f>
        <v>-3.4500000000000004E-4</v>
      </c>
      <c r="P157" s="1"/>
      <c r="Q157" s="1"/>
    </row>
    <row r="158" spans="1:36" s="87" customFormat="1" ht="12.75">
      <c r="A158" s="17" t="s">
        <v>4</v>
      </c>
      <c r="B158" s="66">
        <f>'Daily Flow-066'!AH88</f>
        <v>3.8000000000000006E-2</v>
      </c>
      <c r="C158" s="66">
        <f>'Daily Flow-066'!AI88</f>
        <v>1.2258064516129034E-3</v>
      </c>
      <c r="D158" s="66">
        <f>'Daily Flow-066'!AJ88</f>
        <v>5.0000000000000001E-3</v>
      </c>
      <c r="E158" s="95">
        <v>1.259E-2</v>
      </c>
      <c r="F158" s="95">
        <v>0</v>
      </c>
      <c r="G158" s="96">
        <f t="shared" si="27"/>
        <v>1.259E-2</v>
      </c>
      <c r="H158" s="67">
        <v>0.99510328471676368</v>
      </c>
      <c r="I158" s="107" t="s">
        <v>108</v>
      </c>
      <c r="J158" s="124">
        <f>O158</f>
        <v>-6.5000000000000008E-5</v>
      </c>
      <c r="K158" s="68">
        <f t="shared" si="28"/>
        <v>2.5345000000000006E-2</v>
      </c>
      <c r="L158" s="1"/>
      <c r="M158" s="104"/>
      <c r="N158" s="105"/>
      <c r="O158" s="108">
        <f>SUM(O156:O157)</f>
        <v>-6.5000000000000008E-5</v>
      </c>
      <c r="P158" s="1"/>
      <c r="Q158" s="1"/>
    </row>
    <row r="159" spans="1:36" s="87" customFormat="1" ht="12.75">
      <c r="A159" s="17" t="s">
        <v>5</v>
      </c>
      <c r="B159" s="66">
        <f>'Daily Flow-066'!AH89</f>
        <v>0.28800000000000003</v>
      </c>
      <c r="C159" s="66">
        <f>'Daily Flow-066'!AI89</f>
        <v>9.6000000000000009E-3</v>
      </c>
      <c r="D159" s="66">
        <f>'Daily Flow-066'!AJ89</f>
        <v>4.1000000000000002E-2</v>
      </c>
      <c r="E159" s="95">
        <v>1.2919999999999999E-2</v>
      </c>
      <c r="F159" s="95">
        <v>0</v>
      </c>
      <c r="G159" s="96">
        <f t="shared" si="27"/>
        <v>1.2919999999999999E-2</v>
      </c>
      <c r="H159" s="67">
        <v>1.0919425353548022</v>
      </c>
      <c r="I159" s="97">
        <v>-3.4500000000000003E-2</v>
      </c>
      <c r="J159" s="124">
        <f t="shared" si="26"/>
        <v>-9.9360000000000021E-3</v>
      </c>
      <c r="K159" s="68">
        <f t="shared" si="28"/>
        <v>0.26514400000000005</v>
      </c>
      <c r="L159" s="1"/>
      <c r="M159" s="1"/>
      <c r="N159" s="1"/>
      <c r="O159" s="1"/>
      <c r="P159" s="1"/>
      <c r="Q159" s="1"/>
    </row>
    <row r="160" spans="1:36" s="87" customFormat="1" ht="12.75">
      <c r="A160" s="17" t="s">
        <v>6</v>
      </c>
      <c r="B160" s="66">
        <f>'Daily Flow-066'!AH90</f>
        <v>1.032</v>
      </c>
      <c r="C160" s="66">
        <f>'Daily Flow-066'!AI90</f>
        <v>3.3290322580645161E-2</v>
      </c>
      <c r="D160" s="66">
        <f>'Daily Flow-066'!AJ90</f>
        <v>0.23699999999999999</v>
      </c>
      <c r="E160" s="95">
        <v>7.2300000000000003E-3</v>
      </c>
      <c r="F160" s="95">
        <v>0</v>
      </c>
      <c r="G160" s="95">
        <f t="shared" ref="G160:G167" si="29">SUM(E160:F160)</f>
        <v>7.2300000000000003E-3</v>
      </c>
      <c r="H160" s="67">
        <v>1.2343553856148903</v>
      </c>
      <c r="I160" s="97">
        <v>-3.4500000000000003E-2</v>
      </c>
      <c r="J160" s="124">
        <f t="shared" si="26"/>
        <v>-3.5604000000000004E-2</v>
      </c>
      <c r="K160" s="68">
        <f t="shared" si="28"/>
        <v>0.98916599999999999</v>
      </c>
      <c r="L160" s="1"/>
      <c r="M160" s="1"/>
      <c r="N160" s="1"/>
      <c r="O160" s="1"/>
      <c r="P160" s="1"/>
      <c r="Q160" s="1"/>
    </row>
    <row r="161" spans="1:16" s="87" customFormat="1" ht="12.75">
      <c r="A161" s="17" t="s">
        <v>7</v>
      </c>
      <c r="B161" s="66">
        <f>'Daily Flow-066'!AH91</f>
        <v>2.4449999999999994</v>
      </c>
      <c r="C161" s="66">
        <f>'Daily Flow-066'!AI91</f>
        <v>8.1499999999999975E-2</v>
      </c>
      <c r="D161" s="66">
        <f>'Daily Flow-066'!AJ91</f>
        <v>0.26500000000000001</v>
      </c>
      <c r="E161" s="95">
        <v>7.0299999999999998E-3</v>
      </c>
      <c r="F161" s="95">
        <v>0</v>
      </c>
      <c r="G161" s="95">
        <f t="shared" si="29"/>
        <v>7.0299999999999998E-3</v>
      </c>
      <c r="H161" s="67">
        <v>1.0349457550368755</v>
      </c>
      <c r="I161" s="97">
        <v>-3.4500000000000003E-2</v>
      </c>
      <c r="J161" s="124">
        <f t="shared" si="26"/>
        <v>-8.4352499999999983E-2</v>
      </c>
      <c r="K161" s="68">
        <f t="shared" si="28"/>
        <v>2.3536174999999995</v>
      </c>
      <c r="L161" s="1"/>
      <c r="M161" s="1"/>
      <c r="N161" s="1"/>
      <c r="O161" s="1"/>
      <c r="P161" s="1"/>
    </row>
    <row r="162" spans="1:16" s="87" customFormat="1" ht="12.75">
      <c r="A162" s="17" t="s">
        <v>8</v>
      </c>
      <c r="B162" s="66">
        <f>'Daily Flow-066'!AH92</f>
        <v>0.72700000000000009</v>
      </c>
      <c r="C162" s="66">
        <f>'Daily Flow-066'!AI92</f>
        <v>2.345161290322581E-2</v>
      </c>
      <c r="D162" s="66">
        <f>'Daily Flow-066'!AJ92</f>
        <v>0.19</v>
      </c>
      <c r="E162" s="95">
        <v>7.2700000000000004E-3</v>
      </c>
      <c r="F162" s="95">
        <v>0</v>
      </c>
      <c r="G162" s="95">
        <f t="shared" si="29"/>
        <v>7.2700000000000004E-3</v>
      </c>
      <c r="H162" s="67">
        <v>0.9618236185056892</v>
      </c>
      <c r="I162" s="97">
        <v>-3.4500000000000003E-2</v>
      </c>
      <c r="J162" s="124">
        <f t="shared" si="26"/>
        <v>-2.5081500000000007E-2</v>
      </c>
      <c r="K162" s="68">
        <f t="shared" si="28"/>
        <v>0.69464850000000011</v>
      </c>
      <c r="L162" s="1"/>
      <c r="M162" s="1"/>
      <c r="N162" s="1"/>
      <c r="O162" s="1"/>
      <c r="P162" s="1"/>
    </row>
    <row r="163" spans="1:16" s="87" customFormat="1" ht="12.75">
      <c r="A163" s="17" t="s">
        <v>9</v>
      </c>
      <c r="B163" s="66">
        <f>'Daily Flow-066'!AH93</f>
        <v>9.0000000000000011E-3</v>
      </c>
      <c r="C163" s="66">
        <f>'Daily Flow-066'!AI93</f>
        <v>2.9032258064516132E-4</v>
      </c>
      <c r="D163" s="66">
        <f>'Daily Flow-066'!AJ93</f>
        <v>5.0000000000000001E-3</v>
      </c>
      <c r="E163" s="95">
        <v>8.4600000000000005E-3</v>
      </c>
      <c r="F163" s="95">
        <v>0</v>
      </c>
      <c r="G163" s="95">
        <f t="shared" si="29"/>
        <v>8.4600000000000005E-3</v>
      </c>
      <c r="H163" s="67">
        <v>0.87443859243043431</v>
      </c>
      <c r="I163" s="97">
        <v>-3.4500000000000003E-2</v>
      </c>
      <c r="J163" s="124">
        <f t="shared" si="26"/>
        <v>-3.1050000000000007E-4</v>
      </c>
      <c r="K163" s="68">
        <f t="shared" si="28"/>
        <v>2.2950000000000048E-4</v>
      </c>
      <c r="L163" s="109"/>
      <c r="M163" s="109"/>
      <c r="N163" s="110"/>
      <c r="O163" s="110"/>
      <c r="P163" s="109"/>
    </row>
    <row r="164" spans="1:16" s="87" customFormat="1" ht="12.75">
      <c r="A164" s="17" t="s">
        <v>10</v>
      </c>
      <c r="B164" s="66">
        <f>'Daily Flow-066'!AH94</f>
        <v>0.21500000000000002</v>
      </c>
      <c r="C164" s="66">
        <f>'Daily Flow-066'!AI94</f>
        <v>7.1666666666666675E-3</v>
      </c>
      <c r="D164" s="66">
        <f>'Daily Flow-066'!AJ94</f>
        <v>4.2000000000000003E-2</v>
      </c>
      <c r="E164" s="95">
        <v>9.3530000000000002E-2</v>
      </c>
      <c r="F164" s="95">
        <v>0.1</v>
      </c>
      <c r="G164" s="95">
        <f t="shared" si="29"/>
        <v>0.19353000000000001</v>
      </c>
      <c r="H164" s="67">
        <v>0.97219759488641166</v>
      </c>
      <c r="I164" s="97">
        <v>-3.4500000000000003E-2</v>
      </c>
      <c r="J164" s="124">
        <f t="shared" si="26"/>
        <v>-7.4175000000000013E-3</v>
      </c>
      <c r="K164" s="68">
        <f t="shared" si="28"/>
        <v>1.4052500000000016E-2</v>
      </c>
      <c r="L164" s="111"/>
      <c r="M164" s="111"/>
      <c r="N164" s="111"/>
      <c r="O164" s="111"/>
      <c r="P164" s="111"/>
    </row>
    <row r="165" spans="1:16" s="87" customFormat="1" ht="12.75">
      <c r="A165" s="17" t="s">
        <v>11</v>
      </c>
      <c r="B165" s="66">
        <f>'Daily Flow-066'!AH95</f>
        <v>0.22100000000000006</v>
      </c>
      <c r="C165" s="66">
        <f>'Daily Flow-066'!AI95</f>
        <v>7.1290322580645181E-3</v>
      </c>
      <c r="D165" s="66">
        <f>'Daily Flow-066'!AJ95</f>
        <v>4.8000000000000001E-2</v>
      </c>
      <c r="E165" s="95">
        <v>7.3099999999999997E-3</v>
      </c>
      <c r="F165" s="95">
        <v>0</v>
      </c>
      <c r="G165" s="95">
        <f t="shared" si="29"/>
        <v>7.3099999999999997E-3</v>
      </c>
      <c r="H165" s="67">
        <v>0.98268988438716187</v>
      </c>
      <c r="I165" s="97">
        <v>-3.4500000000000003E-2</v>
      </c>
      <c r="J165" s="124">
        <f t="shared" si="26"/>
        <v>-7.6245000000000028E-3</v>
      </c>
      <c r="K165" s="68">
        <f t="shared" si="28"/>
        <v>0.20606550000000004</v>
      </c>
      <c r="L165" s="1"/>
      <c r="M165" s="1"/>
      <c r="N165" s="1"/>
      <c r="O165" s="1"/>
      <c r="P165" s="1"/>
    </row>
    <row r="166" spans="1:16" s="87" customFormat="1" ht="12.75">
      <c r="A166" s="17" t="s">
        <v>65</v>
      </c>
      <c r="B166" s="66">
        <f>'Daily Flow-066'!AH96</f>
        <v>7.9000000000000001E-2</v>
      </c>
      <c r="C166" s="66">
        <f>'Daily Flow-066'!AI96</f>
        <v>2.6333333333333334E-3</v>
      </c>
      <c r="D166" s="66">
        <f>'Daily Flow-066'!AJ96</f>
        <v>1.7999999999999999E-2</v>
      </c>
      <c r="E166" s="95">
        <v>6.9699999999999996E-3</v>
      </c>
      <c r="F166" s="95">
        <v>0</v>
      </c>
      <c r="G166" s="95">
        <f t="shared" si="29"/>
        <v>6.9699999999999996E-3</v>
      </c>
      <c r="H166" s="67">
        <v>0.94295445977115433</v>
      </c>
      <c r="I166" s="97">
        <v>-3.4500000000000003E-2</v>
      </c>
      <c r="J166" s="124">
        <f t="shared" si="26"/>
        <v>-2.7255000000000001E-3</v>
      </c>
      <c r="K166" s="68">
        <f t="shared" si="28"/>
        <v>6.9304499999999991E-2</v>
      </c>
      <c r="L166" s="1"/>
      <c r="M166" s="1"/>
      <c r="N166" s="1"/>
      <c r="O166" s="1"/>
      <c r="P166" s="1"/>
    </row>
    <row r="167" spans="1:16" s="87" customFormat="1" ht="12.75">
      <c r="A167" s="76" t="s">
        <v>66</v>
      </c>
      <c r="B167" s="66">
        <f>'Daily Flow-066'!AH97</f>
        <v>0.03</v>
      </c>
      <c r="C167" s="66">
        <f>'Daily Flow-066'!AI97</f>
        <v>9.6774193548387097E-4</v>
      </c>
      <c r="D167" s="66">
        <f>'Daily Flow-066'!AJ97</f>
        <v>1.2999999999999999E-2</v>
      </c>
      <c r="E167" s="95">
        <v>7.1900000000000002E-3</v>
      </c>
      <c r="F167" s="95">
        <v>0</v>
      </c>
      <c r="G167" s="95">
        <f t="shared" si="29"/>
        <v>7.1900000000000002E-3</v>
      </c>
      <c r="H167" s="67">
        <v>0.86217397323123168</v>
      </c>
      <c r="I167" s="97">
        <v>-3.4500000000000003E-2</v>
      </c>
      <c r="J167" s="124">
        <f t="shared" si="26"/>
        <v>-1.0350000000000001E-3</v>
      </c>
      <c r="K167" s="68">
        <f t="shared" si="28"/>
        <v>2.1774999999999996E-2</v>
      </c>
      <c r="L167" s="1"/>
      <c r="M167" s="1"/>
      <c r="N167" s="1"/>
      <c r="O167" s="1"/>
      <c r="P167" s="1"/>
    </row>
    <row r="168" spans="1:16" s="87" customFormat="1" ht="12.75">
      <c r="A168" s="77" t="s">
        <v>67</v>
      </c>
      <c r="B168" s="78">
        <f>SUM(B156:B167)</f>
        <v>5.0919999999999996</v>
      </c>
      <c r="C168" s="78">
        <f>AVERAGE(C156:C166)</f>
        <v>1.5142668621700876E-2</v>
      </c>
      <c r="D168" s="78">
        <f>MAX(D156:D167)</f>
        <v>0.26500000000000001</v>
      </c>
      <c r="E168" s="42">
        <f>SUM(E156:E167)</f>
        <v>0.18469000000000002</v>
      </c>
      <c r="F168" s="42">
        <f>SUM(F156:F167)</f>
        <v>0.1</v>
      </c>
      <c r="G168" s="79">
        <f>SUM(G156:G167)</f>
        <v>0.28468999999999994</v>
      </c>
      <c r="H168" s="80">
        <f>SUM(H156:H167)</f>
        <v>11.515586867581511</v>
      </c>
      <c r="I168" s="136"/>
      <c r="J168" s="127">
        <f>SUM(J156:J167)</f>
        <v>-0.17407199999999998</v>
      </c>
      <c r="K168" s="153"/>
      <c r="L168" s="1"/>
      <c r="M168" s="1"/>
      <c r="N168" s="1"/>
      <c r="O168" s="1"/>
      <c r="P168" s="1"/>
    </row>
    <row r="169" spans="1:16" s="87" customFormat="1" ht="12.75">
      <c r="A169" s="1"/>
      <c r="B169" s="82">
        <f>B168-'Daily Flow-066'!AH99</f>
        <v>0</v>
      </c>
      <c r="C169" s="83" t="s">
        <v>68</v>
      </c>
      <c r="D169" s="17"/>
      <c r="E169" s="85"/>
      <c r="F169" s="115" t="s">
        <v>69</v>
      </c>
      <c r="G169" s="16">
        <v>0</v>
      </c>
      <c r="H169" s="1"/>
      <c r="I169" s="1"/>
      <c r="J169" s="1"/>
      <c r="K169" s="1"/>
      <c r="L169" s="1"/>
      <c r="M169" s="1"/>
      <c r="N169" s="1"/>
      <c r="O169" s="1"/>
      <c r="P169" s="1"/>
    </row>
    <row r="170" spans="1:16" s="87" customFormat="1" ht="12.75">
      <c r="A170" s="1"/>
      <c r="B170" s="1"/>
      <c r="C170" s="1"/>
      <c r="D170" s="1"/>
      <c r="E170" s="1"/>
      <c r="F170" s="1"/>
      <c r="G170" s="1"/>
      <c r="H170" s="1"/>
      <c r="I170" s="1"/>
      <c r="J170" s="154"/>
      <c r="K170" s="1"/>
      <c r="L170" s="1"/>
      <c r="M170" s="1"/>
      <c r="N170" s="1"/>
      <c r="O170" s="1"/>
      <c r="P170" s="1"/>
    </row>
    <row r="171" spans="1:16" s="87" customFormat="1" ht="12.75">
      <c r="A171" s="1"/>
      <c r="B171" s="1"/>
      <c r="C171" s="1"/>
      <c r="D171" s="1"/>
      <c r="E171" s="1"/>
      <c r="F171" s="1"/>
      <c r="G171" s="117" t="s">
        <v>80</v>
      </c>
      <c r="H171" s="118"/>
      <c r="I171" s="119"/>
      <c r="J171" s="1"/>
      <c r="K171" s="1"/>
      <c r="L171" s="1"/>
      <c r="M171" s="1"/>
      <c r="N171" s="1"/>
      <c r="O171" s="1"/>
      <c r="P171" s="1"/>
    </row>
    <row r="172" spans="1:16" s="87" customFormat="1" ht="12.75">
      <c r="A172" s="1"/>
      <c r="B172" s="1"/>
      <c r="C172" s="1"/>
      <c r="D172" s="1"/>
      <c r="E172" s="1"/>
      <c r="F172" s="1"/>
      <c r="H172" s="116"/>
      <c r="I172" s="131"/>
      <c r="J172" s="1"/>
      <c r="K172" s="1"/>
      <c r="L172" s="1"/>
      <c r="M172" s="1"/>
      <c r="N172" s="1"/>
      <c r="O172" s="1"/>
      <c r="P172" s="1"/>
    </row>
    <row r="173" spans="1:16" s="87" customFormat="1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s="87" customFormat="1" ht="12.75">
      <c r="A174" s="155"/>
      <c r="B174" s="155"/>
      <c r="C174" s="155"/>
      <c r="D174" s="155"/>
      <c r="E174" s="155"/>
      <c r="F174" s="155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s="87" customFormat="1" ht="12.75">
      <c r="A175" s="155" t="s">
        <v>109</v>
      </c>
      <c r="B175" s="155"/>
      <c r="C175" s="155"/>
      <c r="D175" s="155"/>
      <c r="E175" s="155"/>
      <c r="F175" s="155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s="87" customFormat="1" ht="12.75">
      <c r="A176" s="1" t="s">
        <v>110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s="87" customFormat="1" ht="12.75">
      <c r="A177" s="9"/>
      <c r="B177" s="156"/>
      <c r="C177" s="1"/>
      <c r="D177" s="1"/>
      <c r="E177" s="156"/>
      <c r="F177" s="156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s="87" customFormat="1" ht="38.25">
      <c r="A178" s="57"/>
      <c r="B178" s="157" t="s">
        <v>111</v>
      </c>
      <c r="C178" s="122"/>
      <c r="D178" s="158"/>
      <c r="G178" s="122"/>
      <c r="H178" s="159"/>
      <c r="I178" s="159"/>
      <c r="J178" s="1"/>
      <c r="K178" s="160"/>
      <c r="L178" s="161"/>
      <c r="M178" s="161"/>
      <c r="N178" s="161"/>
      <c r="O178" s="161"/>
      <c r="P178" s="161"/>
    </row>
    <row r="179" spans="1:16" s="87" customFormat="1" ht="12.75">
      <c r="A179" s="65">
        <v>43466</v>
      </c>
      <c r="B179" s="67">
        <v>1.036396636257416</v>
      </c>
      <c r="C179" s="162"/>
      <c r="D179" s="163"/>
      <c r="G179" s="164"/>
      <c r="H179" s="1"/>
      <c r="I179" s="1"/>
      <c r="J179" s="1"/>
      <c r="K179" s="1"/>
      <c r="L179" s="1"/>
      <c r="M179" s="1"/>
      <c r="N179" s="1"/>
      <c r="O179" s="1"/>
      <c r="P179" s="1"/>
    </row>
    <row r="180" spans="1:16" s="87" customFormat="1" ht="12.75">
      <c r="A180" s="17" t="s">
        <v>3</v>
      </c>
      <c r="B180" s="67">
        <v>1.0342857187946306</v>
      </c>
      <c r="C180" s="162"/>
      <c r="D180" s="163"/>
      <c r="G180" s="165"/>
      <c r="H180" s="1"/>
      <c r="I180" s="1"/>
      <c r="J180" s="1"/>
      <c r="K180" s="1"/>
      <c r="L180" s="1"/>
      <c r="M180" s="1"/>
      <c r="N180" s="1"/>
      <c r="O180" s="1"/>
      <c r="P180" s="1"/>
    </row>
    <row r="181" spans="1:16" s="87" customFormat="1" ht="12.75">
      <c r="A181" s="17" t="s">
        <v>4</v>
      </c>
      <c r="B181" s="67">
        <v>1.4195511562433907</v>
      </c>
      <c r="C181" s="162"/>
      <c r="D181" s="163"/>
      <c r="G181" s="164"/>
      <c r="H181" s="1"/>
      <c r="I181" s="1"/>
      <c r="J181" s="1"/>
      <c r="K181" s="1"/>
      <c r="L181" s="1"/>
      <c r="M181" s="1"/>
      <c r="N181" s="1"/>
      <c r="O181" s="1"/>
      <c r="P181" s="1"/>
    </row>
    <row r="182" spans="1:16" s="87" customFormat="1" ht="12.75">
      <c r="A182" s="17" t="s">
        <v>5</v>
      </c>
      <c r="B182" s="67">
        <v>1.5553223801460716</v>
      </c>
      <c r="C182" s="162"/>
      <c r="D182" s="163"/>
      <c r="G182" s="163"/>
      <c r="H182" s="1"/>
      <c r="I182" s="1"/>
      <c r="J182" s="1"/>
      <c r="K182" s="1"/>
      <c r="L182" s="1"/>
      <c r="M182" s="1"/>
      <c r="N182" s="1"/>
      <c r="O182" s="1"/>
      <c r="P182" s="1"/>
    </row>
    <row r="183" spans="1:16" s="87" customFormat="1" ht="12.75">
      <c r="A183" s="17" t="s">
        <v>6</v>
      </c>
      <c r="B183" s="67">
        <v>1.8356639878329717</v>
      </c>
      <c r="C183" s="162"/>
      <c r="D183" s="163"/>
      <c r="G183" s="164"/>
      <c r="H183" s="1"/>
      <c r="I183" s="1"/>
      <c r="J183" s="1"/>
      <c r="K183" s="1"/>
      <c r="L183" s="1"/>
      <c r="M183" s="1"/>
      <c r="N183" s="1"/>
      <c r="O183" s="1"/>
      <c r="P183" s="1"/>
    </row>
    <row r="184" spans="1:16" s="87" customFormat="1" ht="12.75">
      <c r="A184" s="17" t="s">
        <v>7</v>
      </c>
      <c r="B184" s="67">
        <v>1.058853146627174</v>
      </c>
      <c r="C184" s="162"/>
      <c r="D184" s="163"/>
      <c r="G184" s="163"/>
      <c r="H184" s="1"/>
      <c r="I184" s="1"/>
      <c r="J184" s="1"/>
      <c r="K184" s="1"/>
      <c r="L184" s="1"/>
      <c r="M184" s="1"/>
      <c r="N184" s="1"/>
      <c r="O184" s="1"/>
      <c r="P184" s="1"/>
    </row>
    <row r="185" spans="1:16" s="87" customFormat="1" ht="12.75">
      <c r="A185" s="17" t="s">
        <v>8</v>
      </c>
      <c r="B185" s="67">
        <v>0.98589725301431763</v>
      </c>
      <c r="C185" s="162"/>
      <c r="D185" s="163"/>
      <c r="G185" s="164"/>
      <c r="H185" s="1"/>
      <c r="I185" s="1"/>
      <c r="J185" s="1"/>
      <c r="K185" s="1"/>
      <c r="L185" s="1"/>
      <c r="M185" s="1"/>
      <c r="N185" s="1"/>
      <c r="O185" s="1"/>
      <c r="P185" s="1"/>
    </row>
    <row r="186" spans="1:16" s="87" customFormat="1" ht="12.75">
      <c r="A186" s="17" t="s">
        <v>9</v>
      </c>
      <c r="B186" s="67">
        <v>1.1468549017454364</v>
      </c>
      <c r="C186" s="162"/>
      <c r="D186" s="163"/>
      <c r="G186" s="163"/>
      <c r="H186" s="1"/>
      <c r="I186" s="1"/>
      <c r="J186" s="1"/>
      <c r="K186" s="1"/>
      <c r="L186" s="1"/>
      <c r="M186" s="1"/>
      <c r="N186" s="1"/>
      <c r="O186" s="1"/>
      <c r="P186" s="1"/>
    </row>
    <row r="187" spans="1:16" s="87" customFormat="1" ht="12.75">
      <c r="A187" s="17" t="s">
        <v>10</v>
      </c>
      <c r="B187" s="67">
        <v>1.53893816537447</v>
      </c>
      <c r="C187" s="162"/>
      <c r="D187" s="163"/>
      <c r="G187" s="164"/>
      <c r="H187" s="1"/>
      <c r="I187" s="1"/>
      <c r="J187" s="1"/>
      <c r="K187" s="1"/>
      <c r="L187" s="1"/>
      <c r="M187" s="1"/>
      <c r="N187" s="1"/>
      <c r="O187" s="1"/>
      <c r="P187" s="1"/>
    </row>
    <row r="188" spans="1:16" s="87" customFormat="1" ht="12.75">
      <c r="A188" s="17" t="s">
        <v>11</v>
      </c>
      <c r="B188" s="67">
        <v>1.554347856211808</v>
      </c>
      <c r="C188" s="162"/>
      <c r="D188" s="163"/>
      <c r="G188" s="163"/>
      <c r="H188" s="1"/>
      <c r="I188" s="1"/>
      <c r="J188" s="1"/>
      <c r="K188" s="1"/>
      <c r="L188" s="1"/>
      <c r="M188" s="1"/>
      <c r="N188" s="1"/>
      <c r="O188" s="1"/>
      <c r="P188" s="1"/>
    </row>
    <row r="189" spans="1:16" s="87" customFormat="1" ht="12.75">
      <c r="A189" s="17" t="s">
        <v>65</v>
      </c>
      <c r="B189" s="67">
        <v>1.2977577835529175</v>
      </c>
      <c r="C189" s="162"/>
      <c r="D189" s="163"/>
      <c r="G189" s="164"/>
      <c r="H189" s="1"/>
      <c r="I189" s="1"/>
      <c r="J189" s="1"/>
      <c r="K189" s="1"/>
      <c r="L189" s="1"/>
      <c r="M189" s="1"/>
      <c r="N189" s="1"/>
      <c r="O189" s="1"/>
      <c r="P189" s="1"/>
    </row>
    <row r="190" spans="1:16" s="87" customFormat="1" ht="12.75">
      <c r="A190" s="76" t="s">
        <v>66</v>
      </c>
      <c r="B190" s="67">
        <v>1.0411507186251103</v>
      </c>
      <c r="C190" s="162"/>
      <c r="D190" s="163"/>
      <c r="G190" s="163"/>
      <c r="H190" s="1"/>
      <c r="I190" s="1"/>
      <c r="J190" s="1"/>
      <c r="K190" s="1"/>
      <c r="L190" s="1"/>
      <c r="M190" s="1"/>
      <c r="N190" s="1"/>
      <c r="O190" s="1"/>
      <c r="P190" s="1"/>
    </row>
    <row r="191" spans="1:16" s="87" customFormat="1" ht="12.75">
      <c r="A191" s="19" t="s">
        <v>112</v>
      </c>
      <c r="B191" s="80">
        <f>SUM(B179:B190)</f>
        <v>15.505019704425715</v>
      </c>
      <c r="C191" s="166"/>
      <c r="D191" s="166"/>
      <c r="G191" s="163"/>
      <c r="H191" s="1"/>
      <c r="I191" s="1"/>
      <c r="J191" s="1"/>
      <c r="K191" s="1"/>
      <c r="L191" s="1"/>
      <c r="M191" s="1"/>
      <c r="N191" s="1"/>
      <c r="O191" s="1"/>
      <c r="P191" s="1"/>
    </row>
    <row r="192" spans="1:16" s="87" customFormat="1" ht="12.75">
      <c r="A192" s="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28" s="87" customFormat="1" ht="12.75">
      <c r="A193" s="1"/>
      <c r="B193" s="6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28" s="87" customFormat="1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28" s="87" customFormat="1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28" s="87" customFormat="1" ht="12.75">
      <c r="A196" s="307" t="s">
        <v>113</v>
      </c>
      <c r="B196" s="307"/>
      <c r="C196" s="307"/>
      <c r="D196" s="307"/>
      <c r="E196" s="307"/>
      <c r="F196" s="307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28" s="87" customFormat="1" ht="12.75">
      <c r="A197" s="1" t="s">
        <v>114</v>
      </c>
      <c r="B197" s="1"/>
      <c r="C197" s="1"/>
      <c r="D197" s="1"/>
      <c r="E197" s="1"/>
      <c r="F197" s="1"/>
      <c r="G197" s="1"/>
      <c r="I197" s="1"/>
      <c r="J197" s="1"/>
      <c r="K197" s="1"/>
      <c r="L197" s="1"/>
      <c r="M197" s="1"/>
      <c r="N197" s="1"/>
      <c r="O197" s="1"/>
      <c r="P197" s="1"/>
    </row>
    <row r="198" spans="1:28" s="87" customFormat="1" ht="12.75">
      <c r="A198" s="1" t="s">
        <v>115</v>
      </c>
      <c r="B198" s="1" t="s">
        <v>116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28" s="87" customFormat="1" ht="12.75">
      <c r="A199" s="1" t="s">
        <v>117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28" s="87" customFormat="1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28" s="87" customFormat="1" ht="12.75">
      <c r="A201" s="1"/>
      <c r="B201" s="1"/>
      <c r="C201" s="1"/>
      <c r="D201" s="1"/>
      <c r="E201" s="303" t="s">
        <v>56</v>
      </c>
      <c r="F201" s="304"/>
      <c r="G201" s="305"/>
      <c r="H201" s="1"/>
      <c r="I201" s="320" t="s">
        <v>74</v>
      </c>
      <c r="J201" s="321"/>
      <c r="K201" s="321"/>
      <c r="L201" s="321"/>
      <c r="M201" s="321"/>
      <c r="N201" s="321"/>
      <c r="O201" s="322"/>
      <c r="P201" s="1"/>
      <c r="R201" s="323" t="s">
        <v>74</v>
      </c>
      <c r="S201" s="323"/>
      <c r="T201" s="323"/>
      <c r="U201" s="323"/>
      <c r="V201" s="323"/>
      <c r="W201" s="323"/>
      <c r="X201" s="324"/>
      <c r="Y201" s="324"/>
      <c r="Z201" s="167"/>
    </row>
    <row r="202" spans="1:28" s="87" customFormat="1" ht="63.75">
      <c r="A202" s="122"/>
      <c r="B202" s="58" t="s">
        <v>57</v>
      </c>
      <c r="C202" s="58" t="s">
        <v>58</v>
      </c>
      <c r="D202" s="58" t="s">
        <v>59</v>
      </c>
      <c r="E202" s="58" t="s">
        <v>60</v>
      </c>
      <c r="F202" s="58" t="s">
        <v>61</v>
      </c>
      <c r="G202" s="59" t="s">
        <v>62</v>
      </c>
      <c r="H202" s="157" t="s">
        <v>63</v>
      </c>
      <c r="I202" s="168" t="s">
        <v>118</v>
      </c>
      <c r="J202" s="168" t="s">
        <v>119</v>
      </c>
      <c r="K202" s="168" t="s">
        <v>120</v>
      </c>
      <c r="L202" s="168" t="s">
        <v>121</v>
      </c>
      <c r="M202" s="168" t="s">
        <v>122</v>
      </c>
      <c r="N202" s="168" t="s">
        <v>123</v>
      </c>
      <c r="O202" s="169" t="s">
        <v>124</v>
      </c>
      <c r="P202" s="89" t="s">
        <v>64</v>
      </c>
      <c r="Q202" s="1"/>
      <c r="R202" s="123" t="s">
        <v>125</v>
      </c>
      <c r="S202" s="123" t="s">
        <v>119</v>
      </c>
      <c r="T202" s="123" t="s">
        <v>126</v>
      </c>
      <c r="U202" s="123" t="s">
        <v>121</v>
      </c>
      <c r="V202" s="123" t="s">
        <v>127</v>
      </c>
      <c r="W202" s="123" t="s">
        <v>123</v>
      </c>
      <c r="X202" s="102"/>
      <c r="Y202" s="102"/>
      <c r="Z202" s="170"/>
      <c r="AA202" s="171"/>
      <c r="AB202" s="171"/>
    </row>
    <row r="203" spans="1:28" s="87" customFormat="1" ht="12.75">
      <c r="A203" s="65">
        <v>43466</v>
      </c>
      <c r="B203" s="66">
        <f>'Daily Flow-066'!AH104</f>
        <v>70.14400000000002</v>
      </c>
      <c r="C203" s="66">
        <f>'Daily Flow-066'!AI104</f>
        <v>2.2627096774193554</v>
      </c>
      <c r="D203" s="66">
        <f>'Daily Flow-066'!AJ104</f>
        <v>2.7829999999999999</v>
      </c>
      <c r="E203" s="95">
        <v>0.102465</v>
      </c>
      <c r="F203" s="95">
        <v>0</v>
      </c>
      <c r="G203" s="96">
        <f>SUM(E203:F203)</f>
        <v>0.102465</v>
      </c>
      <c r="H203" s="67">
        <v>38.169522423529877</v>
      </c>
      <c r="I203" s="97">
        <v>-6.4999999999999997E-3</v>
      </c>
      <c r="J203" s="124">
        <f>I203*'Daily Flow-066'!AH119</f>
        <v>-0.26521299999999998</v>
      </c>
      <c r="K203" s="97">
        <v>4.0000000000000001E-3</v>
      </c>
      <c r="L203" s="124">
        <f>K203*'Daily Flow-066'!AH134</f>
        <v>0.117368</v>
      </c>
      <c r="M203" s="97">
        <v>-4.3E-3</v>
      </c>
      <c r="N203" s="124">
        <f>M203*'Daily Flow-066'!AH149</f>
        <v>0</v>
      </c>
      <c r="O203" s="127">
        <f>J203+L203+N203</f>
        <v>-0.14784499999999998</v>
      </c>
      <c r="P203" s="66">
        <f>SUM(B203-G203)+O203</f>
        <v>69.893690000000021</v>
      </c>
      <c r="Q203" s="172"/>
      <c r="R203" s="173">
        <v>6.4999999999999997E-3</v>
      </c>
      <c r="S203" s="174">
        <f>SUM('Daily Flow-066'!B121:AA121)*R203</f>
        <v>0.23734749999999993</v>
      </c>
      <c r="T203" s="173">
        <v>4.0000000000000001E-3</v>
      </c>
      <c r="U203" s="174">
        <f>SUM('Daily Flow-066'!B136:AA136)*T203</f>
        <v>0.10807199999999999</v>
      </c>
      <c r="V203" s="173">
        <v>-4.3E-3</v>
      </c>
      <c r="W203" s="174">
        <f>SUM('Daily Flow-066'!B151:AA151)*V203</f>
        <v>-8.6000000000000003E-5</v>
      </c>
      <c r="X203" s="91" t="s">
        <v>77</v>
      </c>
      <c r="Y203" s="106"/>
      <c r="Z203" s="149"/>
      <c r="AA203" s="171"/>
      <c r="AB203" s="171"/>
    </row>
    <row r="204" spans="1:28" s="87" customFormat="1" ht="12.75">
      <c r="A204" s="17" t="s">
        <v>3</v>
      </c>
      <c r="B204" s="66">
        <f>'Daily Flow-066'!AH105</f>
        <v>61.002999999999993</v>
      </c>
      <c r="C204" s="66">
        <f>'Daily Flow-066'!AI105</f>
        <v>2.1786785714285712</v>
      </c>
      <c r="D204" s="66">
        <f>'Daily Flow-066'!AJ105</f>
        <v>2.871</v>
      </c>
      <c r="E204" s="95">
        <v>0.135292</v>
      </c>
      <c r="F204" s="95">
        <v>1E-3</v>
      </c>
      <c r="G204" s="96">
        <f t="shared" ref="G204:G206" si="30">SUM(E204:F204)</f>
        <v>0.136292</v>
      </c>
      <c r="H204" s="67">
        <v>35.913132306475909</v>
      </c>
      <c r="I204" s="97">
        <v>-6.4999999999999997E-3</v>
      </c>
      <c r="J204" s="124">
        <f>I204*'Daily Flow-066'!AH120</f>
        <v>-0.22926149999999995</v>
      </c>
      <c r="K204" s="97">
        <v>4.0000000000000001E-3</v>
      </c>
      <c r="L204" s="124">
        <f>K204*'Daily Flow-066'!AH135</f>
        <v>0.10261999999999999</v>
      </c>
      <c r="M204" s="97">
        <v>-4.3E-3</v>
      </c>
      <c r="N204" s="124">
        <f>M204*'Daily Flow-066'!AH150</f>
        <v>-3.3109999999999997E-4</v>
      </c>
      <c r="O204" s="127">
        <f t="shared" ref="O204:O214" si="31">J204+L204+N204</f>
        <v>-0.12697259999999996</v>
      </c>
      <c r="P204" s="66">
        <f t="shared" ref="P204:P214" si="32">SUM(B204-G204)+O204</f>
        <v>60.739735399999994</v>
      </c>
      <c r="Q204" s="172"/>
      <c r="R204" s="173">
        <v>-2.5999999999999999E-3</v>
      </c>
      <c r="S204" s="174">
        <f>SUM('Daily Flow-066'!AB121:AF121)*R204</f>
        <v>-1.8722599999999999E-2</v>
      </c>
      <c r="T204" s="173">
        <v>6.0000000000000001E-3</v>
      </c>
      <c r="U204" s="174">
        <f>SUM('Daily Flow-066'!AB136:AF136)*T204</f>
        <v>3.1944E-2</v>
      </c>
      <c r="V204" s="173">
        <v>9.9000000000000008E-3</v>
      </c>
      <c r="W204" s="174">
        <f>SUM('Daily Flow-066'!AB151:AF151)*V204</f>
        <v>0</v>
      </c>
      <c r="X204" s="104" t="s">
        <v>78</v>
      </c>
      <c r="Y204" s="106"/>
      <c r="Z204" s="149"/>
      <c r="AA204" s="171"/>
      <c r="AB204" s="171"/>
    </row>
    <row r="205" spans="1:28" s="87" customFormat="1" ht="12.75">
      <c r="A205" s="17" t="s">
        <v>4</v>
      </c>
      <c r="B205" s="66">
        <f>'Daily Flow-066'!AH106</f>
        <v>76.077999999999989</v>
      </c>
      <c r="C205" s="66">
        <f>'Daily Flow-066'!AI106</f>
        <v>2.4541290322580642</v>
      </c>
      <c r="D205" s="66">
        <f>'Daily Flow-066'!AJ106</f>
        <v>3.1280000000000001</v>
      </c>
      <c r="E205" s="95">
        <v>0.11231099999999999</v>
      </c>
      <c r="F205" s="95">
        <v>1.6999999999999999E-3</v>
      </c>
      <c r="G205" s="96">
        <f t="shared" si="30"/>
        <v>0.11401099999999999</v>
      </c>
      <c r="H205" s="67">
        <v>43.535944956406581</v>
      </c>
      <c r="I205" s="107" t="s">
        <v>128</v>
      </c>
      <c r="J205" s="124">
        <f>S205</f>
        <v>0.21862489999999993</v>
      </c>
      <c r="K205" s="107" t="s">
        <v>129</v>
      </c>
      <c r="L205" s="124">
        <f>U205</f>
        <v>0.14001599999999997</v>
      </c>
      <c r="M205" s="107" t="s">
        <v>130</v>
      </c>
      <c r="N205" s="124">
        <f>W205</f>
        <v>-8.6000000000000003E-5</v>
      </c>
      <c r="O205" s="127">
        <f t="shared" si="31"/>
        <v>0.35855489999999995</v>
      </c>
      <c r="P205" s="66">
        <f>SUM(B205-G205)+O205</f>
        <v>76.322543899999985</v>
      </c>
      <c r="Q205" s="175"/>
      <c r="R205" s="176"/>
      <c r="S205" s="177">
        <f>SUM(S203:S204)</f>
        <v>0.21862489999999993</v>
      </c>
      <c r="T205" s="176"/>
      <c r="U205" s="177">
        <f>SUM(U203:U204)</f>
        <v>0.14001599999999997</v>
      </c>
      <c r="V205" s="176"/>
      <c r="W205" s="177">
        <f>SUM(W203:W204)</f>
        <v>-8.6000000000000003E-5</v>
      </c>
      <c r="X205" s="148"/>
      <c r="Y205" s="64"/>
      <c r="Z205" s="152"/>
      <c r="AA205" s="171"/>
      <c r="AB205" s="171"/>
    </row>
    <row r="206" spans="1:28" s="87" customFormat="1" ht="12.75">
      <c r="A206" s="17" t="s">
        <v>5</v>
      </c>
      <c r="B206" s="66">
        <f>'Daily Flow-066'!AH107</f>
        <v>72.560999999999979</v>
      </c>
      <c r="C206" s="66">
        <f>'Daily Flow-066'!AI107</f>
        <v>2.4186999999999994</v>
      </c>
      <c r="D206" s="66">
        <f>'Daily Flow-066'!AJ107</f>
        <v>2.9930000000000003</v>
      </c>
      <c r="E206" s="95">
        <v>0.12106600000000001</v>
      </c>
      <c r="F206" s="95">
        <v>1.2947999999999999E-2</v>
      </c>
      <c r="G206" s="96">
        <f t="shared" si="30"/>
        <v>0.13401399999999999</v>
      </c>
      <c r="H206" s="67">
        <v>43.764228510434485</v>
      </c>
      <c r="I206" s="97">
        <v>-2.5999999999999999E-3</v>
      </c>
      <c r="J206" s="124">
        <f>I206*'Daily Flow-066'!AH122</f>
        <v>-0.10850059999999997</v>
      </c>
      <c r="K206" s="97">
        <v>6.0000000000000001E-3</v>
      </c>
      <c r="L206" s="124">
        <f>K206*'Daily Flow-066'!AH137</f>
        <v>0.18471000000000004</v>
      </c>
      <c r="M206" s="97">
        <v>9.9000000000000008E-3</v>
      </c>
      <c r="N206" s="124">
        <f>M206*'Daily Flow-066'!AH152</f>
        <v>4.4550000000000004E-4</v>
      </c>
      <c r="O206" s="127">
        <f t="shared" si="31"/>
        <v>7.6654900000000067E-2</v>
      </c>
      <c r="P206" s="66">
        <f t="shared" si="32"/>
        <v>72.503640899999979</v>
      </c>
      <c r="Q206" s="1"/>
      <c r="R206" s="28"/>
      <c r="X206" s="167"/>
      <c r="Z206" s="171"/>
      <c r="AA206" s="171"/>
      <c r="AB206" s="171"/>
    </row>
    <row r="207" spans="1:28" s="87" customFormat="1" ht="12.75">
      <c r="A207" s="17" t="s">
        <v>6</v>
      </c>
      <c r="B207" s="66">
        <f>'Daily Flow-066'!AH108</f>
        <v>87.861000000000004</v>
      </c>
      <c r="C207" s="66">
        <f>'Daily Flow-066'!AI108</f>
        <v>2.834225806451613</v>
      </c>
      <c r="D207" s="66">
        <f>'Daily Flow-066'!AJ108</f>
        <v>4.3840000000000003</v>
      </c>
      <c r="E207" s="95">
        <v>4.4112999999999999E-2</v>
      </c>
      <c r="F207" s="95">
        <v>0</v>
      </c>
      <c r="G207" s="95">
        <f t="shared" ref="G207:G214" si="33">SUM(E207:F207)</f>
        <v>4.4112999999999999E-2</v>
      </c>
      <c r="H207" s="67">
        <v>49.569389936978716</v>
      </c>
      <c r="I207" s="97">
        <v>-2.5999999999999999E-3</v>
      </c>
      <c r="J207" s="124">
        <f>I207*'Daily Flow-066'!AH123</f>
        <v>-0.13162500000000005</v>
      </c>
      <c r="K207" s="97">
        <v>6.0000000000000001E-3</v>
      </c>
      <c r="L207" s="124">
        <f>K207*'Daily Flow-066'!AH138</f>
        <v>0.223242</v>
      </c>
      <c r="M207" s="97">
        <v>9.9000000000000008E-3</v>
      </c>
      <c r="N207" s="124">
        <f>M207*'Daily Flow-066'!AH153</f>
        <v>2.8710000000000004E-4</v>
      </c>
      <c r="O207" s="127">
        <f t="shared" si="31"/>
        <v>9.1904099999999947E-2</v>
      </c>
      <c r="P207" s="66">
        <f t="shared" si="32"/>
        <v>87.908791100000002</v>
      </c>
      <c r="Q207" s="178"/>
      <c r="R207" s="90"/>
      <c r="Z207" s="171"/>
      <c r="AA207" s="171"/>
      <c r="AB207" s="171"/>
    </row>
    <row r="208" spans="1:28" s="87" customFormat="1" ht="12.75">
      <c r="A208" s="17" t="s">
        <v>7</v>
      </c>
      <c r="B208" s="66">
        <f>'Daily Flow-066'!AH109</f>
        <v>82.121000000000009</v>
      </c>
      <c r="C208" s="66">
        <f>'Daily Flow-066'!AI109</f>
        <v>2.7373666666666669</v>
      </c>
      <c r="D208" s="66">
        <f>'Daily Flow-066'!AJ109</f>
        <v>4.532</v>
      </c>
      <c r="E208" s="95">
        <v>1.2062390000000001</v>
      </c>
      <c r="F208" s="95">
        <v>0</v>
      </c>
      <c r="G208" s="95">
        <f t="shared" si="33"/>
        <v>1.2062390000000001</v>
      </c>
      <c r="H208" s="67">
        <v>48.027820072629048</v>
      </c>
      <c r="I208" s="97">
        <v>-2.5999999999999999E-3</v>
      </c>
      <c r="J208" s="124">
        <f>I208*'Daily Flow-066'!AH124</f>
        <v>-8.5279999999999995E-2</v>
      </c>
      <c r="K208" s="97">
        <v>6.0000000000000001E-3</v>
      </c>
      <c r="L208" s="124">
        <f>K208*'Daily Flow-066'!AH139</f>
        <v>0.140316</v>
      </c>
      <c r="M208" s="97">
        <v>9.9000000000000008E-3</v>
      </c>
      <c r="N208" s="124">
        <f>M208*'Daily Flow-066'!AH154</f>
        <v>0.25675650000000005</v>
      </c>
      <c r="O208" s="127">
        <f t="shared" si="31"/>
        <v>0.31179250000000003</v>
      </c>
      <c r="P208" s="66">
        <f t="shared" si="32"/>
        <v>81.226553500000009</v>
      </c>
      <c r="Q208" s="172"/>
      <c r="R208" s="167"/>
      <c r="S208" s="102"/>
      <c r="T208" s="102"/>
      <c r="U208" s="102"/>
      <c r="V208" s="102"/>
      <c r="W208" s="102"/>
      <c r="X208" s="102"/>
      <c r="Z208" s="171"/>
      <c r="AA208" s="171"/>
      <c r="AB208" s="171"/>
    </row>
    <row r="209" spans="1:36" s="87" customFormat="1" ht="12.75">
      <c r="A209" s="17" t="s">
        <v>8</v>
      </c>
      <c r="B209" s="66">
        <f>'Daily Flow-066'!AH110</f>
        <v>75.049999999999983</v>
      </c>
      <c r="C209" s="66">
        <f>'Daily Flow-066'!AI110</f>
        <v>2.4209677419354834</v>
      </c>
      <c r="D209" s="66">
        <f>'Daily Flow-066'!AJ110</f>
        <v>3.8570000000000002</v>
      </c>
      <c r="E209" s="95">
        <v>9.7287999999999999E-2</v>
      </c>
      <c r="F209" s="95">
        <v>5.1499999999999997E-2</v>
      </c>
      <c r="G209" s="95">
        <f t="shared" si="33"/>
        <v>0.148788</v>
      </c>
      <c r="H209" s="67">
        <v>44.169844173049412</v>
      </c>
      <c r="I209" s="97">
        <v>-2.5999999999999999E-3</v>
      </c>
      <c r="J209" s="124">
        <f>I209*'Daily Flow-066'!AH125</f>
        <v>-8.3200000000000003E-5</v>
      </c>
      <c r="K209" s="97">
        <v>6.0000000000000001E-3</v>
      </c>
      <c r="L209" s="124">
        <f>K209*'Daily Flow-066'!AH140</f>
        <v>1.1400000000000001E-4</v>
      </c>
      <c r="M209" s="97">
        <v>9.9000000000000008E-3</v>
      </c>
      <c r="N209" s="124">
        <f>M209*'Daily Flow-066'!AH155</f>
        <v>0.74249009999999982</v>
      </c>
      <c r="O209" s="127">
        <f t="shared" si="31"/>
        <v>0.74252089999999982</v>
      </c>
      <c r="P209" s="66">
        <f t="shared" si="32"/>
        <v>75.643732899999989</v>
      </c>
      <c r="Q209" s="172"/>
      <c r="R209" s="179"/>
      <c r="S209" s="180"/>
      <c r="T209" s="106"/>
      <c r="U209" s="180"/>
      <c r="V209" s="106"/>
      <c r="W209" s="180"/>
      <c r="X209" s="148"/>
    </row>
    <row r="210" spans="1:36" s="87" customFormat="1" ht="12.75">
      <c r="A210" s="17" t="s">
        <v>9</v>
      </c>
      <c r="B210" s="66">
        <f>'Daily Flow-066'!AH111</f>
        <v>76.13900000000001</v>
      </c>
      <c r="C210" s="66">
        <f>'Daily Flow-066'!AI111</f>
        <v>2.4560967741935489</v>
      </c>
      <c r="D210" s="66">
        <f>'Daily Flow-066'!AJ111</f>
        <v>3.1070000000000002</v>
      </c>
      <c r="E210" s="95">
        <v>2.298905</v>
      </c>
      <c r="F210" s="95">
        <v>4.8500000000000001E-2</v>
      </c>
      <c r="G210" s="95">
        <f t="shared" si="33"/>
        <v>2.3474050000000002</v>
      </c>
      <c r="H210" s="67">
        <v>43.782505605087003</v>
      </c>
      <c r="I210" s="97">
        <v>-2.5999999999999999E-3</v>
      </c>
      <c r="J210" s="124">
        <f>I210*'Daily Flow-066'!AH126</f>
        <v>-4.6799999999999992E-5</v>
      </c>
      <c r="K210" s="97">
        <v>6.0000000000000001E-3</v>
      </c>
      <c r="L210" s="124">
        <f>K210*'Daily Flow-066'!AH141</f>
        <v>3.6000000000000001E-5</v>
      </c>
      <c r="M210" s="97">
        <v>9.9000000000000008E-3</v>
      </c>
      <c r="N210" s="124">
        <f>M210*'Daily Flow-066'!AH156</f>
        <v>0.75353850000000011</v>
      </c>
      <c r="O210" s="127">
        <f t="shared" si="31"/>
        <v>0.75352770000000013</v>
      </c>
      <c r="P210" s="66">
        <f t="shared" si="32"/>
        <v>74.545122700000022</v>
      </c>
      <c r="Q210" s="181"/>
      <c r="R210" s="167"/>
      <c r="S210" s="150"/>
      <c r="T210" s="106"/>
      <c r="U210" s="150"/>
      <c r="V210" s="106"/>
      <c r="W210" s="150"/>
      <c r="X210" s="148"/>
    </row>
    <row r="211" spans="1:36" s="87" customFormat="1" ht="12.75">
      <c r="A211" s="17" t="s">
        <v>10</v>
      </c>
      <c r="B211" s="66">
        <f>'Daily Flow-066'!AH112</f>
        <v>87.63600000000001</v>
      </c>
      <c r="C211" s="66">
        <f>'Daily Flow-066'!AI112</f>
        <v>2.9212000000000002</v>
      </c>
      <c r="D211" s="66">
        <f>'Daily Flow-066'!AJ112</f>
        <v>4.0419999999999998</v>
      </c>
      <c r="E211" s="95">
        <v>0.16158800000000001</v>
      </c>
      <c r="F211" s="95">
        <v>0</v>
      </c>
      <c r="G211" s="95">
        <f t="shared" si="33"/>
        <v>0.16158800000000001</v>
      </c>
      <c r="H211" s="67">
        <v>49.864500535160516</v>
      </c>
      <c r="I211" s="97">
        <v>-2.5999999999999999E-3</v>
      </c>
      <c r="J211" s="124">
        <f>I211*'Daily Flow-066'!AH127</f>
        <v>0</v>
      </c>
      <c r="K211" s="97">
        <v>6.0000000000000001E-3</v>
      </c>
      <c r="L211" s="124">
        <f>K211*'Daily Flow-066'!AH142</f>
        <v>0</v>
      </c>
      <c r="M211" s="97">
        <v>9.9000000000000008E-3</v>
      </c>
      <c r="N211" s="124">
        <f>M211*'Daily Flow-066'!AH157</f>
        <v>0.86759640000000016</v>
      </c>
      <c r="O211" s="127">
        <f t="shared" si="31"/>
        <v>0.86759640000000016</v>
      </c>
      <c r="P211" s="66">
        <f t="shared" si="32"/>
        <v>88.342008400000012</v>
      </c>
      <c r="Q211" s="109"/>
      <c r="S211" s="167"/>
      <c r="T211" s="64"/>
      <c r="U211" s="167"/>
      <c r="V211" s="64"/>
      <c r="W211" s="167"/>
      <c r="X211" s="182"/>
    </row>
    <row r="212" spans="1:36" s="87" customFormat="1" ht="12.75">
      <c r="A212" s="17" t="s">
        <v>11</v>
      </c>
      <c r="B212" s="66">
        <f>'Daily Flow-066'!AH113</f>
        <v>97.091000000000022</v>
      </c>
      <c r="C212" s="66">
        <f>'Daily Flow-066'!AI113</f>
        <v>3.1319677419354846</v>
      </c>
      <c r="D212" s="66">
        <f>'Daily Flow-066'!AJ113</f>
        <v>4.0780000000000003</v>
      </c>
      <c r="E212" s="95">
        <v>0.29530000000000001</v>
      </c>
      <c r="F212" s="95">
        <v>0</v>
      </c>
      <c r="G212" s="95">
        <f t="shared" si="33"/>
        <v>0.29530000000000001</v>
      </c>
      <c r="H212" s="67">
        <v>55.677389523860924</v>
      </c>
      <c r="I212" s="97">
        <v>-2.5999999999999999E-3</v>
      </c>
      <c r="J212" s="124">
        <f>I212*'Daily Flow-066'!AH128</f>
        <v>-5.6705999999999996E-3</v>
      </c>
      <c r="K212" s="97">
        <v>6.0000000000000001E-3</v>
      </c>
      <c r="L212" s="124">
        <f>K212*'Daily Flow-066'!AH143</f>
        <v>1.0500000000000001E-2</v>
      </c>
      <c r="M212" s="97">
        <v>9.9000000000000008E-3</v>
      </c>
      <c r="N212" s="124">
        <f>M212*'Daily Flow-066'!AH158</f>
        <v>0.92228400000000033</v>
      </c>
      <c r="O212" s="127">
        <f t="shared" si="31"/>
        <v>0.92711340000000031</v>
      </c>
      <c r="P212" s="66">
        <f t="shared" si="32"/>
        <v>97.722813400000021</v>
      </c>
      <c r="Q212" s="183"/>
      <c r="R212" s="183"/>
      <c r="S212" s="183"/>
      <c r="T212" s="183"/>
      <c r="U212" s="183"/>
      <c r="V212" s="183"/>
    </row>
    <row r="213" spans="1:36" s="87" customFormat="1" ht="12.75">
      <c r="A213" s="17" t="s">
        <v>65</v>
      </c>
      <c r="B213" s="66">
        <f>'Daily Flow-066'!AH114</f>
        <v>90.296000000000021</v>
      </c>
      <c r="C213" s="66">
        <f>'Daily Flow-066'!AI114</f>
        <v>3.0098666666666674</v>
      </c>
      <c r="D213" s="66">
        <f>'Daily Flow-066'!AJ114</f>
        <v>3.7330000000000001</v>
      </c>
      <c r="E213" s="95">
        <v>0.25931700000000002</v>
      </c>
      <c r="F213" s="95">
        <v>0</v>
      </c>
      <c r="G213" s="95">
        <f t="shared" si="33"/>
        <v>0.25931700000000002</v>
      </c>
      <c r="H213" s="67">
        <v>48.432524876087975</v>
      </c>
      <c r="I213" s="97">
        <v>-2.5999999999999999E-3</v>
      </c>
      <c r="J213" s="124">
        <f>I213*'Daily Flow-066'!AH129</f>
        <v>-2.3399999999999996E-5</v>
      </c>
      <c r="K213" s="97">
        <v>6.0000000000000001E-3</v>
      </c>
      <c r="L213" s="124">
        <f>K213*'Daily Flow-066'!AH144</f>
        <v>3.6000000000000001E-5</v>
      </c>
      <c r="M213" s="97">
        <v>9.9000000000000008E-3</v>
      </c>
      <c r="N213" s="124">
        <f>M213*'Daily Flow-066'!AH159</f>
        <v>0.89378190000000024</v>
      </c>
      <c r="O213" s="127">
        <f t="shared" si="31"/>
        <v>0.89379450000000027</v>
      </c>
      <c r="P213" s="66">
        <f t="shared" si="32"/>
        <v>90.930477500000023</v>
      </c>
      <c r="Q213" s="183"/>
      <c r="R213" s="183"/>
      <c r="S213" s="183"/>
      <c r="T213" s="183"/>
      <c r="U213" s="183"/>
      <c r="V213" s="183"/>
    </row>
    <row r="214" spans="1:36" s="87" customFormat="1" ht="12.75">
      <c r="A214" s="76" t="s">
        <v>66</v>
      </c>
      <c r="B214" s="66">
        <f>'Daily Flow-066'!AH115</f>
        <v>76.161999999999992</v>
      </c>
      <c r="C214" s="66">
        <f>'Daily Flow-066'!AI115</f>
        <v>2.4568387096774189</v>
      </c>
      <c r="D214" s="66">
        <f>'Daily Flow-066'!AJ115</f>
        <v>3.5940000000000003</v>
      </c>
      <c r="E214" s="95">
        <v>0.230541</v>
      </c>
      <c r="F214" s="95">
        <v>0</v>
      </c>
      <c r="G214" s="95">
        <f t="shared" si="33"/>
        <v>0.230541</v>
      </c>
      <c r="H214" s="67">
        <v>44.052890426174187</v>
      </c>
      <c r="I214" s="97">
        <v>-2.5999999999999999E-3</v>
      </c>
      <c r="J214" s="124">
        <f>I214*'Daily Flow-066'!AH130</f>
        <v>-1.2391599999999999E-2</v>
      </c>
      <c r="K214" s="97">
        <v>6.0000000000000001E-3</v>
      </c>
      <c r="L214" s="124">
        <f>K214*'Daily Flow-066'!AH145</f>
        <v>2.0736000000000001E-2</v>
      </c>
      <c r="M214" s="97">
        <v>9.9000000000000008E-3</v>
      </c>
      <c r="N214" s="124">
        <f>M214*'Daily Flow-066'!AH160</f>
        <v>0.67260600000000004</v>
      </c>
      <c r="O214" s="127">
        <f t="shared" si="31"/>
        <v>0.68095040000000007</v>
      </c>
      <c r="P214" s="66">
        <f t="shared" si="32"/>
        <v>76.61240939999999</v>
      </c>
      <c r="Q214" s="183"/>
      <c r="R214" s="183"/>
      <c r="S214" s="183"/>
      <c r="T214" s="183"/>
      <c r="U214" s="183"/>
      <c r="V214" s="183"/>
    </row>
    <row r="215" spans="1:36" s="87" customFormat="1" ht="12.75">
      <c r="A215" s="77" t="s">
        <v>67</v>
      </c>
      <c r="B215" s="78">
        <f>SUM(B203:B214)</f>
        <v>952.14200000000005</v>
      </c>
      <c r="C215" s="78">
        <f>AVERAGE(C203:C214)</f>
        <v>2.6068956157194059</v>
      </c>
      <c r="D215" s="78">
        <f>MAX(D203:D213)</f>
        <v>4.532</v>
      </c>
      <c r="E215" s="42">
        <f>SUM(E203:E214)</f>
        <v>5.064425</v>
      </c>
      <c r="F215" s="42">
        <f>SUM(F203:F214)</f>
        <v>0.115648</v>
      </c>
      <c r="G215" s="79">
        <f>SUM(G203:G214)</f>
        <v>5.1800730000000001</v>
      </c>
      <c r="H215" s="140">
        <f>SUM(H203:H214)</f>
        <v>544.9596933458746</v>
      </c>
      <c r="I215" s="184"/>
      <c r="J215" s="185">
        <f>SUM(J203:J214)</f>
        <v>-0.61947079999999988</v>
      </c>
      <c r="K215" s="184"/>
      <c r="L215" s="185">
        <f>SUM(L203:L214)</f>
        <v>0.93969400000000003</v>
      </c>
      <c r="M215" s="184"/>
      <c r="N215" s="185">
        <f>SUM(N203:N214)</f>
        <v>5.1093689000000007</v>
      </c>
      <c r="O215" s="185">
        <f>SUM(O203:O214)</f>
        <v>5.4295921000000007</v>
      </c>
      <c r="P215" s="81">
        <f>SUM(P203:P214)</f>
        <v>952.3915191000001</v>
      </c>
    </row>
    <row r="216" spans="1:36" s="87" customFormat="1" ht="12.75">
      <c r="A216" s="1"/>
      <c r="B216" s="82">
        <f>B215-'Daily Flow-066'!AH116</f>
        <v>0</v>
      </c>
      <c r="C216" s="83" t="s">
        <v>68</v>
      </c>
      <c r="D216" s="17"/>
      <c r="E216" s="85"/>
      <c r="F216" s="115" t="s">
        <v>69</v>
      </c>
      <c r="G216" s="16">
        <v>0</v>
      </c>
      <c r="H216" s="1"/>
      <c r="I216" s="1"/>
      <c r="J216" s="1"/>
      <c r="K216" s="1"/>
      <c r="L216" s="1"/>
      <c r="M216" s="1"/>
      <c r="N216" s="1"/>
      <c r="O216" s="1"/>
      <c r="P216" s="1"/>
    </row>
    <row r="217" spans="1:36" s="87" customFormat="1" ht="12.75">
      <c r="A217" s="9"/>
      <c r="B217" s="1"/>
      <c r="C217" s="1"/>
      <c r="D217" s="1"/>
      <c r="E217" s="1"/>
      <c r="F217" s="1"/>
      <c r="G217" s="1"/>
      <c r="H217" s="62"/>
      <c r="I217" s="1"/>
      <c r="J217" s="1"/>
      <c r="K217" s="1"/>
      <c r="L217" s="1"/>
      <c r="M217" s="1"/>
      <c r="N217" s="1"/>
      <c r="O217" s="129"/>
      <c r="P217" s="1"/>
    </row>
    <row r="218" spans="1:36" s="87" customFormat="1" ht="12.75">
      <c r="A218" s="186"/>
      <c r="B218" s="1"/>
      <c r="C218" s="1"/>
      <c r="D218" s="1"/>
      <c r="F218" s="116"/>
      <c r="G218" s="117" t="s">
        <v>80</v>
      </c>
      <c r="H218" s="118"/>
      <c r="I218" s="119"/>
      <c r="J218" s="1"/>
      <c r="K218" s="1"/>
      <c r="L218" s="1"/>
      <c r="M218" s="1"/>
      <c r="N218" s="1"/>
      <c r="O218" s="1"/>
      <c r="P218" s="1"/>
      <c r="Q218" s="146"/>
      <c r="R218" s="146"/>
      <c r="S218" s="146"/>
      <c r="T218" s="146"/>
      <c r="U218" s="146"/>
      <c r="V218" s="146"/>
      <c r="W218" s="146"/>
      <c r="X218" s="146"/>
      <c r="Y218" s="146"/>
      <c r="Z218" s="146"/>
      <c r="AA218" s="146"/>
      <c r="AB218" s="146"/>
      <c r="AC218" s="146"/>
      <c r="AD218" s="146"/>
      <c r="AE218" s="146"/>
      <c r="AF218" s="146"/>
      <c r="AG218" s="146"/>
      <c r="AH218" s="146"/>
      <c r="AI218" s="146"/>
      <c r="AJ218" s="146"/>
    </row>
    <row r="219" spans="1:36" s="87" customFormat="1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36" s="87" customFormat="1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36" s="87" customFormat="1" ht="12.75">
      <c r="A221" s="1" t="s">
        <v>131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36" s="87" customFormat="1" ht="12.75">
      <c r="A222" s="307" t="s">
        <v>132</v>
      </c>
      <c r="B222" s="307"/>
      <c r="C222" s="307"/>
      <c r="D222" s="307"/>
      <c r="E222" s="307"/>
      <c r="F222" s="307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36" s="87" customFormat="1" ht="12.75">
      <c r="A223" s="1" t="s">
        <v>133</v>
      </c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36" s="87" customFormat="1" ht="12.75">
      <c r="A224" s="1"/>
      <c r="B224" s="1"/>
      <c r="C224" s="1"/>
      <c r="D224" s="50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30" s="87" customFormat="1" ht="12.75">
      <c r="A225" s="1" t="s">
        <v>134</v>
      </c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30" s="87" customFormat="1" ht="12.75">
      <c r="A226" s="1"/>
      <c r="B226" s="1"/>
      <c r="C226" s="1"/>
      <c r="D226" s="1"/>
      <c r="E226" s="329" t="s">
        <v>56</v>
      </c>
      <c r="F226" s="330"/>
      <c r="G226" s="330"/>
      <c r="H226" s="330"/>
      <c r="I226" s="331"/>
      <c r="J226" s="329" t="s">
        <v>135</v>
      </c>
      <c r="K226" s="330"/>
      <c r="L226" s="331"/>
      <c r="M226" s="320" t="s">
        <v>136</v>
      </c>
      <c r="N226" s="321"/>
      <c r="O226" s="321"/>
      <c r="P226" s="321"/>
      <c r="Q226" s="321"/>
      <c r="R226" s="321"/>
      <c r="S226" s="322"/>
    </row>
    <row r="227" spans="1:30" s="87" customFormat="1" ht="63.75">
      <c r="A227" s="122"/>
      <c r="B227" s="58" t="s">
        <v>137</v>
      </c>
      <c r="C227" s="58" t="s">
        <v>58</v>
      </c>
      <c r="D227" s="58" t="s">
        <v>59</v>
      </c>
      <c r="E227" s="187" t="s">
        <v>138</v>
      </c>
      <c r="F227" s="187" t="s">
        <v>139</v>
      </c>
      <c r="G227" s="187" t="s">
        <v>140</v>
      </c>
      <c r="H227" s="187" t="s">
        <v>141</v>
      </c>
      <c r="I227" s="188" t="s">
        <v>62</v>
      </c>
      <c r="J227" s="189" t="s">
        <v>142</v>
      </c>
      <c r="K227" s="189" t="s">
        <v>143</v>
      </c>
      <c r="L227" s="190" t="s">
        <v>144</v>
      </c>
      <c r="M227" s="123" t="s">
        <v>145</v>
      </c>
      <c r="N227" s="123" t="s">
        <v>146</v>
      </c>
      <c r="O227" s="123" t="s">
        <v>147</v>
      </c>
      <c r="P227" s="123" t="s">
        <v>148</v>
      </c>
      <c r="Q227" s="123" t="s">
        <v>149</v>
      </c>
      <c r="R227" s="123" t="s">
        <v>150</v>
      </c>
      <c r="S227" s="191" t="s">
        <v>151</v>
      </c>
      <c r="T227" s="89" t="s">
        <v>152</v>
      </c>
      <c r="V227" s="192"/>
      <c r="W227" s="193" t="s">
        <v>153</v>
      </c>
      <c r="X227" s="194" t="s">
        <v>154</v>
      </c>
      <c r="Y227" s="194" t="s">
        <v>155</v>
      </c>
      <c r="Z227" s="195" t="s">
        <v>156</v>
      </c>
      <c r="AA227" s="195" t="s">
        <v>157</v>
      </c>
      <c r="AB227" s="195" t="s">
        <v>158</v>
      </c>
      <c r="AC227" s="196"/>
      <c r="AD227" s="196"/>
    </row>
    <row r="228" spans="1:30" s="87" customFormat="1" ht="12.75">
      <c r="A228" s="65">
        <v>43466</v>
      </c>
      <c r="B228" s="66">
        <f>'Daily Flow-066'!AH166</f>
        <v>10.086</v>
      </c>
      <c r="C228" s="66">
        <f>'Daily Flow-066'!AI166</f>
        <v>0.32535483870967741</v>
      </c>
      <c r="D228" s="66">
        <f>'Daily Flow-066'!AJ166</f>
        <v>0.39800000000000002</v>
      </c>
      <c r="E228" s="95">
        <v>1.9338000000000001E-2</v>
      </c>
      <c r="F228" s="95">
        <v>3.2859999999999999E-3</v>
      </c>
      <c r="G228" s="95">
        <v>1E-3</v>
      </c>
      <c r="H228" s="95">
        <v>0</v>
      </c>
      <c r="I228" s="197">
        <f>SUM(E228:H228)</f>
        <v>2.3624000000000003E-2</v>
      </c>
      <c r="J228" s="67">
        <v>36.435415501627027</v>
      </c>
      <c r="K228" s="67">
        <v>0.5112093248627404</v>
      </c>
      <c r="L228" s="198">
        <f>SUM(J228:K228)</f>
        <v>36.946624826489767</v>
      </c>
      <c r="M228" s="97">
        <v>-1.04E-2</v>
      </c>
      <c r="N228" s="124">
        <f>M228*'Daily Flow-066'!AH182</f>
        <v>-0.10403119999999996</v>
      </c>
      <c r="O228" s="97">
        <v>-4.4999999999999997E-3</v>
      </c>
      <c r="P228" s="124">
        <f>O228*'Daily Flow-066'!AH198</f>
        <v>-2.9250000000000001E-4</v>
      </c>
      <c r="Q228" s="97">
        <v>1.6299999999999999E-2</v>
      </c>
      <c r="R228" s="124">
        <f>Q228*'Daily Flow-066'!AH214</f>
        <v>2.9340000000000003E-4</v>
      </c>
      <c r="S228" s="127">
        <f>N228+P228+R228</f>
        <v>-0.10403029999999996</v>
      </c>
      <c r="T228" s="66">
        <f t="shared" ref="T228:T239" si="34">SUM(B228-I228)+S228</f>
        <v>9.9583457000000006</v>
      </c>
      <c r="U228" s="199"/>
      <c r="V228" s="91" t="s">
        <v>77</v>
      </c>
      <c r="W228" s="200">
        <v>1.55E-2</v>
      </c>
      <c r="X228" s="201">
        <f>SUM('Daily Flow-066'!B184:AA184)*W228</f>
        <v>0.14128250000000001</v>
      </c>
      <c r="Y228" s="202">
        <v>-7.0000000000000001E-3</v>
      </c>
      <c r="Z228" s="203">
        <f>SUM('Daily Flow-066'!B200:AA200)*Y228</f>
        <v>-3.9899999999999999E-4</v>
      </c>
      <c r="AA228" s="200">
        <v>-5.0000000000000001E-3</v>
      </c>
      <c r="AB228" s="203">
        <f>SUM('Daily Flow-066'!B216:AA216)*'LUSI Systems'!AA228</f>
        <v>-5.0000000000000002E-5</v>
      </c>
    </row>
    <row r="229" spans="1:30" s="87" customFormat="1" ht="12.75">
      <c r="A229" s="17" t="s">
        <v>3</v>
      </c>
      <c r="B229" s="66">
        <f>'Daily Flow-066'!AH167</f>
        <v>8.9</v>
      </c>
      <c r="C229" s="66">
        <f>'Daily Flow-066'!AI167</f>
        <v>0.31785714285714289</v>
      </c>
      <c r="D229" s="66">
        <f>'Daily Flow-066'!AJ167</f>
        <v>0.42</v>
      </c>
      <c r="E229" s="95">
        <v>1.6944000000000001E-2</v>
      </c>
      <c r="F229" s="95">
        <v>2.9680000000000002E-3</v>
      </c>
      <c r="G229" s="95">
        <v>7.4999999999999997E-3</v>
      </c>
      <c r="H229" s="95">
        <v>0</v>
      </c>
      <c r="I229" s="197">
        <f t="shared" ref="I229:I239" si="35">SUM(E229:H229)</f>
        <v>2.7411999999999999E-2</v>
      </c>
      <c r="J229" s="67">
        <v>35.095161417535138</v>
      </c>
      <c r="K229" s="67">
        <v>0.55761504905500114</v>
      </c>
      <c r="L229" s="198">
        <f t="shared" ref="L229:L239" si="36">SUM(J229:K229)</f>
        <v>35.65277646659014</v>
      </c>
      <c r="M229" s="97">
        <v>-1.04E-2</v>
      </c>
      <c r="N229" s="124">
        <f>M229*'Daily Flow-066'!AH183</f>
        <v>-9.1416000000000011E-2</v>
      </c>
      <c r="O229" s="97">
        <v>-4.4999999999999997E-3</v>
      </c>
      <c r="P229" s="124">
        <f>O229*'Daily Flow-066'!AH199</f>
        <v>-4.3199999999999998E-4</v>
      </c>
      <c r="Q229" s="97">
        <v>1.6299999999999999E-2</v>
      </c>
      <c r="R229" s="124">
        <f>Q229*'Daily Flow-066'!AH215</f>
        <v>2.2819999999999999E-4</v>
      </c>
      <c r="S229" s="127">
        <f t="shared" ref="S229:S239" si="37">N229+P229+R229</f>
        <v>-9.1619800000000015E-2</v>
      </c>
      <c r="T229" s="66">
        <f t="shared" si="34"/>
        <v>8.7809682000000002</v>
      </c>
      <c r="U229" s="199"/>
      <c r="V229" s="104" t="s">
        <v>78</v>
      </c>
      <c r="W229" s="200">
        <v>-1.04E-2</v>
      </c>
      <c r="X229" s="204">
        <f>SUM('Daily Flow-066'!AB200:AF200)*W229</f>
        <v>-9.3599999999999985E-5</v>
      </c>
      <c r="Y229" s="200">
        <v>-4.4999999999999997E-3</v>
      </c>
      <c r="Z229" s="203">
        <f>SUM('Daily Flow-066'!AA200:AF200)*Y229</f>
        <v>-4.0499999999999995E-5</v>
      </c>
      <c r="AA229" s="200">
        <v>1.6299999999999999E-2</v>
      </c>
      <c r="AB229" s="203">
        <f>SUM('Daily Flow-066'!AB216:AF216)*'LUSI Systems'!AA229</f>
        <v>4.8899999999999996E-5</v>
      </c>
    </row>
    <row r="230" spans="1:30" s="87" customFormat="1" ht="12.75">
      <c r="A230" s="17" t="s">
        <v>4</v>
      </c>
      <c r="B230" s="66">
        <f>'Daily Flow-066'!AH168</f>
        <v>11.585000000000003</v>
      </c>
      <c r="C230" s="66">
        <f>'Daily Flow-066'!AI168</f>
        <v>0.3737096774193549</v>
      </c>
      <c r="D230" s="66">
        <f>'Daily Flow-066'!AJ168</f>
        <v>0.73299999999999998</v>
      </c>
      <c r="E230" s="95">
        <v>2.1378000000000001E-2</v>
      </c>
      <c r="F230" s="95">
        <v>4.4860000000000004E-3</v>
      </c>
      <c r="G230" s="95">
        <v>1.6000000000000001E-3</v>
      </c>
      <c r="H230" s="95">
        <v>3.5999999999999999E-3</v>
      </c>
      <c r="I230" s="197">
        <f t="shared" si="35"/>
        <v>3.1064000000000001E-2</v>
      </c>
      <c r="J230" s="67">
        <v>45.71020042567492</v>
      </c>
      <c r="K230" s="67">
        <v>0.69898779494190455</v>
      </c>
      <c r="L230" s="198">
        <f t="shared" si="36"/>
        <v>46.409188220616826</v>
      </c>
      <c r="M230" s="107" t="s">
        <v>159</v>
      </c>
      <c r="N230" s="124">
        <f>X230</f>
        <v>0.14118890000000001</v>
      </c>
      <c r="O230" s="107" t="s">
        <v>159</v>
      </c>
      <c r="P230" s="124">
        <f>Z230</f>
        <v>-4.395E-4</v>
      </c>
      <c r="Q230" s="107" t="s">
        <v>159</v>
      </c>
      <c r="R230" s="124">
        <f>AB230</f>
        <v>-1.1000000000000064E-6</v>
      </c>
      <c r="S230" s="127">
        <f t="shared" si="37"/>
        <v>0.14074829999999999</v>
      </c>
      <c r="T230" s="66">
        <f t="shared" si="34"/>
        <v>11.694684300000002</v>
      </c>
      <c r="U230" s="205"/>
      <c r="V230" s="192"/>
      <c r="W230" s="206"/>
      <c r="X230" s="204">
        <f>SUM(X228:X229)</f>
        <v>0.14118890000000001</v>
      </c>
      <c r="Y230" s="203"/>
      <c r="Z230" s="203">
        <f>SUM(Z228:Z229)</f>
        <v>-4.395E-4</v>
      </c>
      <c r="AA230" s="203"/>
      <c r="AB230" s="203">
        <f>SUM(AB228:AB229)</f>
        <v>-1.1000000000000064E-6</v>
      </c>
    </row>
    <row r="231" spans="1:30" s="87" customFormat="1" ht="12.75">
      <c r="A231" s="17" t="s">
        <v>5</v>
      </c>
      <c r="B231" s="66">
        <f>'Daily Flow-066'!AH169</f>
        <v>10.174000000000001</v>
      </c>
      <c r="C231" s="66">
        <f>'Daily Flow-066'!AI169</f>
        <v>0.3281935483870968</v>
      </c>
      <c r="D231" s="66">
        <f>'Daily Flow-066'!AJ169</f>
        <v>0.45</v>
      </c>
      <c r="E231" s="95">
        <v>2.5492000000000001E-2</v>
      </c>
      <c r="F231" s="95">
        <v>5.6800000000000002E-3</v>
      </c>
      <c r="G231" s="95">
        <v>0</v>
      </c>
      <c r="H231" s="95">
        <v>0</v>
      </c>
      <c r="I231" s="197">
        <f t="shared" si="35"/>
        <v>3.1172000000000002E-2</v>
      </c>
      <c r="J231" s="67">
        <v>47.982278278080734</v>
      </c>
      <c r="K231" s="67">
        <v>0.81961962353052065</v>
      </c>
      <c r="L231" s="198">
        <f t="shared" si="36"/>
        <v>48.801897901611255</v>
      </c>
      <c r="M231" s="97">
        <v>1.9599999999999999E-2</v>
      </c>
      <c r="N231" s="124">
        <f>M231*'Daily Flow-066'!AH185</f>
        <v>0.19813639999999999</v>
      </c>
      <c r="O231" s="97">
        <v>9.9000000000000008E-3</v>
      </c>
      <c r="P231" s="124">
        <f>O231*'Daily Flow-066'!AH201</f>
        <v>4.5540000000000001E-4</v>
      </c>
      <c r="Q231" s="97">
        <v>1.32E-2</v>
      </c>
      <c r="R231" s="124">
        <f>Q231*'Daily Flow-066'!AH217</f>
        <v>2.5079999999999997E-4</v>
      </c>
      <c r="S231" s="127">
        <f t="shared" si="37"/>
        <v>0.19884259999999998</v>
      </c>
      <c r="T231" s="66">
        <f t="shared" si="34"/>
        <v>10.341670600000002</v>
      </c>
      <c r="W231" s="102"/>
      <c r="X231" s="182"/>
      <c r="Y231" s="102"/>
      <c r="Z231" s="64"/>
      <c r="AA231" s="102"/>
      <c r="AB231" s="64"/>
    </row>
    <row r="232" spans="1:30" s="87" customFormat="1" ht="12.75">
      <c r="A232" s="17" t="s">
        <v>6</v>
      </c>
      <c r="B232" s="66">
        <f>'Daily Flow-066'!AH170</f>
        <v>11.390999999999996</v>
      </c>
      <c r="C232" s="66">
        <f>'Daily Flow-066'!AI170</f>
        <v>0.3674516129032257</v>
      </c>
      <c r="D232" s="66">
        <f>'Daily Flow-066'!AJ170</f>
        <v>1.1579999999999999</v>
      </c>
      <c r="E232" s="95">
        <v>8.9980000000000008E-3</v>
      </c>
      <c r="F232" s="95">
        <v>3.2859999999999999E-3</v>
      </c>
      <c r="G232" s="95">
        <v>0</v>
      </c>
      <c r="H232" s="95">
        <v>0</v>
      </c>
      <c r="I232" s="197">
        <f t="shared" si="35"/>
        <v>1.2284E-2</v>
      </c>
      <c r="J232" s="67">
        <v>56.554427302882956</v>
      </c>
      <c r="K232" s="67">
        <v>0.98788644299439943</v>
      </c>
      <c r="L232" s="198">
        <f t="shared" si="36"/>
        <v>57.542313745877358</v>
      </c>
      <c r="M232" s="97">
        <v>1.9599999999999999E-2</v>
      </c>
      <c r="N232" s="124">
        <f>M232*'Daily Flow-066'!AH186</f>
        <v>0.18900279999999997</v>
      </c>
      <c r="O232" s="97">
        <v>9.9000000000000008E-3</v>
      </c>
      <c r="P232" s="124">
        <f>O232*'Daily Flow-066'!AH202</f>
        <v>1.7087400000000003E-2</v>
      </c>
      <c r="Q232" s="97">
        <v>1.32E-2</v>
      </c>
      <c r="R232" s="124">
        <f>Q232*'Daily Flow-066'!AH218</f>
        <v>2.9039999999999996E-4</v>
      </c>
      <c r="S232" s="127">
        <f t="shared" si="37"/>
        <v>0.20638059999999997</v>
      </c>
      <c r="T232" s="66">
        <f t="shared" si="34"/>
        <v>11.585096599999996</v>
      </c>
      <c r="U232" s="199"/>
      <c r="V232" s="1"/>
      <c r="W232" s="1"/>
      <c r="X232" s="182"/>
      <c r="Y232" s="1"/>
      <c r="Z232" s="64"/>
      <c r="AA232" s="1"/>
      <c r="AB232" s="64"/>
    </row>
    <row r="233" spans="1:30" s="87" customFormat="1" ht="12.75">
      <c r="A233" s="17" t="s">
        <v>7</v>
      </c>
      <c r="B233" s="66">
        <f>'Daily Flow-066'!AH171</f>
        <v>16.709</v>
      </c>
      <c r="C233" s="66">
        <f>'Daily Flow-066'!AI171</f>
        <v>0.53900000000000003</v>
      </c>
      <c r="D233" s="66">
        <f>'Daily Flow-066'!AJ171</f>
        <v>0.95099999999999996</v>
      </c>
      <c r="E233" s="95">
        <v>3.6110000000000003E-2</v>
      </c>
      <c r="F233" s="95">
        <v>3.1800000000000001E-3</v>
      </c>
      <c r="G233" s="95">
        <v>0</v>
      </c>
      <c r="H233" s="95">
        <v>0</v>
      </c>
      <c r="I233" s="197">
        <f t="shared" si="35"/>
        <v>3.9290000000000005E-2</v>
      </c>
      <c r="J233" s="67">
        <v>48.064027728290981</v>
      </c>
      <c r="K233" s="67">
        <v>0.80701675172520837</v>
      </c>
      <c r="L233" s="198">
        <f t="shared" si="36"/>
        <v>48.871044480016188</v>
      </c>
      <c r="M233" s="97">
        <v>1.9599999999999999E-2</v>
      </c>
      <c r="N233" s="124">
        <f>M233*'Daily Flow-066'!AH187</f>
        <v>5.0215200000000002E-2</v>
      </c>
      <c r="O233" s="97">
        <v>9.9000000000000008E-3</v>
      </c>
      <c r="P233" s="124">
        <f>O233*'Daily Flow-066'!AH203</f>
        <v>0.14005530000000002</v>
      </c>
      <c r="Q233" s="97">
        <v>1.32E-2</v>
      </c>
      <c r="R233" s="124">
        <f>Q233*'Daily Flow-066'!AH219</f>
        <v>0</v>
      </c>
      <c r="S233" s="127">
        <f t="shared" si="37"/>
        <v>0.19027050000000001</v>
      </c>
      <c r="T233" s="66">
        <f t="shared" si="34"/>
        <v>16.859980499999999</v>
      </c>
      <c r="U233" s="199"/>
    </row>
    <row r="234" spans="1:30" s="87" customFormat="1" ht="12.75">
      <c r="A234" s="17" t="s">
        <v>8</v>
      </c>
      <c r="B234" s="66">
        <f>'Daily Flow-066'!AH172</f>
        <v>12.700999999999999</v>
      </c>
      <c r="C234" s="66">
        <f>'Daily Flow-066'!AI172</f>
        <v>0.40970967741935482</v>
      </c>
      <c r="D234" s="66">
        <f>'Daily Flow-066'!AJ172</f>
        <v>1.097</v>
      </c>
      <c r="E234" s="95">
        <v>0.10481799999999999</v>
      </c>
      <c r="F234" s="95">
        <v>3.2859999999999999E-3</v>
      </c>
      <c r="G234" s="95">
        <v>0</v>
      </c>
      <c r="H234" s="95">
        <v>0</v>
      </c>
      <c r="I234" s="197">
        <f t="shared" si="35"/>
        <v>0.10810399999999999</v>
      </c>
      <c r="J234" s="67">
        <v>42.725755185331067</v>
      </c>
      <c r="K234" s="67">
        <v>0.71210188266688079</v>
      </c>
      <c r="L234" s="198">
        <f t="shared" si="36"/>
        <v>43.437857067997946</v>
      </c>
      <c r="M234" s="97">
        <v>1.9599999999999999E-2</v>
      </c>
      <c r="N234" s="124">
        <f>M234*'Daily Flow-066'!AH188</f>
        <v>0.15744679999999994</v>
      </c>
      <c r="O234" s="97">
        <v>9.9000000000000008E-3</v>
      </c>
      <c r="P234" s="124">
        <f>O234*'Daily Flow-066'!AH204</f>
        <v>4.6153800000000002E-2</v>
      </c>
      <c r="Q234" s="97">
        <v>1.32E-2</v>
      </c>
      <c r="R234" s="124">
        <f>Q234*'Daily Flow-066'!AH220</f>
        <v>7.9200000000000001E-5</v>
      </c>
      <c r="S234" s="127">
        <f t="shared" si="37"/>
        <v>0.20367979999999994</v>
      </c>
      <c r="T234" s="66">
        <f t="shared" si="34"/>
        <v>12.796575799999998</v>
      </c>
      <c r="U234" s="205"/>
    </row>
    <row r="235" spans="1:30" s="87" customFormat="1" ht="12.75">
      <c r="A235" s="17" t="s">
        <v>9</v>
      </c>
      <c r="B235" s="66">
        <f>'Daily Flow-066'!AH173</f>
        <v>10.702</v>
      </c>
      <c r="C235" s="66">
        <f>'Daily Flow-066'!AI173</f>
        <v>0.34522580645161288</v>
      </c>
      <c r="D235" s="66">
        <f>'Daily Flow-066'!AJ173</f>
        <v>0.44600000000000001</v>
      </c>
      <c r="E235" s="95">
        <v>4.3858000000000001E-2</v>
      </c>
      <c r="F235" s="95">
        <v>3.8300000000000001E-3</v>
      </c>
      <c r="G235" s="95">
        <v>5.0000000000000001E-4</v>
      </c>
      <c r="H235" s="95">
        <v>0</v>
      </c>
      <c r="I235" s="197">
        <f t="shared" si="35"/>
        <v>4.8188000000000002E-2</v>
      </c>
      <c r="J235" s="67">
        <v>40.236643460890392</v>
      </c>
      <c r="K235" s="67">
        <v>0.68725651247938901</v>
      </c>
      <c r="L235" s="198">
        <f t="shared" si="36"/>
        <v>40.923899973369778</v>
      </c>
      <c r="M235" s="97">
        <v>1.9599999999999999E-2</v>
      </c>
      <c r="N235" s="124">
        <f>M235*'Daily Flow-066'!AH189</f>
        <v>0.20922999999999997</v>
      </c>
      <c r="O235" s="97">
        <v>9.9000000000000008E-3</v>
      </c>
      <c r="P235" s="124">
        <f>O235*'Daily Flow-066'!AH205</f>
        <v>1.4850000000000003E-4</v>
      </c>
      <c r="Q235" s="97">
        <v>1.32E-2</v>
      </c>
      <c r="R235" s="124">
        <f>Q235*'Daily Flow-066'!AH221</f>
        <v>1.584E-4</v>
      </c>
      <c r="S235" s="127">
        <f t="shared" si="37"/>
        <v>0.20953689999999997</v>
      </c>
      <c r="T235" s="66">
        <f t="shared" si="34"/>
        <v>10.8633489</v>
      </c>
    </row>
    <row r="236" spans="1:30" s="87" customFormat="1" ht="12.75">
      <c r="A236" s="17" t="s">
        <v>10</v>
      </c>
      <c r="B236" s="66">
        <f>'Daily Flow-066'!AH174</f>
        <v>12.271000000000001</v>
      </c>
      <c r="C236" s="66">
        <f>'Daily Flow-066'!AI174</f>
        <v>0.40903333333333336</v>
      </c>
      <c r="D236" s="66">
        <f>'Daily Flow-066'!AJ174</f>
        <v>0.61499999999999999</v>
      </c>
      <c r="E236" s="95">
        <v>1.686E-2</v>
      </c>
      <c r="F236" s="95">
        <v>3.1800000000000001E-3</v>
      </c>
      <c r="G236" s="95">
        <v>0</v>
      </c>
      <c r="H236" s="95">
        <v>0</v>
      </c>
      <c r="I236" s="197">
        <f t="shared" si="35"/>
        <v>2.0039999999999999E-2</v>
      </c>
      <c r="J236" s="67">
        <v>48.272738190269685</v>
      </c>
      <c r="K236" s="67">
        <v>0.73250105959279133</v>
      </c>
      <c r="L236" s="198">
        <f t="shared" si="36"/>
        <v>49.005239249862477</v>
      </c>
      <c r="M236" s="97">
        <v>1.9599999999999999E-2</v>
      </c>
      <c r="N236" s="124">
        <f>M236*'Daily Flow-066'!AH190</f>
        <v>0.23561159999999998</v>
      </c>
      <c r="O236" s="97">
        <v>9.9000000000000008E-3</v>
      </c>
      <c r="P236" s="124">
        <f>O236*'Daily Flow-066'!AH206</f>
        <v>2.4354000000000003E-3</v>
      </c>
      <c r="Q236" s="97">
        <v>1.32E-2</v>
      </c>
      <c r="R236" s="124">
        <f>Q236*'Daily Flow-066'!AH222</f>
        <v>5.2800000000000003E-5</v>
      </c>
      <c r="S236" s="127">
        <f t="shared" si="37"/>
        <v>0.23809979999999997</v>
      </c>
      <c r="T236" s="66">
        <f t="shared" si="34"/>
        <v>12.489059800000001</v>
      </c>
    </row>
    <row r="237" spans="1:30" s="87" customFormat="1" ht="12.75">
      <c r="A237" s="17" t="s">
        <v>11</v>
      </c>
      <c r="B237" s="66">
        <f>'Daily Flow-066'!AH175</f>
        <v>6.5939999999999994</v>
      </c>
      <c r="C237" s="66">
        <f>'Daily Flow-066'!AI175</f>
        <v>0.21270967741935481</v>
      </c>
      <c r="D237" s="66">
        <f>'Daily Flow-066'!AJ175</f>
        <v>0.432</v>
      </c>
      <c r="E237" s="95">
        <v>1.6638E-2</v>
      </c>
      <c r="F237" s="95">
        <v>3.2859999999999999E-3</v>
      </c>
      <c r="G237" s="95">
        <v>0</v>
      </c>
      <c r="H237" s="95">
        <v>0</v>
      </c>
      <c r="I237" s="197">
        <f t="shared" si="35"/>
        <v>1.9924000000000001E-2</v>
      </c>
      <c r="J237" s="67">
        <v>48.489541075543094</v>
      </c>
      <c r="K237" s="67">
        <v>0.73643615166234278</v>
      </c>
      <c r="L237" s="198">
        <f t="shared" si="36"/>
        <v>49.225977227205441</v>
      </c>
      <c r="M237" s="97">
        <v>1.9599999999999999E-2</v>
      </c>
      <c r="N237" s="124">
        <f>M237*'Daily Flow-066'!AH191</f>
        <v>0.12900719999999999</v>
      </c>
      <c r="O237" s="97">
        <v>9.9000000000000008E-3</v>
      </c>
      <c r="P237" s="124">
        <f>O237*'Daily Flow-066'!AH207</f>
        <v>5.9400000000000007E-5</v>
      </c>
      <c r="Q237" s="97">
        <v>1.32E-2</v>
      </c>
      <c r="R237" s="124">
        <f>Q237*'Daily Flow-066'!AH223</f>
        <v>7.9200000000000001E-5</v>
      </c>
      <c r="S237" s="127">
        <f t="shared" si="37"/>
        <v>0.12914579999999998</v>
      </c>
      <c r="T237" s="66">
        <f t="shared" si="34"/>
        <v>6.7032217999999997</v>
      </c>
    </row>
    <row r="238" spans="1:30" s="87" customFormat="1" ht="12.75">
      <c r="A238" s="17" t="s">
        <v>65</v>
      </c>
      <c r="B238" s="66">
        <f>'Daily Flow-066'!AH176</f>
        <v>3.1629999999999998</v>
      </c>
      <c r="C238" s="66">
        <f>'Daily Flow-066'!AI176</f>
        <v>0.10543333333333332</v>
      </c>
      <c r="D238" s="66">
        <f>'Daily Flow-066'!AJ176</f>
        <v>0.24199999999999999</v>
      </c>
      <c r="E238" s="95">
        <v>1.5559999999999999E-2</v>
      </c>
      <c r="F238" s="95">
        <v>3.1800000000000001E-3</v>
      </c>
      <c r="G238" s="95">
        <v>0</v>
      </c>
      <c r="H238" s="95">
        <v>0</v>
      </c>
      <c r="I238" s="197">
        <f t="shared" si="35"/>
        <v>1.874E-2</v>
      </c>
      <c r="J238" s="67">
        <v>42.84064714022508</v>
      </c>
      <c r="K238" s="67">
        <v>0.61410774675323099</v>
      </c>
      <c r="L238" s="198">
        <f t="shared" si="36"/>
        <v>43.454754886978314</v>
      </c>
      <c r="M238" s="97">
        <v>1.9599999999999999E-2</v>
      </c>
      <c r="N238" s="124">
        <f>M238*'Daily Flow-066'!AH192</f>
        <v>6.1759600000000005E-2</v>
      </c>
      <c r="O238" s="97">
        <v>9.9000000000000008E-3</v>
      </c>
      <c r="P238" s="124">
        <f>O238*'Daily Flow-066'!AH208</f>
        <v>1.9800000000000004E-5</v>
      </c>
      <c r="Q238" s="97">
        <v>1.32E-2</v>
      </c>
      <c r="R238" s="124">
        <f>Q238*'Daily Flow-066'!AH224</f>
        <v>1.3200000000000001E-4</v>
      </c>
      <c r="S238" s="127">
        <f t="shared" si="37"/>
        <v>6.1911400000000005E-2</v>
      </c>
      <c r="T238" s="66">
        <f t="shared" si="34"/>
        <v>3.2061713999999997</v>
      </c>
    </row>
    <row r="239" spans="1:30" s="87" customFormat="1" ht="12.75">
      <c r="A239" s="76" t="s">
        <v>66</v>
      </c>
      <c r="B239" s="66">
        <f>'Daily Flow-066'!AH177</f>
        <v>6.7690000000000001</v>
      </c>
      <c r="C239" s="66">
        <f>'Daily Flow-066'!AI177</f>
        <v>0.21835483870967742</v>
      </c>
      <c r="D239" s="66">
        <f>'Daily Flow-066'!AJ177</f>
        <v>0.48199999999999998</v>
      </c>
      <c r="E239" s="95">
        <v>1.5788E-2</v>
      </c>
      <c r="F239" s="95">
        <v>3.2859999999999999E-3</v>
      </c>
      <c r="G239" s="95">
        <v>2.4E-2</v>
      </c>
      <c r="H239" s="95">
        <v>0</v>
      </c>
      <c r="I239" s="197">
        <f t="shared" si="35"/>
        <v>4.3074000000000001E-2</v>
      </c>
      <c r="J239" s="67">
        <v>38.665691937869113</v>
      </c>
      <c r="K239" s="67">
        <v>0.53383299429434938</v>
      </c>
      <c r="L239" s="198">
        <f t="shared" si="36"/>
        <v>39.199524932163463</v>
      </c>
      <c r="M239" s="97">
        <v>1.9599999999999999E-2</v>
      </c>
      <c r="N239" s="124">
        <f>M239*'Daily Flow-066'!AH193</f>
        <v>0.13228040000000002</v>
      </c>
      <c r="O239" s="97">
        <v>9.9000000000000008E-3</v>
      </c>
      <c r="P239" s="124">
        <f>O239*'Daily Flow-066'!AH209</f>
        <v>7.9200000000000014E-5</v>
      </c>
      <c r="Q239" s="97">
        <v>1.32E-2</v>
      </c>
      <c r="R239" s="124">
        <f>Q239*'Daily Flow-066'!AH225</f>
        <v>1.584E-4</v>
      </c>
      <c r="S239" s="127">
        <f t="shared" si="37"/>
        <v>0.13251800000000002</v>
      </c>
      <c r="T239" s="66">
        <f t="shared" si="34"/>
        <v>6.8584440000000004</v>
      </c>
    </row>
    <row r="240" spans="1:30" s="87" customFormat="1" ht="12.75">
      <c r="A240" s="77" t="s">
        <v>67</v>
      </c>
      <c r="B240" s="78">
        <f>SUM(B228:B239)</f>
        <v>121.04499999999999</v>
      </c>
      <c r="C240" s="78">
        <f>AVERAGE(C228:C239)</f>
        <v>0.32933612391193035</v>
      </c>
      <c r="D240" s="78">
        <f>MAX(D228:D239)</f>
        <v>1.1579999999999999</v>
      </c>
      <c r="E240" s="207">
        <f t="shared" ref="E240:L240" si="38">SUM(E228:E239)</f>
        <v>0.34178200000000003</v>
      </c>
      <c r="F240" s="207">
        <f t="shared" si="38"/>
        <v>4.2934E-2</v>
      </c>
      <c r="G240" s="207">
        <f t="shared" si="38"/>
        <v>3.4600000000000006E-2</v>
      </c>
      <c r="H240" s="207">
        <f t="shared" si="38"/>
        <v>3.5999999999999999E-3</v>
      </c>
      <c r="I240" s="208">
        <f t="shared" si="38"/>
        <v>0.42291599999999996</v>
      </c>
      <c r="J240" s="140">
        <f t="shared" si="38"/>
        <v>531.07252764422026</v>
      </c>
      <c r="K240" s="140">
        <f t="shared" si="38"/>
        <v>8.3985713345587598</v>
      </c>
      <c r="L240" s="140">
        <f t="shared" si="38"/>
        <v>539.47109897877897</v>
      </c>
      <c r="M240" s="209"/>
      <c r="N240" s="210">
        <f>SUM(N228:N239)</f>
        <v>1.3084316999999999</v>
      </c>
      <c r="O240" s="209"/>
      <c r="P240" s="210">
        <f>SUM(P228:P239)</f>
        <v>0.20533019999999999</v>
      </c>
      <c r="Q240" s="209"/>
      <c r="R240" s="210">
        <f>SUM(R228:R239)</f>
        <v>1.7216999999999996E-3</v>
      </c>
      <c r="S240" s="210">
        <f>SUM(S228:S239)</f>
        <v>1.5154836</v>
      </c>
      <c r="T240" s="78">
        <f>SUM(T228:T239)</f>
        <v>122.13756760000001</v>
      </c>
    </row>
    <row r="241" spans="1:40" s="87" customFormat="1" ht="12.75">
      <c r="A241" s="9"/>
      <c r="B241" s="82">
        <f>B240-'Daily Flow-066'!AH178</f>
        <v>0</v>
      </c>
      <c r="C241" s="83" t="s">
        <v>68</v>
      </c>
      <c r="D241" s="17"/>
      <c r="E241" s="1"/>
      <c r="G241" s="211"/>
      <c r="H241" s="86" t="s">
        <v>160</v>
      </c>
      <c r="I241" s="16">
        <v>0</v>
      </c>
      <c r="J241" s="1"/>
      <c r="K241" s="1"/>
      <c r="L241" s="1"/>
      <c r="M241" s="1"/>
      <c r="N241" s="1"/>
      <c r="O241" s="1"/>
      <c r="P241" s="1"/>
    </row>
    <row r="242" spans="1:40" s="87" customFormat="1" ht="12.75">
      <c r="A242" s="9"/>
      <c r="B242" s="212"/>
      <c r="C242" s="133"/>
      <c r="D242" s="1"/>
      <c r="E242" s="1"/>
      <c r="G242" s="213"/>
      <c r="H242" s="214" t="s">
        <v>161</v>
      </c>
      <c r="I242" s="16">
        <v>0</v>
      </c>
      <c r="J242" s="1"/>
      <c r="K242" s="1"/>
      <c r="L242" s="1"/>
      <c r="M242" s="1"/>
      <c r="N242" s="1"/>
      <c r="O242" s="1"/>
      <c r="P242" s="1"/>
      <c r="S242" s="154"/>
    </row>
    <row r="243" spans="1:40" s="87" customFormat="1" ht="12.75">
      <c r="A243" s="9"/>
      <c r="B243" s="212"/>
      <c r="C243" s="133"/>
      <c r="D243" s="1"/>
      <c r="E243" s="1"/>
      <c r="G243" s="116"/>
      <c r="H243" s="131"/>
      <c r="I243" s="1"/>
      <c r="J243" s="1"/>
      <c r="K243" s="1"/>
      <c r="L243" s="1"/>
      <c r="M243" s="1"/>
      <c r="N243" s="1"/>
      <c r="O243" s="1"/>
      <c r="P243" s="1"/>
    </row>
    <row r="244" spans="1:40" s="87" customFormat="1" ht="12.75">
      <c r="A244" s="9"/>
      <c r="B244" s="212"/>
      <c r="C244" s="133"/>
      <c r="D244" s="1"/>
      <c r="E244" s="1"/>
      <c r="G244" s="117" t="s">
        <v>80</v>
      </c>
      <c r="H244" s="118"/>
      <c r="I244" s="119"/>
      <c r="J244" s="1"/>
      <c r="K244" s="1"/>
      <c r="L244" s="1"/>
      <c r="M244" s="1"/>
      <c r="N244" s="1"/>
      <c r="O244" s="1"/>
      <c r="P244" s="1"/>
    </row>
    <row r="245" spans="1:40" s="87" customFormat="1" ht="12.75">
      <c r="A245" s="9"/>
      <c r="B245" s="1"/>
      <c r="C245" s="1"/>
      <c r="D245" s="1"/>
      <c r="E245" s="1"/>
      <c r="F245" s="215"/>
      <c r="G245" s="216"/>
      <c r="H245" s="217"/>
      <c r="I245" s="1"/>
      <c r="J245" s="1"/>
      <c r="K245" s="1"/>
      <c r="L245" s="1"/>
      <c r="M245" s="1"/>
      <c r="N245" s="1"/>
      <c r="O245" s="1"/>
      <c r="P245" s="1"/>
    </row>
    <row r="246" spans="1:40" s="87" customFormat="1" ht="12.75">
      <c r="A246" s="307" t="s">
        <v>162</v>
      </c>
      <c r="B246" s="307"/>
      <c r="C246" s="307"/>
      <c r="D246" s="307"/>
      <c r="E246" s="307"/>
      <c r="F246" s="307"/>
      <c r="G246" s="307"/>
      <c r="H246" s="307"/>
      <c r="I246" s="307"/>
      <c r="J246" s="307"/>
      <c r="K246" s="307"/>
      <c r="L246" s="307"/>
      <c r="M246" s="218"/>
      <c r="N246" s="218"/>
      <c r="O246" s="218"/>
      <c r="P246" s="218"/>
    </row>
    <row r="247" spans="1:40" s="87" customFormat="1" ht="12.75">
      <c r="A247" s="1" t="s">
        <v>163</v>
      </c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40" s="87" customFormat="1" ht="12.75">
      <c r="A248" s="1"/>
      <c r="B248" s="1"/>
      <c r="C248" s="1"/>
      <c r="D248" s="50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40" s="87" customFormat="1" ht="12.75">
      <c r="A249" s="1" t="s">
        <v>164</v>
      </c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40" s="87" customFormat="1" ht="12.75">
      <c r="A250" s="55"/>
      <c r="B250" s="55"/>
      <c r="C250" s="55"/>
      <c r="D250" s="55"/>
      <c r="E250" s="55"/>
      <c r="F250" s="55"/>
      <c r="G250" s="1"/>
      <c r="H250" s="9"/>
      <c r="I250" s="9"/>
      <c r="J250" s="49"/>
      <c r="K250" s="9"/>
      <c r="L250" s="9"/>
      <c r="M250" s="9"/>
      <c r="N250" s="9"/>
      <c r="O250" s="9"/>
      <c r="P250" s="9"/>
    </row>
    <row r="251" spans="1:40" s="87" customFormat="1" ht="12.75">
      <c r="A251" s="57"/>
      <c r="B251" s="57"/>
      <c r="C251" s="57"/>
      <c r="D251" s="57"/>
      <c r="E251" s="332" t="s">
        <v>165</v>
      </c>
      <c r="F251" s="333"/>
      <c r="G251" s="334"/>
      <c r="H251" s="332" t="s">
        <v>166</v>
      </c>
      <c r="I251" s="333"/>
      <c r="J251" s="334"/>
      <c r="K251" s="332" t="s">
        <v>167</v>
      </c>
      <c r="L251" s="333"/>
      <c r="M251" s="334"/>
      <c r="N251" s="332" t="s">
        <v>168</v>
      </c>
      <c r="O251" s="333"/>
      <c r="P251" s="334"/>
      <c r="R251" s="335" t="s">
        <v>63</v>
      </c>
      <c r="S251" s="336"/>
      <c r="T251" s="336"/>
      <c r="U251" s="337"/>
      <c r="V251" s="325" t="s">
        <v>169</v>
      </c>
      <c r="W251" s="326"/>
      <c r="X251" s="326"/>
      <c r="Y251" s="326"/>
      <c r="Z251" s="326"/>
      <c r="AA251" s="326"/>
      <c r="AB251" s="326"/>
      <c r="AC251" s="326"/>
      <c r="AD251" s="326"/>
      <c r="AE251" s="327"/>
      <c r="AF251" s="1"/>
    </row>
    <row r="252" spans="1:40" s="87" customFormat="1" ht="63.75">
      <c r="A252" s="57"/>
      <c r="B252" s="58" t="s">
        <v>137</v>
      </c>
      <c r="C252" s="58" t="s">
        <v>58</v>
      </c>
      <c r="D252" s="132" t="s">
        <v>59</v>
      </c>
      <c r="E252" s="58" t="s">
        <v>60</v>
      </c>
      <c r="F252" s="58" t="s">
        <v>61</v>
      </c>
      <c r="G252" s="58" t="s">
        <v>170</v>
      </c>
      <c r="H252" s="58" t="s">
        <v>60</v>
      </c>
      <c r="I252" s="58" t="s">
        <v>61</v>
      </c>
      <c r="J252" s="58" t="s">
        <v>171</v>
      </c>
      <c r="K252" s="58" t="s">
        <v>60</v>
      </c>
      <c r="L252" s="58" t="s">
        <v>61</v>
      </c>
      <c r="M252" s="58" t="s">
        <v>172</v>
      </c>
      <c r="N252" s="58" t="s">
        <v>60</v>
      </c>
      <c r="O252" s="58" t="s">
        <v>61</v>
      </c>
      <c r="P252" s="58" t="s">
        <v>173</v>
      </c>
      <c r="Q252" s="59" t="s">
        <v>174</v>
      </c>
      <c r="R252" s="157" t="s">
        <v>175</v>
      </c>
      <c r="S252" s="157" t="s">
        <v>176</v>
      </c>
      <c r="T252" s="157" t="s">
        <v>177</v>
      </c>
      <c r="U252" s="190" t="s">
        <v>178</v>
      </c>
      <c r="V252" s="219" t="s">
        <v>179</v>
      </c>
      <c r="W252" s="220" t="s">
        <v>180</v>
      </c>
      <c r="X252" s="221" t="s">
        <v>181</v>
      </c>
      <c r="Y252" s="220" t="s">
        <v>182</v>
      </c>
      <c r="Z252" s="220" t="s">
        <v>183</v>
      </c>
      <c r="AA252" s="221" t="s">
        <v>184</v>
      </c>
      <c r="AB252" s="220" t="s">
        <v>185</v>
      </c>
      <c r="AC252" s="220" t="s">
        <v>186</v>
      </c>
      <c r="AD252" s="221" t="s">
        <v>187</v>
      </c>
      <c r="AE252" s="222" t="s">
        <v>188</v>
      </c>
      <c r="AF252" s="89" t="s">
        <v>152</v>
      </c>
      <c r="AH252" s="192"/>
      <c r="AI252" s="193" t="s">
        <v>189</v>
      </c>
      <c r="AJ252" s="194" t="s">
        <v>190</v>
      </c>
      <c r="AK252" s="194" t="s">
        <v>191</v>
      </c>
      <c r="AL252" s="195" t="s">
        <v>192</v>
      </c>
      <c r="AM252" s="195" t="s">
        <v>193</v>
      </c>
      <c r="AN252" s="195" t="s">
        <v>194</v>
      </c>
    </row>
    <row r="253" spans="1:40" s="87" customFormat="1" ht="12.75">
      <c r="A253" s="65">
        <v>43466</v>
      </c>
      <c r="B253" s="137">
        <f>'Daily Flow-066'!AH230</f>
        <v>33.695000000000014</v>
      </c>
      <c r="C253" s="137">
        <f>'Daily Flow-066'!AI230</f>
        <v>1.0869354838709682</v>
      </c>
      <c r="D253" s="223">
        <f>'Daily Flow-066'!AJ230</f>
        <v>1.4280000000000002</v>
      </c>
      <c r="E253" s="95">
        <v>3.2278000000000001E-2</v>
      </c>
      <c r="F253" s="95">
        <v>7.5000000000000002E-4</v>
      </c>
      <c r="G253" s="96">
        <f>SUM(E253:F253)</f>
        <v>3.3028000000000002E-2</v>
      </c>
      <c r="H253" s="95">
        <v>3.1E-4</v>
      </c>
      <c r="I253" s="95">
        <v>0</v>
      </c>
      <c r="J253" s="96">
        <f>SUM(H253:I253)</f>
        <v>3.1E-4</v>
      </c>
      <c r="K253" s="95">
        <v>2.0539999999999999E-2</v>
      </c>
      <c r="L253" s="95">
        <v>0</v>
      </c>
      <c r="M253" s="96">
        <f>SUM(K253:L253)</f>
        <v>2.0539999999999999E-2</v>
      </c>
      <c r="N253" s="95">
        <v>8.5400000000000007E-3</v>
      </c>
      <c r="O253" s="95">
        <v>0</v>
      </c>
      <c r="P253" s="96">
        <f>SUM(N253:O253)</f>
        <v>8.5400000000000007E-3</v>
      </c>
      <c r="Q253" s="67">
        <f>SUM(G253+J253+M253+P253)</f>
        <v>6.2417999999999994E-2</v>
      </c>
      <c r="R253" s="67">
        <v>0.43754436687744769</v>
      </c>
      <c r="S253" s="67">
        <v>0.89788515415935166</v>
      </c>
      <c r="T253" s="67">
        <v>1.4337391481741786</v>
      </c>
      <c r="U253" s="224">
        <f>SUM(R253:T253)</f>
        <v>2.7691686692109778</v>
      </c>
      <c r="V253" s="97">
        <v>-0.01</v>
      </c>
      <c r="W253" s="124">
        <f>V253*'Daily Flow-066'!AH275</f>
        <v>-9.7290000000000015E-2</v>
      </c>
      <c r="X253" s="225">
        <f>'Daily Flow-066'!AH275+'LUSI Systems'!W253</f>
        <v>9.6317100000000018</v>
      </c>
      <c r="Y253" s="97">
        <v>8.6E-3</v>
      </c>
      <c r="Z253" s="124">
        <f>Y253*'Daily Flow-066'!AH245</f>
        <v>0.12511280000000002</v>
      </c>
      <c r="AA253" s="226">
        <f>'Daily Flow-066'!AH245+'LUSI Systems'!Z253</f>
        <v>14.673112800000002</v>
      </c>
      <c r="AB253" s="97">
        <v>1.4999999999999999E-2</v>
      </c>
      <c r="AC253" s="124">
        <f>'Daily Flow-066'!AH260*'LUSI Systems'!AB253</f>
        <v>0.14126999999999998</v>
      </c>
      <c r="AD253" s="226">
        <f>'Daily Flow-066'!AH260+'LUSI Systems'!AC253</f>
        <v>9.5592699999999997</v>
      </c>
      <c r="AE253" s="227">
        <f>W253+Z253+AC253</f>
        <v>0.16909279999999999</v>
      </c>
      <c r="AF253" s="96">
        <f>SUM(B253-Q253)+AE253</f>
        <v>33.801674800000015</v>
      </c>
      <c r="AG253" s="228"/>
      <c r="AH253" s="91" t="s">
        <v>77</v>
      </c>
      <c r="AI253" s="200">
        <v>-0.01</v>
      </c>
      <c r="AJ253" s="201">
        <f>SUM('Daily Flow-066'!B277:AA277)*AI253</f>
        <v>-9.9589999999999984E-2</v>
      </c>
      <c r="AK253" s="202">
        <v>8.6E-3</v>
      </c>
      <c r="AL253" s="203">
        <f>SUM('Daily Flow-066'!B247:AA247)*AK253</f>
        <v>0.13230240000000001</v>
      </c>
      <c r="AM253" s="200">
        <v>1.4999999999999999E-2</v>
      </c>
      <c r="AN253" s="203">
        <f>SUM('Daily Flow-066'!B262:AA262)*AM253</f>
        <v>0.14627999999999997</v>
      </c>
    </row>
    <row r="254" spans="1:40" s="87" customFormat="1" ht="12.75">
      <c r="A254" s="17" t="s">
        <v>3</v>
      </c>
      <c r="B254" s="137">
        <f>'Daily Flow-066'!AH231</f>
        <v>31.521999999999998</v>
      </c>
      <c r="C254" s="137">
        <f>'Daily Flow-066'!AI231</f>
        <v>1.1257857142857142</v>
      </c>
      <c r="D254" s="223">
        <f>'Daily Flow-066'!AJ231</f>
        <v>1.4630000000000001</v>
      </c>
      <c r="E254" s="95">
        <v>2.8327999999999999E-2</v>
      </c>
      <c r="F254" s="95">
        <v>7.4999999999999997E-3</v>
      </c>
      <c r="G254" s="96">
        <f t="shared" ref="G254:G264" si="39">SUM(E254:F254)</f>
        <v>3.5827999999999999E-2</v>
      </c>
      <c r="H254" s="95">
        <v>2.7999999999999998E-4</v>
      </c>
      <c r="I254" s="95">
        <v>0</v>
      </c>
      <c r="J254" s="96">
        <f t="shared" ref="J254:J264" si="40">SUM(H254:I254)</f>
        <v>2.7999999999999998E-4</v>
      </c>
      <c r="K254" s="95">
        <v>5.9999999999999995E-4</v>
      </c>
      <c r="L254" s="95">
        <v>0</v>
      </c>
      <c r="M254" s="96">
        <f t="shared" ref="M254:M264" si="41">SUM(K254:L254)</f>
        <v>5.9999999999999995E-4</v>
      </c>
      <c r="N254" s="95">
        <v>2.7999999999999998E-4</v>
      </c>
      <c r="O254" s="95">
        <v>0</v>
      </c>
      <c r="P254" s="96">
        <f t="shared" ref="P254:P264" si="42">SUM(N254:O254)</f>
        <v>2.7999999999999998E-4</v>
      </c>
      <c r="Q254" s="67">
        <f t="shared" ref="Q254:Q264" si="43">SUM(G254+J254+M254+P254)</f>
        <v>3.6988000000000007E-2</v>
      </c>
      <c r="R254" s="67">
        <v>0.43721219045687271</v>
      </c>
      <c r="S254" s="67">
        <v>0.88004789091751312</v>
      </c>
      <c r="T254" s="67">
        <v>1.3337299989968021</v>
      </c>
      <c r="U254" s="224">
        <f t="shared" ref="U254:U264" si="44">SUM(R254:T254)</f>
        <v>2.6509900803711881</v>
      </c>
      <c r="V254" s="97">
        <v>-0.01</v>
      </c>
      <c r="W254" s="124">
        <f>V254*'Daily Flow-066'!AH276</f>
        <v>-8.9790000000000009E-2</v>
      </c>
      <c r="X254" s="225">
        <f>'Daily Flow-066'!AH276+'LUSI Systems'!W254</f>
        <v>8.8892100000000003</v>
      </c>
      <c r="Y254" s="97">
        <v>8.6E-3</v>
      </c>
      <c r="Z254" s="124">
        <f>Y254*'Daily Flow-066'!AH246</f>
        <v>0.1184134</v>
      </c>
      <c r="AA254" s="226">
        <f>'Daily Flow-066'!AH246+'LUSI Systems'!Z254</f>
        <v>13.8874134</v>
      </c>
      <c r="AB254" s="97">
        <v>1.4999999999999999E-2</v>
      </c>
      <c r="AC254" s="124">
        <f>'Daily Flow-066'!AH261*'LUSI Systems'!AB254</f>
        <v>0.13161000000000003</v>
      </c>
      <c r="AD254" s="226">
        <f>'Daily Flow-066'!AH261+'LUSI Systems'!AC254</f>
        <v>8.9056100000000029</v>
      </c>
      <c r="AE254" s="227">
        <f t="shared" ref="AE254:AE264" si="45">W254+Z254+AC254</f>
        <v>0.16023340000000003</v>
      </c>
      <c r="AF254" s="96">
        <f t="shared" ref="AF254:AF264" si="46">SUM(B254-Q254)+AE254</f>
        <v>31.645245399999997</v>
      </c>
      <c r="AH254" s="104" t="s">
        <v>78</v>
      </c>
      <c r="AI254" s="200">
        <v>2.5000000000000001E-3</v>
      </c>
      <c r="AJ254" s="204">
        <f>SUM('Daily Flow-066'!AB277:AF277)*AI254</f>
        <v>5.4800000000000005E-3</v>
      </c>
      <c r="AK254" s="200">
        <v>-6.7000000000000002E-3</v>
      </c>
      <c r="AL254" s="203">
        <f>SUM('Daily Flow-066'!AB247:AF247)*AK254</f>
        <v>-2.26862E-2</v>
      </c>
      <c r="AM254" s="200">
        <v>1.9599999999999999E-2</v>
      </c>
      <c r="AN254" s="203">
        <f>SUM('Daily Flow-066'!AB262:AF262)*AM254</f>
        <v>4.1806799999999998E-2</v>
      </c>
    </row>
    <row r="255" spans="1:40" s="87" customFormat="1" ht="12.75">
      <c r="A255" s="17" t="s">
        <v>4</v>
      </c>
      <c r="B255" s="137">
        <f>'Daily Flow-066'!AH232</f>
        <v>42.806000000000012</v>
      </c>
      <c r="C255" s="137">
        <f>'Daily Flow-066'!AI232</f>
        <v>1.3808387096774197</v>
      </c>
      <c r="D255" s="223">
        <f>'Daily Flow-066'!AJ232</f>
        <v>2.3159999999999998</v>
      </c>
      <c r="E255" s="95">
        <v>3.1328000000000002E-2</v>
      </c>
      <c r="F255" s="95">
        <v>0</v>
      </c>
      <c r="G255" s="96">
        <f t="shared" si="39"/>
        <v>3.1328000000000002E-2</v>
      </c>
      <c r="H255" s="95">
        <v>3.1E-4</v>
      </c>
      <c r="I255" s="95">
        <v>0</v>
      </c>
      <c r="J255" s="96">
        <f t="shared" si="40"/>
        <v>3.1E-4</v>
      </c>
      <c r="K255" s="95">
        <v>1.3600000000000001E-3</v>
      </c>
      <c r="L255" s="95">
        <v>2.5000000000000001E-3</v>
      </c>
      <c r="M255" s="96">
        <f t="shared" si="41"/>
        <v>3.8600000000000001E-3</v>
      </c>
      <c r="N255" s="95">
        <v>1.2700000000000001E-3</v>
      </c>
      <c r="O255" s="95">
        <v>0</v>
      </c>
      <c r="P255" s="96">
        <f t="shared" si="42"/>
        <v>1.2700000000000001E-3</v>
      </c>
      <c r="Q255" s="67">
        <f t="shared" si="43"/>
        <v>3.6768000000000002E-2</v>
      </c>
      <c r="R255" s="67">
        <v>0.58598763607184134</v>
      </c>
      <c r="S255" s="67">
        <v>1.2881629038736642</v>
      </c>
      <c r="T255" s="67">
        <v>1.7521443640544134</v>
      </c>
      <c r="U255" s="224">
        <f t="shared" si="44"/>
        <v>3.6262949039999191</v>
      </c>
      <c r="V255" s="107" t="s">
        <v>159</v>
      </c>
      <c r="W255" s="124">
        <f>AJ255</f>
        <v>-9.4109999999999985E-2</v>
      </c>
      <c r="X255" s="226">
        <f>'Daily Flow-066'!AH277+'LUSI Systems'!W255</f>
        <v>12.056889999999997</v>
      </c>
      <c r="Y255" s="107" t="s">
        <v>159</v>
      </c>
      <c r="Z255" s="124">
        <f>AL255</f>
        <v>0.10961620000000001</v>
      </c>
      <c r="AA255" s="226">
        <f>'Daily Flow-066'!AH247+'LUSI Systems'!Z255</f>
        <v>18.879616200000005</v>
      </c>
      <c r="AB255" s="107" t="s">
        <v>159</v>
      </c>
      <c r="AC255" s="124">
        <f>AN255</f>
        <v>0.18808679999999997</v>
      </c>
      <c r="AD255" s="226">
        <f>'Daily Flow-066'!AH262+'LUSI Systems'!AC255</f>
        <v>12.073086799999999</v>
      </c>
      <c r="AE255" s="227">
        <f t="shared" si="45"/>
        <v>0.203593</v>
      </c>
      <c r="AF255" s="96">
        <f t="shared" si="46"/>
        <v>42.972825000000007</v>
      </c>
      <c r="AH255" s="192"/>
      <c r="AI255" s="206"/>
      <c r="AJ255" s="204">
        <f>SUM(AJ253:AJ254)</f>
        <v>-9.4109999999999985E-2</v>
      </c>
      <c r="AK255" s="203"/>
      <c r="AL255" s="203">
        <f>SUM(AL253:AL254)</f>
        <v>0.10961620000000001</v>
      </c>
      <c r="AM255" s="203"/>
      <c r="AN255" s="203">
        <f>SUM(AN253:AN254)</f>
        <v>0.18808679999999997</v>
      </c>
    </row>
    <row r="256" spans="1:40" s="87" customFormat="1" ht="12.75">
      <c r="A256" s="17" t="s">
        <v>5</v>
      </c>
      <c r="B256" s="137">
        <f>'Daily Flow-066'!AH233</f>
        <v>44.942999999999998</v>
      </c>
      <c r="C256" s="137">
        <f>'Daily Flow-066'!AI233</f>
        <v>1.4981</v>
      </c>
      <c r="D256" s="223">
        <f>'Daily Flow-066'!AJ233</f>
        <v>2.2239999999999998</v>
      </c>
      <c r="E256" s="95">
        <v>2.9839999999999998E-2</v>
      </c>
      <c r="F256" s="95">
        <v>7.5000000000000002E-4</v>
      </c>
      <c r="G256" s="96">
        <f t="shared" si="39"/>
        <v>3.0589999999999999E-2</v>
      </c>
      <c r="H256" s="95">
        <v>2.9999999999999997E-4</v>
      </c>
      <c r="I256" s="95">
        <v>1E-3</v>
      </c>
      <c r="J256" s="96">
        <f t="shared" si="40"/>
        <v>1.2999999999999999E-3</v>
      </c>
      <c r="K256" s="95">
        <v>2.1099999999999999E-3</v>
      </c>
      <c r="L256" s="95">
        <v>0</v>
      </c>
      <c r="M256" s="96">
        <f t="shared" si="41"/>
        <v>2.1099999999999999E-3</v>
      </c>
      <c r="N256" s="95">
        <v>1.06E-3</v>
      </c>
      <c r="O256" s="95">
        <v>0</v>
      </c>
      <c r="P256" s="96">
        <f t="shared" si="42"/>
        <v>1.06E-3</v>
      </c>
      <c r="Q256" s="67">
        <f t="shared" si="43"/>
        <v>3.5060000000000001E-2</v>
      </c>
      <c r="R256" s="67">
        <v>0.58569111253365769</v>
      </c>
      <c r="S256" s="67">
        <v>1.4189479475417603</v>
      </c>
      <c r="T256" s="67">
        <v>1.8716553519968762</v>
      </c>
      <c r="U256" s="224">
        <f t="shared" si="44"/>
        <v>3.8762944120722942</v>
      </c>
      <c r="V256" s="97">
        <v>-0.01</v>
      </c>
      <c r="W256" s="124">
        <f>V256*'Daily Flow-066'!AH278</f>
        <v>-0.12785000000000002</v>
      </c>
      <c r="X256" s="225">
        <f>'Daily Flow-066'!AH278+'LUSI Systems'!W256</f>
        <v>12.657150000000001</v>
      </c>
      <c r="Y256" s="97">
        <v>8.6E-3</v>
      </c>
      <c r="Z256" s="124">
        <f>Y256*'Daily Flow-066'!AH248</f>
        <v>0.16993599999999998</v>
      </c>
      <c r="AA256" s="226">
        <f>'Daily Flow-066'!AH248+'LUSI Systems'!Z256</f>
        <v>19.929935999999998</v>
      </c>
      <c r="AB256" s="97">
        <v>1.4999999999999999E-2</v>
      </c>
      <c r="AC256" s="124">
        <f>'Daily Flow-066'!AH263*'LUSI Systems'!AB256</f>
        <v>0.18596999999999997</v>
      </c>
      <c r="AD256" s="226">
        <f>'Daily Flow-066'!AH263+'LUSI Systems'!AC256</f>
        <v>12.583969999999997</v>
      </c>
      <c r="AE256" s="227">
        <f t="shared" si="45"/>
        <v>0.22805599999999993</v>
      </c>
      <c r="AF256" s="96">
        <f t="shared" si="46"/>
        <v>45.135995999999999</v>
      </c>
      <c r="AH256" s="1"/>
      <c r="AI256" s="1"/>
      <c r="AJ256" s="64"/>
    </row>
    <row r="257" spans="1:36" s="87" customFormat="1" ht="12.75">
      <c r="A257" s="17" t="s">
        <v>6</v>
      </c>
      <c r="B257" s="137">
        <f>'Daily Flow-066'!AH234</f>
        <v>50.465999999999994</v>
      </c>
      <c r="C257" s="137">
        <f>'Daily Flow-066'!AI234</f>
        <v>1.6279354838709676</v>
      </c>
      <c r="D257" s="223">
        <f>'Daily Flow-066'!AJ234</f>
        <v>2.2960000000000003</v>
      </c>
      <c r="E257" s="95">
        <v>2.9028000000000002E-2</v>
      </c>
      <c r="F257" s="95">
        <v>0</v>
      </c>
      <c r="G257" s="96">
        <f t="shared" si="39"/>
        <v>2.9028000000000002E-2</v>
      </c>
      <c r="H257" s="95">
        <v>3.1E-4</v>
      </c>
      <c r="I257" s="95">
        <v>0</v>
      </c>
      <c r="J257" s="96">
        <f t="shared" si="40"/>
        <v>3.1E-4</v>
      </c>
      <c r="K257" s="95">
        <v>2.5300000000000001E-3</v>
      </c>
      <c r="L257" s="95">
        <v>0</v>
      </c>
      <c r="M257" s="96">
        <f t="shared" si="41"/>
        <v>2.5300000000000001E-3</v>
      </c>
      <c r="N257" s="95">
        <v>8.7000000000000001E-4</v>
      </c>
      <c r="O257" s="95">
        <v>0</v>
      </c>
      <c r="P257" s="96">
        <f t="shared" si="42"/>
        <v>8.7000000000000001E-4</v>
      </c>
      <c r="Q257" s="67">
        <f t="shared" si="43"/>
        <v>3.2738000000000003E-2</v>
      </c>
      <c r="R257" s="67">
        <v>0.69762548156035198</v>
      </c>
      <c r="S257" s="67">
        <v>1.5433265958931865</v>
      </c>
      <c r="T257" s="67">
        <v>2.294243210489519</v>
      </c>
      <c r="U257" s="224">
        <f t="shared" si="44"/>
        <v>4.5351952879430577</v>
      </c>
      <c r="V257" s="97">
        <v>-0.01</v>
      </c>
      <c r="W257" s="124">
        <f>V257*'Daily Flow-066'!AH279</f>
        <v>-0.14391000000000001</v>
      </c>
      <c r="X257" s="225">
        <f>'Daily Flow-066'!AH279+'LUSI Systems'!W257</f>
        <v>14.24709</v>
      </c>
      <c r="Y257" s="97">
        <v>8.6E-3</v>
      </c>
      <c r="Z257" s="124">
        <f>Y257*'Daily Flow-066'!AH249</f>
        <v>0.19022339999999996</v>
      </c>
      <c r="AA257" s="226">
        <f>'Daily Flow-066'!AH249+'LUSI Systems'!Z257</f>
        <v>22.309223399999997</v>
      </c>
      <c r="AB257" s="97">
        <v>1.4999999999999999E-2</v>
      </c>
      <c r="AC257" s="124">
        <f>'Daily Flow-066'!AH264*'LUSI Systems'!AB257</f>
        <v>0.20934000000000003</v>
      </c>
      <c r="AD257" s="226">
        <f>'Daily Flow-066'!AH264+'LUSI Systems'!AC257</f>
        <v>14.165340000000002</v>
      </c>
      <c r="AE257" s="227">
        <f t="shared" si="45"/>
        <v>0.25565339999999998</v>
      </c>
      <c r="AF257" s="96">
        <f t="shared" si="46"/>
        <v>50.688915399999992</v>
      </c>
      <c r="AG257" s="109"/>
      <c r="AH257" s="109"/>
      <c r="AI257" s="110"/>
      <c r="AJ257" s="110"/>
    </row>
    <row r="258" spans="1:36" s="87" customFormat="1" ht="12.75">
      <c r="A258" s="17" t="s">
        <v>7</v>
      </c>
      <c r="B258" s="137">
        <f>'Daily Flow-066'!AH235</f>
        <v>39.486000000000004</v>
      </c>
      <c r="C258" s="137">
        <f>'Daily Flow-066'!AI235</f>
        <v>1.3162</v>
      </c>
      <c r="D258" s="223">
        <f>'Daily Flow-066'!AJ235</f>
        <v>2.4770000000000003</v>
      </c>
      <c r="E258" s="95">
        <v>3.5740000000000001E-2</v>
      </c>
      <c r="F258" s="95">
        <v>0</v>
      </c>
      <c r="G258" s="96">
        <f t="shared" si="39"/>
        <v>3.5740000000000001E-2</v>
      </c>
      <c r="H258" s="95">
        <v>2.9999999999999997E-4</v>
      </c>
      <c r="I258" s="95">
        <v>0</v>
      </c>
      <c r="J258" s="96">
        <f t="shared" si="40"/>
        <v>2.9999999999999997E-4</v>
      </c>
      <c r="K258" s="95">
        <v>2.2000000000000001E-3</v>
      </c>
      <c r="L258" s="95">
        <v>0</v>
      </c>
      <c r="M258" s="96">
        <f t="shared" si="41"/>
        <v>2.2000000000000001E-3</v>
      </c>
      <c r="N258" s="95">
        <v>1.66E-3</v>
      </c>
      <c r="O258" s="95">
        <v>0</v>
      </c>
      <c r="P258" s="96">
        <f t="shared" si="42"/>
        <v>1.66E-3</v>
      </c>
      <c r="Q258" s="67">
        <f t="shared" si="43"/>
        <v>3.9900000000000005E-2</v>
      </c>
      <c r="R258" s="67">
        <v>0.61579340517232772</v>
      </c>
      <c r="S258" s="67">
        <v>1.3790786516605011</v>
      </c>
      <c r="T258" s="67">
        <v>2.1192100179920992</v>
      </c>
      <c r="U258" s="224">
        <f t="shared" si="44"/>
        <v>4.1140820748249283</v>
      </c>
      <c r="V258" s="97">
        <v>-0.01</v>
      </c>
      <c r="W258" s="124">
        <f>V258*'Daily Flow-066'!AH280</f>
        <v>-0.11295999999999999</v>
      </c>
      <c r="X258" s="225">
        <f>'Daily Flow-066'!AH280+'LUSI Systems'!W258</f>
        <v>11.18304</v>
      </c>
      <c r="Y258" s="97">
        <v>8.6E-3</v>
      </c>
      <c r="Z258" s="124">
        <f>Y258*'Daily Flow-066'!AH250</f>
        <v>0.14862520000000004</v>
      </c>
      <c r="AA258" s="226">
        <f>'Daily Flow-066'!AH250+'LUSI Systems'!Z258</f>
        <v>17.430625200000005</v>
      </c>
      <c r="AB258" s="97">
        <v>1.4999999999999999E-2</v>
      </c>
      <c r="AC258" s="124">
        <f>'Daily Flow-066'!AH265*'LUSI Systems'!AB258</f>
        <v>0.16362000000000002</v>
      </c>
      <c r="AD258" s="226">
        <f>'Daily Flow-066'!AH265+'LUSI Systems'!AC258</f>
        <v>11.071620000000001</v>
      </c>
      <c r="AE258" s="227">
        <f t="shared" si="45"/>
        <v>0.19928520000000005</v>
      </c>
      <c r="AF258" s="96">
        <f t="shared" si="46"/>
        <v>39.6453852</v>
      </c>
      <c r="AG258" s="229"/>
      <c r="AH258" s="229"/>
      <c r="AI258" s="229"/>
      <c r="AJ258" s="229"/>
    </row>
    <row r="259" spans="1:36" s="87" customFormat="1" ht="12.75">
      <c r="A259" s="17" t="s">
        <v>8</v>
      </c>
      <c r="B259" s="137">
        <f>'Daily Flow-066'!AH236</f>
        <v>40.628000000000007</v>
      </c>
      <c r="C259" s="137">
        <f>'Daily Flow-066'!AI236</f>
        <v>1.3105806451612905</v>
      </c>
      <c r="D259" s="223">
        <f>'Daily Flow-066'!AJ236</f>
        <v>1.7049999999999998</v>
      </c>
      <c r="E259" s="95">
        <v>3.6027999999999998E-2</v>
      </c>
      <c r="F259" s="95">
        <v>0</v>
      </c>
      <c r="G259" s="96">
        <f t="shared" si="39"/>
        <v>3.6027999999999998E-2</v>
      </c>
      <c r="H259" s="95">
        <v>3.1E-4</v>
      </c>
      <c r="I259" s="95">
        <v>0</v>
      </c>
      <c r="J259" s="96">
        <f t="shared" si="40"/>
        <v>3.1E-4</v>
      </c>
      <c r="K259" s="95">
        <v>2.444E-3</v>
      </c>
      <c r="L259" s="95">
        <v>0</v>
      </c>
      <c r="M259" s="96">
        <f t="shared" si="41"/>
        <v>2.444E-3</v>
      </c>
      <c r="N259" s="95">
        <v>3.9620000000000002E-3</v>
      </c>
      <c r="O259" s="95">
        <v>0</v>
      </c>
      <c r="P259" s="96">
        <f t="shared" si="42"/>
        <v>3.9620000000000002E-3</v>
      </c>
      <c r="Q259" s="67">
        <f t="shared" si="43"/>
        <v>4.2743999999999997E-2</v>
      </c>
      <c r="R259" s="67">
        <v>0.53836993235124808</v>
      </c>
      <c r="S259" s="67">
        <v>1.1835138058497936</v>
      </c>
      <c r="T259" s="67">
        <v>1.9113168472758497</v>
      </c>
      <c r="U259" s="224">
        <f t="shared" si="44"/>
        <v>3.6332005854768914</v>
      </c>
      <c r="V259" s="97">
        <v>-0.01</v>
      </c>
      <c r="W259" s="124">
        <f>V259*'Daily Flow-066'!AH281</f>
        <v>-0.11634</v>
      </c>
      <c r="X259" s="225">
        <f>'Daily Flow-066'!AH281+'LUSI Systems'!W259</f>
        <v>11.517660000000001</v>
      </c>
      <c r="Y259" s="97">
        <v>8.6E-3</v>
      </c>
      <c r="Z259" s="124">
        <f>Y259*'Daily Flow-066'!AH251</f>
        <v>0.15263280000000001</v>
      </c>
      <c r="AA259" s="226">
        <f>'Daily Flow-066'!AH251+'LUSI Systems'!Z259</f>
        <v>17.9006328</v>
      </c>
      <c r="AB259" s="97">
        <v>1.4999999999999999E-2</v>
      </c>
      <c r="AC259" s="124">
        <f>'Daily Flow-066'!AH266*'LUSI Systems'!AB259</f>
        <v>0.16868999999999998</v>
      </c>
      <c r="AD259" s="226">
        <f>'Daily Flow-066'!AH266+'LUSI Systems'!AC259</f>
        <v>11.414689999999998</v>
      </c>
      <c r="AE259" s="227">
        <f t="shared" si="45"/>
        <v>0.20498279999999999</v>
      </c>
      <c r="AF259" s="96">
        <f t="shared" si="46"/>
        <v>40.790238800000012</v>
      </c>
      <c r="AJ259" s="146"/>
    </row>
    <row r="260" spans="1:36" s="87" customFormat="1" ht="12.75">
      <c r="A260" s="17" t="s">
        <v>9</v>
      </c>
      <c r="B260" s="137">
        <f>'Daily Flow-066'!AH237</f>
        <v>36.24199999999999</v>
      </c>
      <c r="C260" s="137">
        <f>'Daily Flow-066'!AI237</f>
        <v>1.1690967741935481</v>
      </c>
      <c r="D260" s="223">
        <f>'Daily Flow-066'!AJ237</f>
        <v>1.581</v>
      </c>
      <c r="E260" s="95">
        <v>3.6327999999999999E-2</v>
      </c>
      <c r="F260" s="95">
        <v>0</v>
      </c>
      <c r="G260" s="96">
        <f t="shared" si="39"/>
        <v>3.6327999999999999E-2</v>
      </c>
      <c r="H260" s="95">
        <v>3.1E-4</v>
      </c>
      <c r="I260" s="95">
        <v>0</v>
      </c>
      <c r="J260" s="96">
        <f t="shared" si="40"/>
        <v>3.1E-4</v>
      </c>
      <c r="K260" s="95">
        <v>4.0899999999999999E-3</v>
      </c>
      <c r="L260" s="95">
        <v>0</v>
      </c>
      <c r="M260" s="96">
        <f t="shared" si="41"/>
        <v>4.0899999999999999E-3</v>
      </c>
      <c r="N260" s="95">
        <v>5.6100000000000004E-3</v>
      </c>
      <c r="O260" s="95">
        <v>0</v>
      </c>
      <c r="P260" s="96">
        <f t="shared" si="42"/>
        <v>5.6100000000000004E-3</v>
      </c>
      <c r="Q260" s="67">
        <f t="shared" si="43"/>
        <v>4.6338000000000004E-2</v>
      </c>
      <c r="R260" s="67">
        <v>0.52226731805035365</v>
      </c>
      <c r="S260" s="67">
        <v>0.99923450004752556</v>
      </c>
      <c r="T260" s="67">
        <v>1.6407900811356042</v>
      </c>
      <c r="U260" s="224">
        <f t="shared" si="44"/>
        <v>3.1622918992334834</v>
      </c>
      <c r="V260" s="97">
        <v>-0.01</v>
      </c>
      <c r="W260" s="124">
        <f>V260*'Daily Flow-066'!AH282</f>
        <v>-0.10295000000000001</v>
      </c>
      <c r="X260" s="225">
        <f>'Daily Flow-066'!AH282+'LUSI Systems'!W260</f>
        <v>10.192050000000002</v>
      </c>
      <c r="Y260" s="97">
        <v>8.6E-3</v>
      </c>
      <c r="Z260" s="124">
        <f>Y260*'Daily Flow-066'!AH252</f>
        <v>0.1372216</v>
      </c>
      <c r="AA260" s="226">
        <f>'Daily Flow-066'!AH252+'LUSI Systems'!Z260</f>
        <v>16.0932216</v>
      </c>
      <c r="AB260" s="97">
        <v>1.4999999999999999E-2</v>
      </c>
      <c r="AC260" s="124">
        <f>'Daily Flow-066'!AH267*'LUSI Systems'!AB260</f>
        <v>0.149865</v>
      </c>
      <c r="AD260" s="226">
        <f>'Daily Flow-066'!AH267+'LUSI Systems'!AC260</f>
        <v>10.140865</v>
      </c>
      <c r="AE260" s="227">
        <f t="shared" si="45"/>
        <v>0.18413659999999998</v>
      </c>
      <c r="AF260" s="96">
        <f t="shared" si="46"/>
        <v>36.379798599999994</v>
      </c>
      <c r="AG260" s="109"/>
      <c r="AH260" s="109"/>
      <c r="AI260" s="110"/>
      <c r="AJ260" s="110"/>
    </row>
    <row r="261" spans="1:36" s="87" customFormat="1" ht="12.75">
      <c r="A261" s="17" t="s">
        <v>10</v>
      </c>
      <c r="B261" s="137">
        <f>'Daily Flow-066'!AH238</f>
        <v>44.010000000000005</v>
      </c>
      <c r="C261" s="137">
        <f>'Daily Flow-066'!AI238</f>
        <v>1.4670000000000001</v>
      </c>
      <c r="D261" s="223">
        <f>'Daily Flow-066'!AJ238</f>
        <v>2.3550000000000004</v>
      </c>
      <c r="E261" s="95">
        <v>2.479E-2</v>
      </c>
      <c r="F261" s="95">
        <v>0</v>
      </c>
      <c r="G261" s="96">
        <f t="shared" si="39"/>
        <v>2.479E-2</v>
      </c>
      <c r="H261" s="95">
        <v>2.9999999999999997E-4</v>
      </c>
      <c r="I261" s="95">
        <v>0</v>
      </c>
      <c r="J261" s="96">
        <f t="shared" si="40"/>
        <v>2.9999999999999997E-4</v>
      </c>
      <c r="K261" s="95">
        <v>2.2899999999999999E-3</v>
      </c>
      <c r="L261" s="95">
        <v>0</v>
      </c>
      <c r="M261" s="96">
        <f t="shared" si="41"/>
        <v>2.2899999999999999E-3</v>
      </c>
      <c r="N261" s="95">
        <v>1.33E-3</v>
      </c>
      <c r="O261" s="95">
        <v>0</v>
      </c>
      <c r="P261" s="96">
        <f t="shared" si="42"/>
        <v>1.33E-3</v>
      </c>
      <c r="Q261" s="67">
        <f t="shared" si="43"/>
        <v>2.8710000000000003E-2</v>
      </c>
      <c r="R261" s="67">
        <v>0.68900530678981475</v>
      </c>
      <c r="S261" s="67">
        <v>1.3605553583270635</v>
      </c>
      <c r="T261" s="67">
        <v>2.0076152856918386</v>
      </c>
      <c r="U261" s="224">
        <f t="shared" si="44"/>
        <v>4.0571759508087171</v>
      </c>
      <c r="V261" s="97">
        <v>-0.01</v>
      </c>
      <c r="W261" s="124">
        <f>V261*'Daily Flow-066'!AH283</f>
        <v>-0.12648999999999996</v>
      </c>
      <c r="X261" s="225">
        <f>'Daily Flow-066'!AH283+'LUSI Systems'!W261</f>
        <v>12.522509999999997</v>
      </c>
      <c r="Y261" s="97">
        <v>8.6E-3</v>
      </c>
      <c r="Z261" s="124">
        <f>Y261*'Daily Flow-066'!AH253</f>
        <v>0.16612619999999997</v>
      </c>
      <c r="AA261" s="226">
        <f>'Daily Flow-066'!AH253+'LUSI Systems'!Z261</f>
        <v>19.483126199999997</v>
      </c>
      <c r="AB261" s="97">
        <v>1.4999999999999999E-2</v>
      </c>
      <c r="AC261" s="124">
        <f>'Daily Flow-066'!AH268*'LUSI Systems'!AB261</f>
        <v>0.18065999999999999</v>
      </c>
      <c r="AD261" s="226">
        <f>'Daily Flow-066'!AH268+'LUSI Systems'!AC261</f>
        <v>12.22466</v>
      </c>
      <c r="AE261" s="227">
        <f t="shared" si="45"/>
        <v>0.2202962</v>
      </c>
      <c r="AF261" s="96">
        <f t="shared" si="46"/>
        <v>44.201586200000008</v>
      </c>
      <c r="AG261" s="229"/>
      <c r="AH261" s="229"/>
      <c r="AI261" s="229"/>
      <c r="AJ261" s="229"/>
    </row>
    <row r="262" spans="1:36" s="87" customFormat="1" ht="12.75">
      <c r="A262" s="17" t="s">
        <v>11</v>
      </c>
      <c r="B262" s="137">
        <f>'Daily Flow-066'!AH239</f>
        <v>44.092000000000013</v>
      </c>
      <c r="C262" s="137">
        <f>'Daily Flow-066'!AI239</f>
        <v>1.4223225806451618</v>
      </c>
      <c r="D262" s="223">
        <f>'Daily Flow-066'!AJ239</f>
        <v>2.5330000000000004</v>
      </c>
      <c r="E262" s="95">
        <v>2.2828000000000001E-2</v>
      </c>
      <c r="F262" s="95">
        <v>0</v>
      </c>
      <c r="G262" s="96">
        <f t="shared" si="39"/>
        <v>2.2828000000000001E-2</v>
      </c>
      <c r="H262" s="95">
        <v>4.6000000000000001E-4</v>
      </c>
      <c r="I262" s="95">
        <v>0</v>
      </c>
      <c r="J262" s="96">
        <f t="shared" si="40"/>
        <v>4.6000000000000001E-4</v>
      </c>
      <c r="K262" s="95">
        <v>3.9500000000000004E-3</v>
      </c>
      <c r="L262" s="95">
        <v>0</v>
      </c>
      <c r="M262" s="96">
        <f t="shared" si="41"/>
        <v>3.9500000000000004E-3</v>
      </c>
      <c r="N262" s="95">
        <v>1.6299999999999999E-3</v>
      </c>
      <c r="O262" s="95">
        <v>0</v>
      </c>
      <c r="P262" s="96">
        <f t="shared" si="42"/>
        <v>1.6299999999999999E-3</v>
      </c>
      <c r="Q262" s="67">
        <f t="shared" si="43"/>
        <v>2.8867999999999998E-2</v>
      </c>
      <c r="R262" s="67">
        <v>0.82780721565573612</v>
      </c>
      <c r="S262" s="67">
        <v>1.6230160609851683</v>
      </c>
      <c r="T262" s="67">
        <v>2.0169634888726979</v>
      </c>
      <c r="U262" s="224">
        <f t="shared" si="44"/>
        <v>4.467786765513603</v>
      </c>
      <c r="V262" s="97">
        <v>-0.01</v>
      </c>
      <c r="W262" s="124">
        <f>V262*'Daily Flow-066'!AH284</f>
        <v>-0.12795000000000001</v>
      </c>
      <c r="X262" s="225">
        <f>'Daily Flow-066'!AH284+'LUSI Systems'!W262</f>
        <v>12.66705</v>
      </c>
      <c r="Y262" s="97">
        <v>8.6E-3</v>
      </c>
      <c r="Z262" s="124">
        <f>Y262*'Daily Flow-066'!AH254</f>
        <v>0.16552420000000007</v>
      </c>
      <c r="AA262" s="226">
        <f>'Daily Flow-066'!AH254+'LUSI Systems'!Z262</f>
        <v>19.412524200000007</v>
      </c>
      <c r="AB262" s="97">
        <v>1.4999999999999999E-2</v>
      </c>
      <c r="AC262" s="124">
        <f>'Daily Flow-066'!AH269*'LUSI Systems'!AB262</f>
        <v>0.18074999999999994</v>
      </c>
      <c r="AD262" s="226">
        <f>'Daily Flow-066'!AH269+'LUSI Systems'!AC262</f>
        <v>12.230749999999997</v>
      </c>
      <c r="AE262" s="227">
        <f t="shared" si="45"/>
        <v>0.2183242</v>
      </c>
      <c r="AF262" s="96">
        <f t="shared" si="46"/>
        <v>44.281456200000008</v>
      </c>
    </row>
    <row r="263" spans="1:36" s="87" customFormat="1" ht="12.75">
      <c r="A263" s="17" t="s">
        <v>65</v>
      </c>
      <c r="B263" s="137">
        <f>'Daily Flow-066'!AH240</f>
        <v>39.962999999999987</v>
      </c>
      <c r="C263" s="137">
        <f>'Daily Flow-066'!AI240</f>
        <v>1.3320999999999996</v>
      </c>
      <c r="D263" s="223">
        <f>'Daily Flow-066'!AJ240</f>
        <v>1.8539999999999999</v>
      </c>
      <c r="E263" s="95">
        <v>2.4539999999999999E-2</v>
      </c>
      <c r="F263" s="95">
        <v>0</v>
      </c>
      <c r="G263" s="96">
        <f t="shared" si="39"/>
        <v>2.4539999999999999E-2</v>
      </c>
      <c r="H263" s="95">
        <v>2.9999999999999997E-4</v>
      </c>
      <c r="I263" s="95">
        <v>0</v>
      </c>
      <c r="J263" s="96">
        <f t="shared" si="40"/>
        <v>2.9999999999999997E-4</v>
      </c>
      <c r="K263" s="95">
        <v>2.82E-3</v>
      </c>
      <c r="L263" s="95">
        <v>0</v>
      </c>
      <c r="M263" s="96">
        <f t="shared" si="41"/>
        <v>2.82E-3</v>
      </c>
      <c r="N263" s="95">
        <v>1.92E-3</v>
      </c>
      <c r="O263" s="95">
        <v>0</v>
      </c>
      <c r="P263" s="96">
        <f t="shared" si="42"/>
        <v>1.92E-3</v>
      </c>
      <c r="Q263" s="67">
        <f t="shared" si="43"/>
        <v>2.9580000000000002E-2</v>
      </c>
      <c r="R263" s="67">
        <v>0.6715956487898882</v>
      </c>
      <c r="S263" s="67">
        <v>1.3226241395503742</v>
      </c>
      <c r="T263" s="67">
        <v>1.7700415734703916</v>
      </c>
      <c r="U263" s="224">
        <f t="shared" si="44"/>
        <v>3.7642613618106537</v>
      </c>
      <c r="V263" s="97">
        <v>-0.01</v>
      </c>
      <c r="W263" s="124">
        <f>V263*'Daily Flow-066'!AH285</f>
        <v>-0.11603000000000002</v>
      </c>
      <c r="X263" s="225">
        <f>'Daily Flow-066'!AH285+'LUSI Systems'!W263</f>
        <v>11.486970000000001</v>
      </c>
      <c r="Y263" s="97">
        <v>8.6E-3</v>
      </c>
      <c r="Z263" s="124">
        <f>Y263*'Daily Flow-066'!AH255</f>
        <v>0.15045699999999998</v>
      </c>
      <c r="AA263" s="226">
        <f>'Daily Flow-066'!AH255+'LUSI Systems'!Z263</f>
        <v>17.645456999999997</v>
      </c>
      <c r="AB263" s="97">
        <v>1.4999999999999999E-2</v>
      </c>
      <c r="AC263" s="124">
        <f>'Daily Flow-066'!AH270*'LUSI Systems'!AB263</f>
        <v>0.16297499999999998</v>
      </c>
      <c r="AD263" s="226">
        <f>'Daily Flow-066'!AH270+'LUSI Systems'!AC263</f>
        <v>11.027974999999998</v>
      </c>
      <c r="AE263" s="227">
        <f t="shared" si="45"/>
        <v>0.19740199999999994</v>
      </c>
      <c r="AF263" s="96">
        <f t="shared" si="46"/>
        <v>40.130821999999981</v>
      </c>
    </row>
    <row r="264" spans="1:36" s="87" customFormat="1" ht="12.75">
      <c r="A264" s="76" t="s">
        <v>66</v>
      </c>
      <c r="B264" s="137">
        <f>'Daily Flow-066'!AH241</f>
        <v>35.265000000000001</v>
      </c>
      <c r="C264" s="137">
        <f>'Daily Flow-066'!AI241</f>
        <v>1.1375806451612904</v>
      </c>
      <c r="D264" s="223">
        <f>'Daily Flow-066'!AJ241</f>
        <v>1.5630000000000002</v>
      </c>
      <c r="E264" s="95">
        <v>2.5128000000000001E-2</v>
      </c>
      <c r="F264" s="95">
        <v>0</v>
      </c>
      <c r="G264" s="96">
        <f t="shared" si="39"/>
        <v>2.5128000000000001E-2</v>
      </c>
      <c r="H264" s="95">
        <v>3.1E-4</v>
      </c>
      <c r="I264" s="95">
        <v>0</v>
      </c>
      <c r="J264" s="96">
        <f t="shared" si="40"/>
        <v>3.1E-4</v>
      </c>
      <c r="K264" s="95">
        <v>3.0400000000000002E-3</v>
      </c>
      <c r="L264" s="95">
        <v>0</v>
      </c>
      <c r="M264" s="96">
        <f t="shared" si="41"/>
        <v>3.0400000000000002E-3</v>
      </c>
      <c r="N264" s="95">
        <v>1.97E-3</v>
      </c>
      <c r="O264" s="95">
        <v>0</v>
      </c>
      <c r="P264" s="96">
        <f t="shared" si="42"/>
        <v>1.97E-3</v>
      </c>
      <c r="Q264" s="67">
        <f t="shared" si="43"/>
        <v>3.0448000000000003E-2</v>
      </c>
      <c r="R264" s="67">
        <v>0.51452512245424065</v>
      </c>
      <c r="S264" s="67">
        <v>0.79969654147453384</v>
      </c>
      <c r="T264" s="67">
        <v>1.6059325207132946</v>
      </c>
      <c r="U264" s="224">
        <f t="shared" si="44"/>
        <v>2.9201541846420689</v>
      </c>
      <c r="V264" s="97">
        <v>-0.01</v>
      </c>
      <c r="W264" s="124">
        <f>V264*'Daily Flow-066'!AH286</f>
        <v>-0.10120000000000003</v>
      </c>
      <c r="X264" s="225">
        <f>'Daily Flow-066'!AH286+'LUSI Systems'!W264</f>
        <v>10.018800000000002</v>
      </c>
      <c r="Y264" s="97">
        <v>8.6E-3</v>
      </c>
      <c r="Z264" s="124">
        <f>Y264*'Daily Flow-066'!AH256</f>
        <v>0.1334806</v>
      </c>
      <c r="AA264" s="226">
        <f>'Daily Flow-066'!AH256+'LUSI Systems'!Z264</f>
        <v>15.654480600000001</v>
      </c>
      <c r="AB264" s="97">
        <v>1.4999999999999999E-2</v>
      </c>
      <c r="AC264" s="124">
        <f>'Daily Flow-066'!AH271*'LUSI Systems'!AB264</f>
        <v>0.14436000000000002</v>
      </c>
      <c r="AD264" s="226">
        <f>'Daily Flow-066'!AH271+'LUSI Systems'!AC264</f>
        <v>9.7683600000000013</v>
      </c>
      <c r="AE264" s="227">
        <f t="shared" si="45"/>
        <v>0.17664059999999998</v>
      </c>
      <c r="AF264" s="96">
        <f t="shared" si="46"/>
        <v>35.4111926</v>
      </c>
    </row>
    <row r="265" spans="1:36" s="87" customFormat="1" ht="12.75">
      <c r="A265" s="77" t="s">
        <v>67</v>
      </c>
      <c r="B265" s="78">
        <f>SUM(B253:B264)</f>
        <v>483.11799999999994</v>
      </c>
      <c r="C265" s="230">
        <f>AVERAGE(C253:C264)</f>
        <v>1.3228730030721965</v>
      </c>
      <c r="D265" s="78">
        <f>MAX(D253:D264)</f>
        <v>2.5330000000000004</v>
      </c>
      <c r="E265" s="231">
        <f t="shared" ref="E265:U265" si="47">SUM(E253:E264)</f>
        <v>0.35618399999999995</v>
      </c>
      <c r="F265" s="231">
        <f t="shared" si="47"/>
        <v>9.0000000000000011E-3</v>
      </c>
      <c r="G265" s="231">
        <f t="shared" si="47"/>
        <v>0.36518399999999995</v>
      </c>
      <c r="H265" s="231">
        <f t="shared" si="47"/>
        <v>3.7999999999999996E-3</v>
      </c>
      <c r="I265" s="231">
        <f t="shared" si="47"/>
        <v>1E-3</v>
      </c>
      <c r="J265" s="231">
        <f t="shared" si="47"/>
        <v>4.7999999999999996E-3</v>
      </c>
      <c r="K265" s="42">
        <f t="shared" si="47"/>
        <v>4.797400000000001E-2</v>
      </c>
      <c r="L265" s="231">
        <f t="shared" si="47"/>
        <v>2.5000000000000001E-3</v>
      </c>
      <c r="M265" s="231">
        <f t="shared" si="47"/>
        <v>5.0474000000000012E-2</v>
      </c>
      <c r="N265" s="232">
        <f t="shared" si="47"/>
        <v>3.0102000000000004E-2</v>
      </c>
      <c r="O265" s="231">
        <f t="shared" si="47"/>
        <v>0</v>
      </c>
      <c r="P265" s="231">
        <f t="shared" si="47"/>
        <v>3.0102000000000004E-2</v>
      </c>
      <c r="Q265" s="79">
        <f t="shared" si="47"/>
        <v>0.45055999999999996</v>
      </c>
      <c r="R265" s="80">
        <f t="shared" si="47"/>
        <v>7.1234247367637806</v>
      </c>
      <c r="S265" s="80">
        <f t="shared" si="47"/>
        <v>14.696089550280437</v>
      </c>
      <c r="T265" s="80">
        <f t="shared" si="47"/>
        <v>21.757381888863566</v>
      </c>
      <c r="U265" s="80">
        <f t="shared" si="47"/>
        <v>43.576896175907777</v>
      </c>
      <c r="V265" s="126"/>
      <c r="W265" s="127">
        <f>SUM(W253:W264)</f>
        <v>-1.35687</v>
      </c>
      <c r="X265" s="233">
        <f>SUM(X253:X264)</f>
        <v>137.07013000000003</v>
      </c>
      <c r="Y265" s="136"/>
      <c r="Z265" s="127">
        <f>SUM(Z253:Z264)</f>
        <v>1.7673693999999998</v>
      </c>
      <c r="AA265" s="234">
        <f>SUM(AA253:AA264)</f>
        <v>213.29936939999999</v>
      </c>
      <c r="AB265" s="136"/>
      <c r="AC265" s="127">
        <f>SUM(AC253:AC264)</f>
        <v>2.0071968</v>
      </c>
      <c r="AD265" s="234">
        <f>SUM(AD253:AD264)</f>
        <v>135.16619679999999</v>
      </c>
      <c r="AE265" s="127">
        <f>SUM(AE253:AE264)</f>
        <v>2.4176961999999995</v>
      </c>
      <c r="AF265" s="143">
        <f>SUM(AF253:AF264)</f>
        <v>485.08513620000002</v>
      </c>
    </row>
    <row r="266" spans="1:36" s="87" customFormat="1" ht="12.75">
      <c r="A266" s="9"/>
      <c r="B266" s="235">
        <f>B265-'Daily Flow-066'!AH242</f>
        <v>0</v>
      </c>
      <c r="C266" s="236" t="s">
        <v>68</v>
      </c>
      <c r="D266" s="237"/>
      <c r="E266" s="238"/>
      <c r="F266" s="239" t="s">
        <v>195</v>
      </c>
      <c r="G266" s="240">
        <v>0</v>
      </c>
      <c r="H266" s="238"/>
      <c r="I266" s="239" t="s">
        <v>196</v>
      </c>
      <c r="J266" s="240">
        <v>0</v>
      </c>
      <c r="K266" s="241"/>
      <c r="L266" s="242" t="s">
        <v>197</v>
      </c>
      <c r="M266" s="240">
        <v>0</v>
      </c>
      <c r="N266" s="241"/>
      <c r="O266" s="242" t="s">
        <v>198</v>
      </c>
      <c r="P266" s="240">
        <v>0</v>
      </c>
    </row>
    <row r="267" spans="1:36" s="87" customFormat="1" ht="12.75">
      <c r="A267" s="55"/>
      <c r="B267" s="49"/>
      <c r="C267" s="1"/>
      <c r="D267" s="1"/>
      <c r="E267" s="163"/>
      <c r="F267" s="24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244"/>
      <c r="R267" s="244"/>
      <c r="S267" s="244"/>
      <c r="AF267" s="154"/>
    </row>
    <row r="268" spans="1:36" s="87" customFormat="1" ht="12.75">
      <c r="A268" s="1"/>
      <c r="B268" s="1"/>
      <c r="C268" s="1"/>
      <c r="D268" s="1"/>
      <c r="G268" s="117" t="s">
        <v>80</v>
      </c>
      <c r="H268" s="118"/>
      <c r="I268" s="119"/>
      <c r="J268" s="1"/>
      <c r="K268" s="1"/>
      <c r="L268" s="1"/>
      <c r="M268" s="1"/>
      <c r="N268" s="1"/>
      <c r="O268" s="1"/>
      <c r="P268" s="1"/>
      <c r="V268" s="90"/>
      <c r="W268" s="328"/>
      <c r="X268" s="328"/>
      <c r="Y268" s="328"/>
      <c r="Z268" s="328"/>
      <c r="AA268" s="328"/>
      <c r="AB268" s="328"/>
      <c r="AC268" s="245"/>
      <c r="AD268" s="245"/>
    </row>
    <row r="269" spans="1:36" s="87" customFormat="1" ht="12.75">
      <c r="A269" s="246"/>
      <c r="B269" s="163"/>
      <c r="C269" s="1"/>
      <c r="D269" s="1"/>
      <c r="E269" s="1"/>
      <c r="F269" s="1"/>
      <c r="G269" s="1"/>
      <c r="H269" s="1"/>
      <c r="P269" s="1"/>
      <c r="V269" s="90"/>
      <c r="W269" s="102"/>
      <c r="X269" s="102"/>
      <c r="Y269" s="102"/>
      <c r="Z269" s="102"/>
      <c r="AA269" s="102"/>
      <c r="AB269" s="102"/>
      <c r="AC269" s="135"/>
      <c r="AD269" s="149"/>
    </row>
    <row r="270" spans="1:36" s="87" customFormat="1" ht="12.75">
      <c r="A270" s="1"/>
      <c r="B270" s="1"/>
      <c r="C270" s="1"/>
      <c r="D270" s="1"/>
      <c r="H270" s="1"/>
      <c r="P270" s="1"/>
      <c r="V270" s="103"/>
      <c r="W270" s="180"/>
      <c r="X270" s="148"/>
      <c r="Y270" s="180"/>
      <c r="Z270" s="106"/>
      <c r="AA270" s="180"/>
      <c r="AB270" s="106"/>
      <c r="AC270" s="150"/>
      <c r="AD270" s="149"/>
    </row>
    <row r="271" spans="1:36" s="87" customFormat="1" ht="12.75">
      <c r="A271" s="1"/>
      <c r="B271" s="1"/>
      <c r="C271" s="1"/>
      <c r="D271" s="1"/>
      <c r="E271" s="1"/>
      <c r="F271" s="1"/>
      <c r="G271" s="1"/>
      <c r="H271" s="1"/>
      <c r="P271" s="1"/>
      <c r="V271" s="103"/>
      <c r="W271" s="180"/>
      <c r="X271" s="148"/>
      <c r="Y271" s="180"/>
      <c r="Z271" s="106"/>
      <c r="AA271" s="180"/>
      <c r="AB271" s="106"/>
      <c r="AC271" s="1"/>
      <c r="AD271" s="152"/>
    </row>
    <row r="272" spans="1:36" s="87" customFormat="1" ht="12.75">
      <c r="A272" s="1"/>
      <c r="B272" s="1"/>
      <c r="C272" s="1"/>
      <c r="D272" s="1"/>
      <c r="H272" s="1"/>
      <c r="P272" s="1"/>
      <c r="W272" s="102"/>
      <c r="X272" s="182"/>
      <c r="Y272" s="102"/>
      <c r="Z272" s="64"/>
      <c r="AA272" s="102"/>
      <c r="AB272" s="64"/>
    </row>
    <row r="273" spans="1:16" s="87" customFormat="1" ht="12.75">
      <c r="A273" s="1"/>
      <c r="B273" s="1"/>
      <c r="C273" s="1"/>
      <c r="D273" s="1"/>
      <c r="E273" s="1"/>
      <c r="F273" s="1"/>
      <c r="G273" s="1"/>
      <c r="H273" s="1"/>
      <c r="P273" s="1"/>
    </row>
    <row r="274" spans="1:16" s="87" customFormat="1" ht="12.75">
      <c r="A274" s="1"/>
      <c r="B274" s="1"/>
      <c r="C274" s="1"/>
      <c r="D274" s="1"/>
      <c r="F274" s="116"/>
      <c r="G274" s="13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s="87" customFormat="1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</sheetData>
  <mergeCells count="48">
    <mergeCell ref="E226:I226"/>
    <mergeCell ref="J226:L226"/>
    <mergeCell ref="M226:S226"/>
    <mergeCell ref="A246:L246"/>
    <mergeCell ref="E251:G251"/>
    <mergeCell ref="H251:J251"/>
    <mergeCell ref="K251:M251"/>
    <mergeCell ref="N251:P251"/>
    <mergeCell ref="R251:U251"/>
    <mergeCell ref="X201:Y201"/>
    <mergeCell ref="V251:AE251"/>
    <mergeCell ref="W268:X268"/>
    <mergeCell ref="Y268:Z268"/>
    <mergeCell ref="AA268:AB268"/>
    <mergeCell ref="A222:F222"/>
    <mergeCell ref="E131:G131"/>
    <mergeCell ref="I131:J131"/>
    <mergeCell ref="M131:O131"/>
    <mergeCell ref="P132:R132"/>
    <mergeCell ref="A151:F151"/>
    <mergeCell ref="E154:G154"/>
    <mergeCell ref="I154:J154"/>
    <mergeCell ref="M154:O154"/>
    <mergeCell ref="A196:F196"/>
    <mergeCell ref="E201:G201"/>
    <mergeCell ref="I201:O201"/>
    <mergeCell ref="R201:W201"/>
    <mergeCell ref="D129:E129"/>
    <mergeCell ref="A59:E59"/>
    <mergeCell ref="E62:G62"/>
    <mergeCell ref="H62:I62"/>
    <mergeCell ref="M62:O62"/>
    <mergeCell ref="A82:F82"/>
    <mergeCell ref="E85:G85"/>
    <mergeCell ref="I85:J85"/>
    <mergeCell ref="M85:O85"/>
    <mergeCell ref="A105:F105"/>
    <mergeCell ref="E108:G108"/>
    <mergeCell ref="I108:J108"/>
    <mergeCell ref="M108:O108"/>
    <mergeCell ref="A128:F128"/>
    <mergeCell ref="A13:I13"/>
    <mergeCell ref="E16:G16"/>
    <mergeCell ref="L17:M17"/>
    <mergeCell ref="A36:E36"/>
    <mergeCell ref="E39:G39"/>
    <mergeCell ref="H39:I39"/>
    <mergeCell ref="M39:O39"/>
  </mergeCells>
  <hyperlinks>
    <hyperlink ref="A11" location="'Hyper Links'!A1" display="'Hyper Links'!A1" xr:uid="{18AE2F83-F330-4CDB-8190-4E130571BAAA}"/>
    <hyperlink ref="A12" location="'Water Loss-Use'!A1" display="'Water Loss-Use'!A1" xr:uid="{EE65F96D-40F1-4FE1-847F-D8F3ED68136E}"/>
  </hyperlink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1F689-2E26-4C06-8A70-125F7B0988F3}">
  <dimension ref="A1:AU288"/>
  <sheetViews>
    <sheetView topLeftCell="P13" zoomScale="110" zoomScaleNormal="110" workbookViewId="0">
      <selection activeCell="B2" sqref="B2"/>
    </sheetView>
  </sheetViews>
  <sheetFormatPr defaultRowHeight="14.25"/>
  <cols>
    <col min="1" max="1" width="11.125" customWidth="1"/>
    <col min="2" max="32" width="8.5" customWidth="1"/>
    <col min="33" max="33" width="0.75" customWidth="1"/>
    <col min="34" max="34" width="9.25" customWidth="1"/>
    <col min="35" max="35" width="7.25" style="280" customWidth="1"/>
    <col min="36" max="36" width="8.5" customWidth="1"/>
    <col min="37" max="37" width="8" style="273" customWidth="1"/>
  </cols>
  <sheetData>
    <row r="1" spans="1:47" ht="15.75">
      <c r="A1" s="247" t="s">
        <v>199</v>
      </c>
      <c r="B1" s="248"/>
      <c r="C1" s="248"/>
      <c r="D1" s="248"/>
      <c r="E1" s="248"/>
      <c r="F1" s="247"/>
      <c r="G1" s="248"/>
      <c r="H1" s="249"/>
      <c r="I1" s="249"/>
      <c r="J1" s="249"/>
      <c r="K1" s="4" t="s">
        <v>0</v>
      </c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50"/>
      <c r="AJ1" s="249"/>
      <c r="AK1" s="25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ht="12" customHeight="1">
      <c r="A2" s="252"/>
      <c r="B2" s="253"/>
      <c r="C2" s="253"/>
      <c r="D2" s="253"/>
      <c r="E2" s="253"/>
      <c r="F2" s="253"/>
      <c r="G2" s="171" t="s">
        <v>200</v>
      </c>
      <c r="H2" s="253"/>
      <c r="I2" s="254"/>
      <c r="J2" s="254"/>
      <c r="K2" s="254"/>
      <c r="L2" s="254"/>
      <c r="M2" s="254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50"/>
      <c r="AJ2" s="249"/>
      <c r="AK2" s="25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>
      <c r="A3" s="47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50"/>
      <c r="AJ3" s="249"/>
      <c r="AK3" s="25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>
      <c r="A4" s="50" t="s">
        <v>201</v>
      </c>
      <c r="B4" s="57"/>
      <c r="C4" s="57"/>
      <c r="D4" s="57"/>
      <c r="E4" s="57"/>
      <c r="F4" s="255"/>
      <c r="G4" s="255"/>
      <c r="H4" s="255"/>
      <c r="I4" s="57"/>
      <c r="J4" s="57"/>
      <c r="K4" s="256" t="s">
        <v>202</v>
      </c>
      <c r="L4" s="256"/>
      <c r="M4" s="57">
        <v>0.115</v>
      </c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0" t="s">
        <v>201</v>
      </c>
      <c r="AG4" s="57"/>
      <c r="AH4" s="57"/>
      <c r="AI4" s="257"/>
      <c r="AJ4" s="57"/>
      <c r="AK4" s="258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>
      <c r="A5" s="259" t="s">
        <v>203</v>
      </c>
      <c r="B5" s="259">
        <v>1</v>
      </c>
      <c r="C5" s="259">
        <v>2</v>
      </c>
      <c r="D5" s="259">
        <v>3</v>
      </c>
      <c r="E5" s="259">
        <v>4</v>
      </c>
      <c r="F5" s="259">
        <v>5</v>
      </c>
      <c r="G5" s="259">
        <v>6</v>
      </c>
      <c r="H5" s="259">
        <v>7</v>
      </c>
      <c r="I5" s="259">
        <v>8</v>
      </c>
      <c r="J5" s="259">
        <v>9</v>
      </c>
      <c r="K5" s="259">
        <v>10</v>
      </c>
      <c r="L5" s="259">
        <v>11</v>
      </c>
      <c r="M5" s="259">
        <v>12</v>
      </c>
      <c r="N5" s="259">
        <v>13</v>
      </c>
      <c r="O5" s="259">
        <v>14</v>
      </c>
      <c r="P5" s="259">
        <v>15</v>
      </c>
      <c r="Q5" s="259">
        <v>16</v>
      </c>
      <c r="R5" s="259">
        <v>17</v>
      </c>
      <c r="S5" s="259">
        <v>18</v>
      </c>
      <c r="T5" s="259">
        <v>19</v>
      </c>
      <c r="U5" s="259">
        <v>20</v>
      </c>
      <c r="V5" s="259">
        <v>21</v>
      </c>
      <c r="W5" s="259">
        <v>22</v>
      </c>
      <c r="X5" s="259">
        <v>23</v>
      </c>
      <c r="Y5" s="259">
        <v>24</v>
      </c>
      <c r="Z5" s="259">
        <v>25</v>
      </c>
      <c r="AA5" s="259">
        <v>26</v>
      </c>
      <c r="AB5" s="259">
        <v>27</v>
      </c>
      <c r="AC5" s="259">
        <v>28</v>
      </c>
      <c r="AD5" s="259">
        <v>29</v>
      </c>
      <c r="AE5" s="259">
        <v>30</v>
      </c>
      <c r="AF5" s="259">
        <v>31</v>
      </c>
      <c r="AG5" s="260"/>
      <c r="AH5" s="261" t="s">
        <v>204</v>
      </c>
      <c r="AI5" s="262" t="s">
        <v>205</v>
      </c>
      <c r="AJ5" s="261" t="s">
        <v>206</v>
      </c>
      <c r="AK5" s="263" t="s">
        <v>207</v>
      </c>
    </row>
    <row r="6" spans="1:47">
      <c r="A6" s="65">
        <v>43466</v>
      </c>
      <c r="B6" s="264">
        <v>0</v>
      </c>
      <c r="C6" s="264">
        <v>2.9000000000000001E-2</v>
      </c>
      <c r="D6" s="264">
        <v>1.4999999999999999E-2</v>
      </c>
      <c r="E6" s="264">
        <v>0</v>
      </c>
      <c r="F6" s="264">
        <v>1.35E-2</v>
      </c>
      <c r="G6" s="264">
        <v>1.35E-2</v>
      </c>
      <c r="H6" s="264">
        <v>0</v>
      </c>
      <c r="I6" s="264">
        <v>0</v>
      </c>
      <c r="J6" s="264">
        <v>1.2E-2</v>
      </c>
      <c r="K6" s="264">
        <v>8.9999999999999993E-3</v>
      </c>
      <c r="L6" s="264">
        <v>0</v>
      </c>
      <c r="M6" s="264">
        <v>2.7E-2</v>
      </c>
      <c r="N6" s="264">
        <v>2.7E-2</v>
      </c>
      <c r="O6" s="264">
        <v>1.7000000000000001E-2</v>
      </c>
      <c r="P6" s="264">
        <v>0</v>
      </c>
      <c r="Q6" s="264">
        <v>2.5000000000000001E-2</v>
      </c>
      <c r="R6" s="264">
        <v>1.2E-2</v>
      </c>
      <c r="S6" s="264">
        <v>0</v>
      </c>
      <c r="T6" s="264">
        <v>1.95E-2</v>
      </c>
      <c r="U6" s="264">
        <v>1.95E-2</v>
      </c>
      <c r="V6" s="264">
        <v>0</v>
      </c>
      <c r="W6" s="264">
        <v>0</v>
      </c>
      <c r="X6" s="264">
        <v>1.2999999999999999E-2</v>
      </c>
      <c r="Y6" s="264">
        <v>8.9999999999999993E-3</v>
      </c>
      <c r="Z6" s="264">
        <v>0</v>
      </c>
      <c r="AA6" s="264">
        <v>1.4999999999999999E-2</v>
      </c>
      <c r="AB6" s="264">
        <v>1.4999999999999999E-2</v>
      </c>
      <c r="AC6" s="264">
        <v>0</v>
      </c>
      <c r="AD6" s="264">
        <v>0</v>
      </c>
      <c r="AE6" s="264">
        <v>1.2E-2</v>
      </c>
      <c r="AF6" s="264">
        <v>7.0000000000000001E-3</v>
      </c>
      <c r="AG6" s="265"/>
      <c r="AH6" s="266">
        <v>0.31</v>
      </c>
      <c r="AI6" s="267">
        <v>0.01</v>
      </c>
      <c r="AJ6" s="264">
        <v>2.9000000000000001E-2</v>
      </c>
      <c r="AK6" s="235">
        <v>0</v>
      </c>
    </row>
    <row r="7" spans="1:47">
      <c r="A7" s="17" t="s">
        <v>3</v>
      </c>
      <c r="B7" s="264">
        <v>0</v>
      </c>
      <c r="C7" s="264">
        <v>1.7500000000000002E-2</v>
      </c>
      <c r="D7" s="264">
        <v>1.7500000000000002E-2</v>
      </c>
      <c r="E7" s="264">
        <v>0</v>
      </c>
      <c r="F7" s="264">
        <v>0</v>
      </c>
      <c r="G7" s="264">
        <v>1.0999999999999999E-2</v>
      </c>
      <c r="H7" s="264">
        <v>8.0000000000000002E-3</v>
      </c>
      <c r="I7" s="264">
        <v>0</v>
      </c>
      <c r="J7" s="264">
        <v>1.8499999999999999E-2</v>
      </c>
      <c r="K7" s="264">
        <v>1.8499999999999999E-2</v>
      </c>
      <c r="L7" s="264">
        <v>0</v>
      </c>
      <c r="M7" s="264">
        <v>0</v>
      </c>
      <c r="N7" s="264">
        <v>6.0000000000000001E-3</v>
      </c>
      <c r="O7" s="264">
        <v>5.0000000000000001E-3</v>
      </c>
      <c r="P7" s="264">
        <v>0</v>
      </c>
      <c r="Q7" s="264">
        <v>2.3E-2</v>
      </c>
      <c r="R7" s="264">
        <v>2.3E-2</v>
      </c>
      <c r="S7" s="264">
        <v>0</v>
      </c>
      <c r="T7" s="264">
        <v>1E-3</v>
      </c>
      <c r="U7" s="264">
        <v>1.2999999999999999E-2</v>
      </c>
      <c r="V7" s="264">
        <v>0.01</v>
      </c>
      <c r="W7" s="264">
        <v>0</v>
      </c>
      <c r="X7" s="264">
        <v>2.6499999999999999E-2</v>
      </c>
      <c r="Y7" s="264">
        <v>2.6499999999999999E-2</v>
      </c>
      <c r="Z7" s="264">
        <v>3.0000000000000001E-3</v>
      </c>
      <c r="AA7" s="264">
        <v>0</v>
      </c>
      <c r="AB7" s="264">
        <v>8.0000000000000002E-3</v>
      </c>
      <c r="AC7" s="264">
        <v>5.0000000000000001E-3</v>
      </c>
      <c r="AD7" s="268"/>
      <c r="AE7" s="268"/>
      <c r="AF7" s="268"/>
      <c r="AG7" s="265"/>
      <c r="AH7" s="266">
        <v>0.24100000000000002</v>
      </c>
      <c r="AI7" s="267">
        <v>8.6071428571428583E-3</v>
      </c>
      <c r="AJ7" s="264">
        <v>2.6499999999999999E-2</v>
      </c>
      <c r="AK7" s="235">
        <v>0</v>
      </c>
    </row>
    <row r="8" spans="1:47">
      <c r="A8" s="17" t="s">
        <v>4</v>
      </c>
      <c r="B8" s="264">
        <v>0</v>
      </c>
      <c r="C8" s="264">
        <v>2.4E-2</v>
      </c>
      <c r="D8" s="264">
        <v>2.4E-2</v>
      </c>
      <c r="E8" s="264">
        <v>0</v>
      </c>
      <c r="F8" s="264">
        <v>0</v>
      </c>
      <c r="G8" s="264">
        <v>1.4E-2</v>
      </c>
      <c r="H8" s="264">
        <v>1.9E-2</v>
      </c>
      <c r="I8" s="264">
        <v>5.0000000000000001E-3</v>
      </c>
      <c r="J8" s="264">
        <v>3.6999999999999998E-2</v>
      </c>
      <c r="K8" s="264">
        <v>3.6999999999999998E-2</v>
      </c>
      <c r="L8" s="264">
        <v>3.1E-2</v>
      </c>
      <c r="M8" s="264">
        <v>0</v>
      </c>
      <c r="N8" s="264">
        <v>3.2000000000000001E-2</v>
      </c>
      <c r="O8" s="264">
        <v>4.1000000000000002E-2</v>
      </c>
      <c r="P8" s="264">
        <v>2.1000000000000001E-2</v>
      </c>
      <c r="Q8" s="264">
        <v>3.5999999999999997E-2</v>
      </c>
      <c r="R8" s="264">
        <v>3.5999999999999997E-2</v>
      </c>
      <c r="S8" s="264">
        <v>6.0000000000000001E-3</v>
      </c>
      <c r="T8" s="264">
        <v>7.0000000000000001E-3</v>
      </c>
      <c r="U8" s="264">
        <v>2.3E-2</v>
      </c>
      <c r="V8" s="264">
        <v>2.8000000000000001E-2</v>
      </c>
      <c r="W8" s="264">
        <v>5.0000000000000001E-3</v>
      </c>
      <c r="X8" s="264">
        <v>3.85E-2</v>
      </c>
      <c r="Y8" s="264">
        <v>3.85E-2</v>
      </c>
      <c r="Z8" s="264">
        <v>2.8000000000000001E-2</v>
      </c>
      <c r="AA8" s="264">
        <v>2.1000000000000001E-2</v>
      </c>
      <c r="AB8" s="264">
        <v>4.1000000000000002E-2</v>
      </c>
      <c r="AC8" s="264">
        <v>3.6999999999999998E-2</v>
      </c>
      <c r="AD8" s="264">
        <v>5.0000000000000001E-3</v>
      </c>
      <c r="AE8" s="264">
        <v>4.8000000000000001E-2</v>
      </c>
      <c r="AF8" s="264">
        <v>4.8000000000000001E-2</v>
      </c>
      <c r="AG8" s="265"/>
      <c r="AH8" s="266">
        <v>0.73100000000000021</v>
      </c>
      <c r="AI8" s="267">
        <v>2.3580645161290329E-2</v>
      </c>
      <c r="AJ8" s="264">
        <v>4.8000000000000001E-2</v>
      </c>
      <c r="AK8" s="235">
        <v>0</v>
      </c>
    </row>
    <row r="9" spans="1:47">
      <c r="A9" s="17" t="s">
        <v>5</v>
      </c>
      <c r="B9" s="264">
        <v>0</v>
      </c>
      <c r="C9" s="264">
        <v>4.0000000000000001E-3</v>
      </c>
      <c r="D9" s="264">
        <v>4.1000000000000002E-2</v>
      </c>
      <c r="E9" s="264">
        <v>0.04</v>
      </c>
      <c r="F9" s="264">
        <v>7.0000000000000001E-3</v>
      </c>
      <c r="G9" s="264">
        <v>2.6499999999999999E-2</v>
      </c>
      <c r="H9" s="264">
        <v>2.6499999999999999E-2</v>
      </c>
      <c r="I9" s="264">
        <v>7.0000000000000001E-3</v>
      </c>
      <c r="J9" s="264">
        <v>4.0000000000000001E-3</v>
      </c>
      <c r="K9" s="264">
        <v>0.03</v>
      </c>
      <c r="L9" s="264">
        <v>4.2000000000000003E-2</v>
      </c>
      <c r="M9" s="264">
        <v>0.01</v>
      </c>
      <c r="N9" s="264">
        <v>3.9E-2</v>
      </c>
      <c r="O9" s="264">
        <v>3.9E-2</v>
      </c>
      <c r="P9" s="264">
        <v>4.0000000000000001E-3</v>
      </c>
      <c r="Q9" s="264">
        <v>0.01</v>
      </c>
      <c r="R9" s="264">
        <v>3.5999999999999997E-2</v>
      </c>
      <c r="S9" s="264">
        <v>4.2000000000000003E-2</v>
      </c>
      <c r="T9" s="264">
        <v>0.02</v>
      </c>
      <c r="U9" s="264">
        <v>2.4500000000000001E-2</v>
      </c>
      <c r="V9" s="264">
        <v>2.4500000000000001E-2</v>
      </c>
      <c r="W9" s="264">
        <v>8.0000000000000002E-3</v>
      </c>
      <c r="X9" s="264">
        <v>6.0000000000000001E-3</v>
      </c>
      <c r="Y9" s="264">
        <v>4.1000000000000002E-2</v>
      </c>
      <c r="Z9" s="264">
        <v>4.7E-2</v>
      </c>
      <c r="AA9" s="264">
        <v>1.0999999999999999E-2</v>
      </c>
      <c r="AB9" s="264">
        <v>4.7E-2</v>
      </c>
      <c r="AC9" s="264">
        <v>4.7E-2</v>
      </c>
      <c r="AD9" s="264">
        <v>0.04</v>
      </c>
      <c r="AE9" s="264">
        <v>1.7999999999999999E-2</v>
      </c>
      <c r="AF9" s="269"/>
      <c r="AG9" s="265"/>
      <c r="AH9" s="266">
        <v>0.74200000000000021</v>
      </c>
      <c r="AI9" s="267">
        <v>2.473333333333334E-2</v>
      </c>
      <c r="AJ9" s="264">
        <v>4.7E-2</v>
      </c>
      <c r="AK9" s="235">
        <v>0</v>
      </c>
    </row>
    <row r="10" spans="1:47">
      <c r="A10" s="17" t="s">
        <v>6</v>
      </c>
      <c r="B10" s="264">
        <v>5.3999999999999999E-2</v>
      </c>
      <c r="C10" s="264">
        <v>5.0999999999999997E-2</v>
      </c>
      <c r="D10" s="264">
        <v>1.7000000000000001E-2</v>
      </c>
      <c r="E10" s="264">
        <v>3.1E-2</v>
      </c>
      <c r="F10" s="264">
        <v>3.1E-2</v>
      </c>
      <c r="G10" s="264">
        <v>3.0000000000000001E-3</v>
      </c>
      <c r="H10" s="264">
        <v>8.0000000000000002E-3</v>
      </c>
      <c r="I10" s="264">
        <v>5.0999999999999997E-2</v>
      </c>
      <c r="J10" s="264">
        <v>3.7999999999999999E-2</v>
      </c>
      <c r="K10" s="264">
        <v>6.0000000000000001E-3</v>
      </c>
      <c r="L10" s="264">
        <v>4.5999999999999999E-2</v>
      </c>
      <c r="M10" s="264">
        <v>4.5999999999999999E-2</v>
      </c>
      <c r="N10" s="264">
        <v>1.9E-2</v>
      </c>
      <c r="O10" s="264">
        <v>7.0000000000000001E-3</v>
      </c>
      <c r="P10" s="264">
        <v>3.2000000000000001E-2</v>
      </c>
      <c r="Q10" s="264">
        <v>0.04</v>
      </c>
      <c r="R10" s="264">
        <v>1.9E-2</v>
      </c>
      <c r="S10" s="264">
        <v>5.0500000000000003E-2</v>
      </c>
      <c r="T10" s="264">
        <v>5.0500000000000003E-2</v>
      </c>
      <c r="U10" s="264">
        <v>2.1000000000000001E-2</v>
      </c>
      <c r="V10" s="264">
        <v>1.2E-2</v>
      </c>
      <c r="W10" s="264">
        <v>6.5000000000000002E-2</v>
      </c>
      <c r="X10" s="264">
        <v>6.8000000000000005E-2</v>
      </c>
      <c r="Y10" s="264">
        <v>1.6E-2</v>
      </c>
      <c r="Z10" s="264">
        <v>7.0499999999999993E-2</v>
      </c>
      <c r="AA10" s="264">
        <v>7.0499999999999993E-2</v>
      </c>
      <c r="AB10" s="264">
        <v>4.1000000000000002E-2</v>
      </c>
      <c r="AC10" s="264">
        <v>5.2999999999999999E-2</v>
      </c>
      <c r="AD10" s="264">
        <v>9.0999999999999998E-2</v>
      </c>
      <c r="AE10" s="264">
        <v>0.122</v>
      </c>
      <c r="AF10" s="264">
        <v>6.8000000000000005E-2</v>
      </c>
      <c r="AG10" s="265"/>
      <c r="AH10" s="266">
        <v>1.298</v>
      </c>
      <c r="AI10" s="267">
        <v>4.1870967741935487E-2</v>
      </c>
      <c r="AJ10" s="264">
        <v>0.122</v>
      </c>
      <c r="AK10" s="235">
        <v>0</v>
      </c>
    </row>
    <row r="11" spans="1:47">
      <c r="A11" s="17" t="s">
        <v>7</v>
      </c>
      <c r="B11" s="264">
        <v>7.3499999999999996E-2</v>
      </c>
      <c r="C11" s="264">
        <v>7.3499999999999996E-2</v>
      </c>
      <c r="D11" s="264">
        <v>7.4999999999999997E-2</v>
      </c>
      <c r="E11" s="264">
        <v>3.1E-2</v>
      </c>
      <c r="F11" s="264">
        <v>4.4999999999999998E-2</v>
      </c>
      <c r="G11" s="264">
        <v>6.5000000000000002E-2</v>
      </c>
      <c r="H11" s="264">
        <v>2.4E-2</v>
      </c>
      <c r="I11" s="264">
        <v>2.5999999999999999E-2</v>
      </c>
      <c r="J11" s="264">
        <v>2.5999999999999999E-2</v>
      </c>
      <c r="K11" s="264">
        <v>7.0000000000000001E-3</v>
      </c>
      <c r="L11" s="264">
        <v>6.0000000000000001E-3</v>
      </c>
      <c r="M11" s="264">
        <v>3.2000000000000001E-2</v>
      </c>
      <c r="N11" s="264">
        <v>0</v>
      </c>
      <c r="O11" s="264">
        <v>0</v>
      </c>
      <c r="P11" s="264">
        <v>2.3E-2</v>
      </c>
      <c r="Q11" s="264">
        <v>2.3E-2</v>
      </c>
      <c r="R11" s="264">
        <v>0</v>
      </c>
      <c r="S11" s="264">
        <v>0</v>
      </c>
      <c r="T11" s="264">
        <v>1.4999999999999999E-2</v>
      </c>
      <c r="U11" s="264">
        <v>1.2999999999999999E-2</v>
      </c>
      <c r="V11" s="264">
        <v>0</v>
      </c>
      <c r="W11" s="264">
        <v>4.1000000000000002E-2</v>
      </c>
      <c r="X11" s="264">
        <v>4.1000000000000002E-2</v>
      </c>
      <c r="Y11" s="264">
        <v>1.7999999999999999E-2</v>
      </c>
      <c r="Z11" s="264">
        <v>1.7000000000000001E-2</v>
      </c>
      <c r="AA11" s="264">
        <v>5.0999999999999997E-2</v>
      </c>
      <c r="AB11" s="264">
        <v>4.9000000000000002E-2</v>
      </c>
      <c r="AC11" s="264">
        <v>2.1000000000000001E-2</v>
      </c>
      <c r="AD11" s="264">
        <v>5.2999999999999999E-2</v>
      </c>
      <c r="AE11" s="264">
        <v>5.2999999999999999E-2</v>
      </c>
      <c r="AF11" s="269"/>
      <c r="AG11" s="265"/>
      <c r="AH11" s="266">
        <v>0.90200000000000047</v>
      </c>
      <c r="AI11" s="267">
        <v>3.0066666666666683E-2</v>
      </c>
      <c r="AJ11" s="264">
        <v>7.4999999999999997E-2</v>
      </c>
      <c r="AK11" s="235">
        <v>0</v>
      </c>
    </row>
    <row r="12" spans="1:47">
      <c r="A12" s="17" t="s">
        <v>8</v>
      </c>
      <c r="B12" s="264">
        <v>1.2E-2</v>
      </c>
      <c r="C12" s="264">
        <v>1.2E-2</v>
      </c>
      <c r="D12" s="264">
        <v>5.5E-2</v>
      </c>
      <c r="E12" s="264">
        <v>5.5E-2</v>
      </c>
      <c r="F12" s="264">
        <v>0</v>
      </c>
      <c r="G12" s="264">
        <v>3.5000000000000003E-2</v>
      </c>
      <c r="H12" s="264">
        <v>3.5000000000000003E-2</v>
      </c>
      <c r="I12" s="264">
        <v>0</v>
      </c>
      <c r="J12" s="264">
        <v>6.0000000000000001E-3</v>
      </c>
      <c r="K12" s="264">
        <v>3.6999999999999998E-2</v>
      </c>
      <c r="L12" s="264">
        <v>0</v>
      </c>
      <c r="M12" s="264">
        <v>0</v>
      </c>
      <c r="N12" s="264">
        <v>0</v>
      </c>
      <c r="O12" s="264">
        <v>0</v>
      </c>
      <c r="P12" s="264">
        <v>1.2E-2</v>
      </c>
      <c r="Q12" s="264">
        <v>8.0000000000000002E-3</v>
      </c>
      <c r="R12" s="264">
        <v>0.03</v>
      </c>
      <c r="S12" s="264">
        <v>2.5000000000000001E-2</v>
      </c>
      <c r="T12" s="264">
        <v>0</v>
      </c>
      <c r="U12" s="264">
        <v>4.3999999999999997E-2</v>
      </c>
      <c r="V12" s="264">
        <v>4.3999999999999997E-2</v>
      </c>
      <c r="W12" s="264">
        <v>0</v>
      </c>
      <c r="X12" s="264">
        <v>0</v>
      </c>
      <c r="Y12" s="264">
        <v>0</v>
      </c>
      <c r="Z12" s="264">
        <v>0</v>
      </c>
      <c r="AA12" s="264">
        <v>0</v>
      </c>
      <c r="AB12" s="264">
        <v>0</v>
      </c>
      <c r="AC12" s="264">
        <v>0</v>
      </c>
      <c r="AD12" s="264">
        <v>0</v>
      </c>
      <c r="AE12" s="264">
        <v>0</v>
      </c>
      <c r="AF12" s="264">
        <v>1.0999999999999999E-2</v>
      </c>
      <c r="AG12" s="265"/>
      <c r="AH12" s="266">
        <v>0.42100000000000004</v>
      </c>
      <c r="AI12" s="267">
        <v>1.3580645161290324E-2</v>
      </c>
      <c r="AJ12" s="264">
        <v>5.5E-2</v>
      </c>
      <c r="AK12" s="235">
        <v>0</v>
      </c>
    </row>
    <row r="13" spans="1:47">
      <c r="A13" s="17" t="s">
        <v>9</v>
      </c>
      <c r="B13" s="264">
        <v>1.2999999999999999E-2</v>
      </c>
      <c r="C13" s="264">
        <v>0</v>
      </c>
      <c r="D13" s="264">
        <v>4.0000000000000001E-3</v>
      </c>
      <c r="E13" s="264">
        <v>4.0000000000000001E-3</v>
      </c>
      <c r="F13" s="264">
        <v>0</v>
      </c>
      <c r="G13" s="264">
        <v>0</v>
      </c>
      <c r="H13" s="264">
        <v>6.0000000000000001E-3</v>
      </c>
      <c r="I13" s="264">
        <v>1E-3</v>
      </c>
      <c r="J13" s="264">
        <v>0</v>
      </c>
      <c r="K13" s="264">
        <v>1.7500000000000002E-2</v>
      </c>
      <c r="L13" s="264">
        <v>1.7500000000000002E-2</v>
      </c>
      <c r="M13" s="264">
        <v>0</v>
      </c>
      <c r="N13" s="264">
        <v>0</v>
      </c>
      <c r="O13" s="264">
        <v>1.2E-2</v>
      </c>
      <c r="P13" s="264">
        <v>0.01</v>
      </c>
      <c r="Q13" s="264">
        <v>0</v>
      </c>
      <c r="R13" s="264">
        <v>1.0500000000000001E-2</v>
      </c>
      <c r="S13" s="264">
        <v>1.0500000000000001E-2</v>
      </c>
      <c r="T13" s="264">
        <v>0</v>
      </c>
      <c r="U13" s="264">
        <v>0</v>
      </c>
      <c r="V13" s="264">
        <v>1.0999999999999999E-2</v>
      </c>
      <c r="W13" s="264">
        <v>1.4E-2</v>
      </c>
      <c r="X13" s="264">
        <v>0</v>
      </c>
      <c r="Y13" s="264">
        <v>1.2500000000000001E-2</v>
      </c>
      <c r="Z13" s="264">
        <v>1.2500000000000001E-2</v>
      </c>
      <c r="AA13" s="264">
        <v>0</v>
      </c>
      <c r="AB13" s="264">
        <v>0</v>
      </c>
      <c r="AC13" s="264">
        <v>0</v>
      </c>
      <c r="AD13" s="264">
        <v>0.01</v>
      </c>
      <c r="AE13" s="264">
        <v>0</v>
      </c>
      <c r="AF13" s="264">
        <v>1.4E-2</v>
      </c>
      <c r="AG13" s="265"/>
      <c r="AH13" s="266">
        <v>0.18000000000000002</v>
      </c>
      <c r="AI13" s="267">
        <v>5.8064516129032262E-3</v>
      </c>
      <c r="AJ13" s="264">
        <v>1.7500000000000002E-2</v>
      </c>
      <c r="AK13" s="235">
        <v>0</v>
      </c>
    </row>
    <row r="14" spans="1:47">
      <c r="A14" s="17" t="s">
        <v>10</v>
      </c>
      <c r="B14" s="264">
        <v>1.4E-2</v>
      </c>
      <c r="C14" s="264">
        <v>0</v>
      </c>
      <c r="D14" s="264">
        <v>0</v>
      </c>
      <c r="E14" s="264">
        <v>6.0000000000000001E-3</v>
      </c>
      <c r="F14" s="264">
        <v>1.4999999999999999E-2</v>
      </c>
      <c r="G14" s="264">
        <v>0</v>
      </c>
      <c r="H14" s="264">
        <v>3.3500000000000002E-2</v>
      </c>
      <c r="I14" s="264">
        <v>3.3500000000000002E-2</v>
      </c>
      <c r="J14" s="264">
        <v>1.4999999999999999E-2</v>
      </c>
      <c r="K14" s="264">
        <v>0</v>
      </c>
      <c r="L14" s="264">
        <v>0.03</v>
      </c>
      <c r="M14" s="264">
        <v>3.2000000000000001E-2</v>
      </c>
      <c r="N14" s="264">
        <v>0</v>
      </c>
      <c r="O14" s="264">
        <v>1.35E-2</v>
      </c>
      <c r="P14" s="264">
        <v>1.35E-2</v>
      </c>
      <c r="Q14" s="264">
        <v>0</v>
      </c>
      <c r="R14" s="264">
        <v>8.9999999999999993E-3</v>
      </c>
      <c r="S14" s="264">
        <v>4.2999999999999997E-2</v>
      </c>
      <c r="T14" s="264">
        <v>4.7E-2</v>
      </c>
      <c r="U14" s="264">
        <v>1.6E-2</v>
      </c>
      <c r="V14" s="264">
        <v>4.5499999999999999E-2</v>
      </c>
      <c r="W14" s="264">
        <v>4.5499999999999999E-2</v>
      </c>
      <c r="X14" s="264">
        <v>0.03</v>
      </c>
      <c r="Y14" s="264">
        <v>1.7999999999999999E-2</v>
      </c>
      <c r="Z14" s="264">
        <v>5.6000000000000001E-2</v>
      </c>
      <c r="AA14" s="264">
        <v>6.0999999999999999E-2</v>
      </c>
      <c r="AB14" s="264">
        <v>2.1999999999999999E-2</v>
      </c>
      <c r="AC14" s="264">
        <v>6.0999999999999999E-2</v>
      </c>
      <c r="AD14" s="264">
        <v>6.0999999999999999E-2</v>
      </c>
      <c r="AE14" s="264">
        <v>0.02</v>
      </c>
      <c r="AF14" s="270"/>
      <c r="AG14" s="265"/>
      <c r="AH14" s="266">
        <v>0.7410000000000001</v>
      </c>
      <c r="AI14" s="267">
        <v>2.4700000000000003E-2</v>
      </c>
      <c r="AJ14" s="264">
        <v>6.0999999999999999E-2</v>
      </c>
      <c r="AK14" s="235">
        <v>0</v>
      </c>
    </row>
    <row r="15" spans="1:47">
      <c r="A15" s="17" t="s">
        <v>11</v>
      </c>
      <c r="B15" s="264">
        <v>1.7000000000000001E-2</v>
      </c>
      <c r="C15" s="264">
        <v>5.3999999999999999E-2</v>
      </c>
      <c r="D15" s="264">
        <v>5.0999999999999997E-2</v>
      </c>
      <c r="E15" s="264">
        <v>2.5000000000000001E-2</v>
      </c>
      <c r="F15" s="264">
        <v>6.3500000000000001E-2</v>
      </c>
      <c r="G15" s="264">
        <v>6.3500000000000001E-2</v>
      </c>
      <c r="H15" s="264">
        <v>0.04</v>
      </c>
      <c r="I15" s="264">
        <v>6.0000000000000001E-3</v>
      </c>
      <c r="J15" s="264">
        <v>3.2000000000000001E-2</v>
      </c>
      <c r="K15" s="264">
        <v>4.4999999999999998E-2</v>
      </c>
      <c r="L15" s="264">
        <v>8.0000000000000002E-3</v>
      </c>
      <c r="M15" s="264">
        <v>5.1999999999999998E-2</v>
      </c>
      <c r="N15" s="264">
        <v>5.1999999999999998E-2</v>
      </c>
      <c r="O15" s="264">
        <v>0.02</v>
      </c>
      <c r="P15" s="264">
        <v>1.4999999999999999E-2</v>
      </c>
      <c r="Q15" s="264">
        <v>4.3999999999999997E-2</v>
      </c>
      <c r="R15" s="264">
        <v>4.4999999999999998E-2</v>
      </c>
      <c r="S15" s="264">
        <v>1.6E-2</v>
      </c>
      <c r="T15" s="264">
        <v>2.4500000000000001E-2</v>
      </c>
      <c r="U15" s="264">
        <v>2.4500000000000001E-2</v>
      </c>
      <c r="V15" s="264">
        <v>4.0000000000000001E-3</v>
      </c>
      <c r="W15" s="264">
        <v>6.0000000000000001E-3</v>
      </c>
      <c r="X15" s="264">
        <v>4.4999999999999998E-2</v>
      </c>
      <c r="Y15" s="264">
        <v>4.4999999999999998E-2</v>
      </c>
      <c r="Z15" s="264">
        <v>5.0000000000000001E-3</v>
      </c>
      <c r="AA15" s="264">
        <v>1.4999999999999999E-2</v>
      </c>
      <c r="AB15" s="264">
        <v>1.4999999999999999E-2</v>
      </c>
      <c r="AC15" s="264">
        <v>3.0000000000000001E-3</v>
      </c>
      <c r="AD15" s="264">
        <v>1.7000000000000001E-2</v>
      </c>
      <c r="AE15" s="264">
        <v>3.4000000000000002E-2</v>
      </c>
      <c r="AF15" s="264">
        <v>3.4000000000000002E-2</v>
      </c>
      <c r="AG15" s="265"/>
      <c r="AH15" s="266">
        <v>0.92100000000000026</v>
      </c>
      <c r="AI15" s="267">
        <v>2.9709677419354846E-2</v>
      </c>
      <c r="AJ15" s="264">
        <v>6.3500000000000001E-2</v>
      </c>
      <c r="AK15" s="235">
        <v>0</v>
      </c>
    </row>
    <row r="16" spans="1:47">
      <c r="A16" s="17" t="s">
        <v>65</v>
      </c>
      <c r="B16" s="264">
        <v>8.9999999999999993E-3</v>
      </c>
      <c r="C16" s="264">
        <v>3.7499999999999999E-2</v>
      </c>
      <c r="D16" s="264">
        <v>3.7499999999999999E-2</v>
      </c>
      <c r="E16" s="264">
        <v>1.7000000000000001E-2</v>
      </c>
      <c r="F16" s="264">
        <v>4.9000000000000002E-2</v>
      </c>
      <c r="G16" s="264">
        <v>0.04</v>
      </c>
      <c r="H16" s="264">
        <v>4.1000000000000002E-2</v>
      </c>
      <c r="I16" s="264">
        <v>1.7999999999999999E-2</v>
      </c>
      <c r="J16" s="264">
        <v>2.4500000000000001E-2</v>
      </c>
      <c r="K16" s="264">
        <v>2.4500000000000001E-2</v>
      </c>
      <c r="L16" s="264">
        <v>2.7E-2</v>
      </c>
      <c r="M16" s="264">
        <v>1.0999999999999999E-2</v>
      </c>
      <c r="N16" s="264">
        <v>0.05</v>
      </c>
      <c r="O16" s="264">
        <v>4.2999999999999997E-2</v>
      </c>
      <c r="P16" s="264">
        <v>5.0000000000000001E-3</v>
      </c>
      <c r="Q16" s="264">
        <v>3.2000000000000001E-2</v>
      </c>
      <c r="R16" s="264">
        <v>3.2000000000000001E-2</v>
      </c>
      <c r="S16" s="264">
        <v>3.4000000000000002E-2</v>
      </c>
      <c r="T16" s="264">
        <v>1.6E-2</v>
      </c>
      <c r="U16" s="264">
        <v>3.5999999999999997E-2</v>
      </c>
      <c r="V16" s="264">
        <v>3.6999999999999998E-2</v>
      </c>
      <c r="W16" s="264">
        <v>3.2000000000000001E-2</v>
      </c>
      <c r="X16" s="264">
        <v>3.3000000000000002E-2</v>
      </c>
      <c r="Y16" s="264">
        <v>3.3000000000000002E-2</v>
      </c>
      <c r="Z16" s="264">
        <v>7.0000000000000001E-3</v>
      </c>
      <c r="AA16" s="264">
        <v>1.2E-2</v>
      </c>
      <c r="AB16" s="264">
        <v>3.5000000000000003E-2</v>
      </c>
      <c r="AC16" s="264">
        <v>2.8000000000000001E-2</v>
      </c>
      <c r="AD16" s="264">
        <v>2.7E-2</v>
      </c>
      <c r="AE16" s="264">
        <v>4.2999999999999997E-2</v>
      </c>
      <c r="AF16" s="270"/>
      <c r="AG16" s="265"/>
      <c r="AH16" s="266">
        <v>0.87100000000000044</v>
      </c>
      <c r="AI16" s="267">
        <v>2.9033333333333348E-2</v>
      </c>
      <c r="AJ16" s="264">
        <v>0.05</v>
      </c>
      <c r="AK16" s="235">
        <v>0</v>
      </c>
    </row>
    <row r="17" spans="1:37">
      <c r="A17" s="17" t="s">
        <v>66</v>
      </c>
      <c r="B17" s="264">
        <v>8.5999999999999993E-2</v>
      </c>
      <c r="C17" s="264">
        <v>2.8000000000000001E-2</v>
      </c>
      <c r="D17" s="264">
        <v>8.9999999999999993E-3</v>
      </c>
      <c r="E17" s="264">
        <v>2.1999999999999999E-2</v>
      </c>
      <c r="F17" s="264">
        <v>3.4000000000000002E-2</v>
      </c>
      <c r="G17" s="264">
        <v>1.6E-2</v>
      </c>
      <c r="H17" s="264">
        <v>3.7999999999999999E-2</v>
      </c>
      <c r="I17" s="264">
        <v>3.7999999999999999E-2</v>
      </c>
      <c r="J17" s="264">
        <v>3.3000000000000002E-2</v>
      </c>
      <c r="K17" s="264">
        <v>1.0999999999999999E-2</v>
      </c>
      <c r="L17" s="264">
        <v>2.5000000000000001E-2</v>
      </c>
      <c r="M17" s="264">
        <v>1.0999999999999999E-2</v>
      </c>
      <c r="N17" s="264">
        <v>1E-3</v>
      </c>
      <c r="O17" s="264">
        <v>8.5000000000000006E-3</v>
      </c>
      <c r="P17" s="264">
        <v>8.5000000000000006E-3</v>
      </c>
      <c r="Q17" s="264">
        <v>0</v>
      </c>
      <c r="R17" s="264">
        <v>0</v>
      </c>
      <c r="S17" s="264">
        <v>4.0000000000000001E-3</v>
      </c>
      <c r="T17" s="264">
        <v>1.4999999999999999E-2</v>
      </c>
      <c r="U17" s="264">
        <v>0</v>
      </c>
      <c r="V17" s="264">
        <v>1.15E-2</v>
      </c>
      <c r="W17" s="264">
        <v>1.15E-2</v>
      </c>
      <c r="X17" s="264">
        <v>0</v>
      </c>
      <c r="Y17" s="264">
        <v>0</v>
      </c>
      <c r="Z17" s="264">
        <v>0.01</v>
      </c>
      <c r="AA17" s="264">
        <v>0.01</v>
      </c>
      <c r="AB17" s="264">
        <v>0</v>
      </c>
      <c r="AC17" s="264">
        <v>9.4999999999999998E-3</v>
      </c>
      <c r="AD17" s="264">
        <v>9.4999999999999998E-3</v>
      </c>
      <c r="AE17" s="264">
        <v>0</v>
      </c>
      <c r="AF17" s="264">
        <v>0</v>
      </c>
      <c r="AG17" s="265"/>
      <c r="AH17" s="266">
        <v>0.45000000000000018</v>
      </c>
      <c r="AI17" s="267">
        <v>1.451612903225807E-2</v>
      </c>
      <c r="AJ17" s="264">
        <v>8.5999999999999993E-2</v>
      </c>
      <c r="AK17" s="235">
        <v>0</v>
      </c>
    </row>
    <row r="18" spans="1:37" ht="15">
      <c r="AH18" s="271">
        <v>7.8080000000000016</v>
      </c>
      <c r="AI18" s="272" t="s">
        <v>208</v>
      </c>
    </row>
    <row r="20" spans="1:37">
      <c r="A20" s="50" t="s">
        <v>209</v>
      </c>
      <c r="B20" s="57"/>
      <c r="C20" s="57"/>
      <c r="D20" s="57"/>
      <c r="E20" s="57"/>
      <c r="F20" s="57"/>
      <c r="G20" s="171" t="s">
        <v>200</v>
      </c>
      <c r="H20" s="57"/>
      <c r="I20" s="57"/>
      <c r="J20" s="57"/>
      <c r="K20" s="256" t="s">
        <v>202</v>
      </c>
      <c r="L20" s="256"/>
      <c r="M20" s="57">
        <v>7.0999999999999994E-2</v>
      </c>
      <c r="AF20" s="50" t="s">
        <v>209</v>
      </c>
      <c r="AG20" s="57"/>
      <c r="AH20" s="248"/>
      <c r="AI20" s="257"/>
      <c r="AJ20" s="57"/>
    </row>
    <row r="21" spans="1:37">
      <c r="A21" s="259" t="s">
        <v>203</v>
      </c>
      <c r="B21" s="259">
        <v>1</v>
      </c>
      <c r="C21" s="259">
        <v>2</v>
      </c>
      <c r="D21" s="259">
        <v>3</v>
      </c>
      <c r="E21" s="259">
        <v>4</v>
      </c>
      <c r="F21" s="259">
        <v>5</v>
      </c>
      <c r="G21" s="259">
        <v>6</v>
      </c>
      <c r="H21" s="259">
        <v>7</v>
      </c>
      <c r="I21" s="259">
        <v>8</v>
      </c>
      <c r="J21" s="259">
        <v>9</v>
      </c>
      <c r="K21" s="259">
        <v>10</v>
      </c>
      <c r="L21" s="259">
        <v>11</v>
      </c>
      <c r="M21" s="259">
        <v>12</v>
      </c>
      <c r="N21" s="259">
        <v>13</v>
      </c>
      <c r="O21" s="259">
        <v>14</v>
      </c>
      <c r="P21" s="259">
        <v>15</v>
      </c>
      <c r="Q21" s="259">
        <v>16</v>
      </c>
      <c r="R21" s="259">
        <v>17</v>
      </c>
      <c r="S21" s="259">
        <v>18</v>
      </c>
      <c r="T21" s="259">
        <v>19</v>
      </c>
      <c r="U21" s="259">
        <v>20</v>
      </c>
      <c r="V21" s="259">
        <v>21</v>
      </c>
      <c r="W21" s="259">
        <v>22</v>
      </c>
      <c r="X21" s="259">
        <v>23</v>
      </c>
      <c r="Y21" s="259">
        <v>24</v>
      </c>
      <c r="Z21" s="259">
        <v>25</v>
      </c>
      <c r="AA21" s="259">
        <v>26</v>
      </c>
      <c r="AB21" s="259">
        <v>27</v>
      </c>
      <c r="AC21" s="259">
        <v>28</v>
      </c>
      <c r="AD21" s="259">
        <v>29</v>
      </c>
      <c r="AE21" s="259">
        <v>30</v>
      </c>
      <c r="AF21" s="259">
        <v>31</v>
      </c>
      <c r="AG21" s="260"/>
      <c r="AH21" s="261" t="s">
        <v>204</v>
      </c>
      <c r="AI21" s="262" t="s">
        <v>205</v>
      </c>
      <c r="AJ21" s="261" t="s">
        <v>206</v>
      </c>
      <c r="AK21" s="263" t="s">
        <v>207</v>
      </c>
    </row>
    <row r="22" spans="1:37">
      <c r="A22" s="65">
        <v>43466</v>
      </c>
      <c r="B22" s="264">
        <v>0</v>
      </c>
      <c r="C22" s="264">
        <v>6.0000000000000001E-3</v>
      </c>
      <c r="D22" s="264">
        <v>0</v>
      </c>
      <c r="E22" s="264">
        <v>0</v>
      </c>
      <c r="F22" s="264">
        <v>5.0000000000000001E-4</v>
      </c>
      <c r="G22" s="264">
        <v>5.0000000000000001E-4</v>
      </c>
      <c r="H22" s="264">
        <v>0</v>
      </c>
      <c r="I22" s="264">
        <v>0</v>
      </c>
      <c r="J22" s="264">
        <v>0</v>
      </c>
      <c r="K22" s="264">
        <v>0</v>
      </c>
      <c r="L22" s="264">
        <v>0</v>
      </c>
      <c r="M22" s="264">
        <v>5.0000000000000001E-3</v>
      </c>
      <c r="N22" s="264">
        <v>5.0000000000000001E-3</v>
      </c>
      <c r="O22" s="264">
        <v>0</v>
      </c>
      <c r="P22" s="264">
        <v>0</v>
      </c>
      <c r="Q22" s="264">
        <v>4.0000000000000001E-3</v>
      </c>
      <c r="R22" s="264">
        <v>0</v>
      </c>
      <c r="S22" s="264">
        <v>0</v>
      </c>
      <c r="T22" s="264">
        <v>2E-3</v>
      </c>
      <c r="U22" s="264">
        <v>2E-3</v>
      </c>
      <c r="V22" s="264">
        <v>0</v>
      </c>
      <c r="W22" s="264">
        <v>0</v>
      </c>
      <c r="X22" s="264">
        <v>0</v>
      </c>
      <c r="Y22" s="264">
        <v>0</v>
      </c>
      <c r="Z22" s="264">
        <v>0</v>
      </c>
      <c r="AA22" s="264">
        <v>0</v>
      </c>
      <c r="AB22" s="264">
        <v>0</v>
      </c>
      <c r="AC22" s="264">
        <v>0</v>
      </c>
      <c r="AD22" s="264">
        <v>0</v>
      </c>
      <c r="AE22" s="264">
        <v>0</v>
      </c>
      <c r="AF22" s="264">
        <v>0</v>
      </c>
      <c r="AG22" s="265"/>
      <c r="AH22" s="266">
        <v>2.5000000000000001E-2</v>
      </c>
      <c r="AI22" s="267">
        <v>8.0645161290322581E-4</v>
      </c>
      <c r="AJ22" s="264">
        <v>6.0000000000000001E-3</v>
      </c>
      <c r="AK22" s="235">
        <v>0</v>
      </c>
    </row>
    <row r="23" spans="1:37">
      <c r="A23" s="17" t="s">
        <v>3</v>
      </c>
      <c r="B23" s="264">
        <v>0</v>
      </c>
      <c r="C23" s="264">
        <v>3.0000000000000001E-3</v>
      </c>
      <c r="D23" s="264">
        <v>3.0000000000000001E-3</v>
      </c>
      <c r="E23" s="264">
        <v>0</v>
      </c>
      <c r="F23" s="264">
        <v>1E-3</v>
      </c>
      <c r="G23" s="264">
        <v>0</v>
      </c>
      <c r="H23" s="264">
        <v>0</v>
      </c>
      <c r="I23" s="264">
        <v>0</v>
      </c>
      <c r="J23" s="264">
        <v>3.5000000000000001E-3</v>
      </c>
      <c r="K23" s="264">
        <v>3.5000000000000001E-3</v>
      </c>
      <c r="L23" s="264">
        <v>0</v>
      </c>
      <c r="M23" s="264">
        <v>0</v>
      </c>
      <c r="N23" s="264">
        <v>1E-3</v>
      </c>
      <c r="O23" s="264">
        <v>0</v>
      </c>
      <c r="P23" s="264">
        <v>0</v>
      </c>
      <c r="Q23" s="264">
        <v>6.0000000000000001E-3</v>
      </c>
      <c r="R23" s="264">
        <v>6.0000000000000001E-3</v>
      </c>
      <c r="S23" s="264">
        <v>0</v>
      </c>
      <c r="T23" s="264">
        <v>2E-3</v>
      </c>
      <c r="U23" s="264">
        <v>0</v>
      </c>
      <c r="V23" s="264">
        <v>0</v>
      </c>
      <c r="W23" s="264">
        <v>0</v>
      </c>
      <c r="X23" s="264">
        <v>6.4999999999999997E-3</v>
      </c>
      <c r="Y23" s="264">
        <v>6.4999999999999997E-3</v>
      </c>
      <c r="Z23" s="264">
        <v>0</v>
      </c>
      <c r="AA23" s="264">
        <v>0</v>
      </c>
      <c r="AB23" s="264">
        <v>0</v>
      </c>
      <c r="AC23" s="264">
        <v>0</v>
      </c>
      <c r="AD23" s="268"/>
      <c r="AE23" s="268"/>
      <c r="AF23" s="268"/>
      <c r="AG23" s="265"/>
      <c r="AH23" s="266">
        <v>4.1999999999999996E-2</v>
      </c>
      <c r="AI23" s="267">
        <v>1.4999999999999998E-3</v>
      </c>
      <c r="AJ23" s="264">
        <v>6.4999999999999997E-3</v>
      </c>
      <c r="AK23" s="235">
        <v>0</v>
      </c>
    </row>
    <row r="24" spans="1:37">
      <c r="A24" s="17" t="s">
        <v>4</v>
      </c>
      <c r="B24" s="264">
        <v>0</v>
      </c>
      <c r="C24" s="264">
        <v>4.4999999999999997E-3</v>
      </c>
      <c r="D24" s="264">
        <v>4.4999999999999997E-3</v>
      </c>
      <c r="E24" s="264">
        <v>0</v>
      </c>
      <c r="F24" s="264">
        <v>1E-3</v>
      </c>
      <c r="G24" s="264">
        <v>2E-3</v>
      </c>
      <c r="H24" s="264">
        <v>0</v>
      </c>
      <c r="I24" s="264">
        <v>0</v>
      </c>
      <c r="J24" s="264">
        <v>8.9999999999999993E-3</v>
      </c>
      <c r="K24" s="264">
        <v>8.9999999999999993E-3</v>
      </c>
      <c r="L24" s="264">
        <v>0</v>
      </c>
      <c r="M24" s="264">
        <v>0</v>
      </c>
      <c r="N24" s="264">
        <v>1.0999999999999999E-2</v>
      </c>
      <c r="O24" s="264">
        <v>1.2E-2</v>
      </c>
      <c r="P24" s="264">
        <v>0</v>
      </c>
      <c r="Q24" s="264">
        <v>9.4999999999999998E-3</v>
      </c>
      <c r="R24" s="264">
        <v>9.4999999999999998E-3</v>
      </c>
      <c r="S24" s="264">
        <v>0</v>
      </c>
      <c r="T24" s="264">
        <v>0</v>
      </c>
      <c r="U24" s="264">
        <v>4.0000000000000001E-3</v>
      </c>
      <c r="V24" s="264">
        <v>6.0000000000000001E-3</v>
      </c>
      <c r="W24" s="264">
        <v>0</v>
      </c>
      <c r="X24" s="264">
        <v>1.0500000000000001E-2</v>
      </c>
      <c r="Y24" s="264">
        <v>1.0500000000000001E-2</v>
      </c>
      <c r="Z24" s="264">
        <v>4.0000000000000001E-3</v>
      </c>
      <c r="AA24" s="264">
        <v>0</v>
      </c>
      <c r="AB24" s="264">
        <v>1.2E-2</v>
      </c>
      <c r="AC24" s="264">
        <v>6.0000000000000001E-3</v>
      </c>
      <c r="AD24" s="264">
        <v>0</v>
      </c>
      <c r="AE24" s="264">
        <v>1.15E-2</v>
      </c>
      <c r="AF24" s="264">
        <v>1.15E-2</v>
      </c>
      <c r="AG24" s="265"/>
      <c r="AH24" s="266">
        <v>0.14800000000000002</v>
      </c>
      <c r="AI24" s="267">
        <v>4.7741935483870974E-3</v>
      </c>
      <c r="AJ24" s="264">
        <v>1.2E-2</v>
      </c>
      <c r="AK24" s="235">
        <v>0</v>
      </c>
    </row>
    <row r="25" spans="1:37">
      <c r="A25" s="17" t="s">
        <v>5</v>
      </c>
      <c r="B25" s="264">
        <v>0</v>
      </c>
      <c r="C25" s="264">
        <v>6.0000000000000001E-3</v>
      </c>
      <c r="D25" s="264">
        <v>1.4999999999999999E-2</v>
      </c>
      <c r="E25" s="264">
        <v>8.0000000000000002E-3</v>
      </c>
      <c r="F25" s="264">
        <v>0</v>
      </c>
      <c r="G25" s="264">
        <v>4.4999999999999997E-3</v>
      </c>
      <c r="H25" s="264">
        <v>4.4999999999999997E-3</v>
      </c>
      <c r="I25" s="264">
        <v>2E-3</v>
      </c>
      <c r="J25" s="264">
        <v>1E-3</v>
      </c>
      <c r="K25" s="264">
        <v>6.0000000000000001E-3</v>
      </c>
      <c r="L25" s="264">
        <v>1.4E-2</v>
      </c>
      <c r="M25" s="264">
        <v>0</v>
      </c>
      <c r="N25" s="264">
        <v>1.2999999999999999E-2</v>
      </c>
      <c r="O25" s="264">
        <v>1.2999999999999999E-2</v>
      </c>
      <c r="P25" s="264">
        <v>0</v>
      </c>
      <c r="Q25" s="264">
        <v>0</v>
      </c>
      <c r="R25" s="264">
        <v>8.9999999999999993E-3</v>
      </c>
      <c r="S25" s="264">
        <v>7.0000000000000001E-3</v>
      </c>
      <c r="T25" s="264">
        <v>0</v>
      </c>
      <c r="U25" s="264">
        <v>4.4999999999999997E-3</v>
      </c>
      <c r="V25" s="264">
        <v>4.4999999999999997E-3</v>
      </c>
      <c r="W25" s="264">
        <v>0</v>
      </c>
      <c r="X25" s="264">
        <v>1E-3</v>
      </c>
      <c r="Y25" s="264">
        <v>0.01</v>
      </c>
      <c r="Z25" s="264">
        <v>0.01</v>
      </c>
      <c r="AA25" s="264">
        <v>5.0000000000000001E-3</v>
      </c>
      <c r="AB25" s="264">
        <v>1.0999999999999999E-2</v>
      </c>
      <c r="AC25" s="264">
        <v>1.0999999999999999E-2</v>
      </c>
      <c r="AD25" s="264">
        <v>3.0000000000000001E-3</v>
      </c>
      <c r="AE25" s="264">
        <v>1E-3</v>
      </c>
      <c r="AF25" s="269"/>
      <c r="AG25" s="265"/>
      <c r="AH25" s="266">
        <v>0.16400000000000003</v>
      </c>
      <c r="AI25" s="267">
        <v>5.4666666666666674E-3</v>
      </c>
      <c r="AJ25" s="264">
        <v>1.4999999999999999E-2</v>
      </c>
      <c r="AK25" s="235">
        <v>0</v>
      </c>
    </row>
    <row r="26" spans="1:37">
      <c r="A26" s="17" t="s">
        <v>6</v>
      </c>
      <c r="B26" s="264">
        <v>1.4999999999999999E-2</v>
      </c>
      <c r="C26" s="264">
        <v>1.2E-2</v>
      </c>
      <c r="D26" s="264">
        <v>0</v>
      </c>
      <c r="E26" s="264">
        <v>6.4999999999999997E-3</v>
      </c>
      <c r="F26" s="264">
        <v>6.4999999999999997E-3</v>
      </c>
      <c r="G26" s="264">
        <v>1E-3</v>
      </c>
      <c r="H26" s="264">
        <v>6.0000000000000001E-3</v>
      </c>
      <c r="I26" s="264">
        <v>1E-3</v>
      </c>
      <c r="J26" s="264">
        <v>8.9999999999999993E-3</v>
      </c>
      <c r="K26" s="264">
        <v>0</v>
      </c>
      <c r="L26" s="264">
        <v>1.35E-2</v>
      </c>
      <c r="M26" s="264">
        <v>1.35E-2</v>
      </c>
      <c r="N26" s="264">
        <v>0</v>
      </c>
      <c r="O26" s="264">
        <v>0</v>
      </c>
      <c r="P26" s="264">
        <v>0.01</v>
      </c>
      <c r="Q26" s="264">
        <v>7.0000000000000001E-3</v>
      </c>
      <c r="R26" s="264">
        <v>0</v>
      </c>
      <c r="S26" s="264">
        <v>1.2500000000000001E-2</v>
      </c>
      <c r="T26" s="264">
        <v>1.2500000000000001E-2</v>
      </c>
      <c r="U26" s="264">
        <v>0</v>
      </c>
      <c r="V26" s="264">
        <v>1E-3</v>
      </c>
      <c r="W26" s="264">
        <v>1.4E-2</v>
      </c>
      <c r="X26" s="264">
        <v>2.8000000000000001E-2</v>
      </c>
      <c r="Y26" s="264">
        <v>0</v>
      </c>
      <c r="Z26" s="264">
        <v>1.35E-2</v>
      </c>
      <c r="AA26" s="264">
        <v>1.35E-2</v>
      </c>
      <c r="AB26" s="264">
        <v>6.0000000000000001E-3</v>
      </c>
      <c r="AC26" s="264">
        <v>5.0000000000000001E-3</v>
      </c>
      <c r="AD26" s="264">
        <v>0.03</v>
      </c>
      <c r="AE26" s="264">
        <v>4.3999999999999997E-2</v>
      </c>
      <c r="AF26" s="264">
        <v>0.13</v>
      </c>
      <c r="AG26" s="265"/>
      <c r="AH26" s="266">
        <v>0.41100000000000003</v>
      </c>
      <c r="AI26" s="267">
        <v>1.3258064516129034E-2</v>
      </c>
      <c r="AJ26" s="264">
        <v>0.13</v>
      </c>
      <c r="AK26" s="235">
        <v>0</v>
      </c>
    </row>
    <row r="27" spans="1:37">
      <c r="A27" s="17" t="s">
        <v>7</v>
      </c>
      <c r="B27" s="264">
        <v>1.8249999999999999E-2</v>
      </c>
      <c r="C27" s="264">
        <v>1.8249999999999999E-2</v>
      </c>
      <c r="D27" s="264">
        <v>9.9000000000000008E-3</v>
      </c>
      <c r="E27" s="264">
        <v>0</v>
      </c>
      <c r="F27" s="264">
        <v>1.43E-2</v>
      </c>
      <c r="G27" s="264">
        <v>1.15E-2</v>
      </c>
      <c r="H27" s="264">
        <v>5.0000000000000001E-4</v>
      </c>
      <c r="I27" s="264">
        <v>3.15E-3</v>
      </c>
      <c r="J27" s="264">
        <v>3.15E-3</v>
      </c>
      <c r="K27" s="264">
        <v>0</v>
      </c>
      <c r="L27" s="264">
        <v>0</v>
      </c>
      <c r="M27" s="264">
        <v>1E-4</v>
      </c>
      <c r="N27" s="264">
        <v>5.5999999999999999E-3</v>
      </c>
      <c r="O27" s="264">
        <v>0</v>
      </c>
      <c r="P27" s="264">
        <v>3.3999999999999998E-3</v>
      </c>
      <c r="Q27" s="264">
        <v>3.3999999999999998E-3</v>
      </c>
      <c r="R27" s="264">
        <v>0</v>
      </c>
      <c r="S27" s="264">
        <v>0</v>
      </c>
      <c r="T27" s="264">
        <v>0</v>
      </c>
      <c r="U27" s="264">
        <v>0</v>
      </c>
      <c r="V27" s="264">
        <v>0</v>
      </c>
      <c r="W27" s="264">
        <v>8.2000000000000007E-3</v>
      </c>
      <c r="X27" s="264">
        <v>8.2000000000000007E-3</v>
      </c>
      <c r="Y27" s="264">
        <v>0</v>
      </c>
      <c r="Z27" s="264">
        <v>1E-4</v>
      </c>
      <c r="AA27" s="264">
        <v>1.6899999999999998E-2</v>
      </c>
      <c r="AB27" s="264">
        <v>9.7999999999999997E-3</v>
      </c>
      <c r="AC27" s="264">
        <v>0</v>
      </c>
      <c r="AD27" s="264">
        <v>1.315E-2</v>
      </c>
      <c r="AE27" s="264">
        <v>1.315E-2</v>
      </c>
      <c r="AF27" s="269"/>
      <c r="AG27" s="265"/>
      <c r="AH27" s="266">
        <v>0.16099999999999998</v>
      </c>
      <c r="AI27" s="267">
        <v>5.3666666666666663E-3</v>
      </c>
      <c r="AJ27" s="264">
        <v>1.8249999999999999E-2</v>
      </c>
      <c r="AK27" s="235">
        <v>0</v>
      </c>
    </row>
    <row r="28" spans="1:37">
      <c r="A28" s="17" t="s">
        <v>8</v>
      </c>
      <c r="B28" s="264">
        <v>0</v>
      </c>
      <c r="C28" s="264">
        <v>0</v>
      </c>
      <c r="D28" s="264">
        <v>1.7999999999999999E-2</v>
      </c>
      <c r="E28" s="264">
        <v>1.12E-2</v>
      </c>
      <c r="F28" s="264">
        <v>0</v>
      </c>
      <c r="G28" s="264">
        <v>6.1150000000000003E-2</v>
      </c>
      <c r="H28" s="264">
        <v>6.1150000000000003E-2</v>
      </c>
      <c r="I28" s="264">
        <v>0</v>
      </c>
      <c r="J28" s="264">
        <v>0</v>
      </c>
      <c r="K28" s="264">
        <v>1.1000000000000001E-3</v>
      </c>
      <c r="L28" s="264">
        <v>8.0000000000000004E-4</v>
      </c>
      <c r="M28" s="264">
        <v>0</v>
      </c>
      <c r="N28" s="264">
        <v>5.5000000000000003E-4</v>
      </c>
      <c r="O28" s="264">
        <v>5.5000000000000003E-4</v>
      </c>
      <c r="P28" s="264">
        <v>0</v>
      </c>
      <c r="Q28" s="264">
        <v>0</v>
      </c>
      <c r="R28" s="264">
        <v>5.9999999999999995E-4</v>
      </c>
      <c r="S28" s="264">
        <v>2.9999999999999997E-4</v>
      </c>
      <c r="T28" s="264">
        <v>0</v>
      </c>
      <c r="U28" s="264">
        <v>8.9999999999999998E-4</v>
      </c>
      <c r="V28" s="264">
        <v>8.9999999999999998E-4</v>
      </c>
      <c r="W28" s="264">
        <v>1E-4</v>
      </c>
      <c r="X28" s="264">
        <v>0</v>
      </c>
      <c r="Y28" s="264">
        <v>5.9999999999999995E-4</v>
      </c>
      <c r="Z28" s="264">
        <v>0</v>
      </c>
      <c r="AA28" s="264">
        <v>0</v>
      </c>
      <c r="AB28" s="264">
        <v>2.9999999999999997E-4</v>
      </c>
      <c r="AC28" s="264">
        <v>2.9999999999999997E-4</v>
      </c>
      <c r="AD28" s="264">
        <v>0</v>
      </c>
      <c r="AE28" s="264">
        <v>1E-4</v>
      </c>
      <c r="AF28" s="264">
        <v>2.0000000000000001E-4</v>
      </c>
      <c r="AG28" s="265"/>
      <c r="AH28" s="266">
        <v>0.15879999999999994</v>
      </c>
      <c r="AI28" s="267">
        <v>5.1225806451612888E-3</v>
      </c>
      <c r="AJ28" s="264">
        <v>6.1150000000000003E-2</v>
      </c>
      <c r="AK28" s="235">
        <v>0</v>
      </c>
    </row>
    <row r="29" spans="1:37">
      <c r="A29" s="17" t="s">
        <v>9</v>
      </c>
      <c r="B29" s="264">
        <v>0</v>
      </c>
      <c r="C29" s="264">
        <v>0</v>
      </c>
      <c r="D29" s="264">
        <v>0</v>
      </c>
      <c r="E29" s="264">
        <v>0</v>
      </c>
      <c r="F29" s="264">
        <v>1E-3</v>
      </c>
      <c r="G29" s="264">
        <v>0</v>
      </c>
      <c r="H29" s="264">
        <v>3.0000000000000001E-3</v>
      </c>
      <c r="I29" s="264">
        <v>0</v>
      </c>
      <c r="J29" s="264">
        <v>0</v>
      </c>
      <c r="K29" s="264">
        <v>2.5000000000000001E-3</v>
      </c>
      <c r="L29" s="264">
        <v>2.5000000000000001E-3</v>
      </c>
      <c r="M29" s="264">
        <v>0</v>
      </c>
      <c r="N29" s="264">
        <v>0</v>
      </c>
      <c r="O29" s="264">
        <v>5.0000000000000001E-3</v>
      </c>
      <c r="P29" s="264">
        <v>3.0000000000000001E-3</v>
      </c>
      <c r="Q29" s="264">
        <v>0</v>
      </c>
      <c r="R29" s="264">
        <v>1.5E-3</v>
      </c>
      <c r="S29" s="264">
        <v>1.5E-3</v>
      </c>
      <c r="T29" s="264">
        <v>0</v>
      </c>
      <c r="U29" s="264">
        <v>0</v>
      </c>
      <c r="V29" s="264">
        <v>5.0000000000000001E-3</v>
      </c>
      <c r="W29" s="264">
        <v>5.0000000000000001E-3</v>
      </c>
      <c r="X29" s="264">
        <v>0</v>
      </c>
      <c r="Y29" s="264">
        <v>6.4999999999999997E-3</v>
      </c>
      <c r="Z29" s="264">
        <v>6.4999999999999997E-3</v>
      </c>
      <c r="AA29" s="264">
        <v>0</v>
      </c>
      <c r="AB29" s="264">
        <v>0</v>
      </c>
      <c r="AC29" s="264">
        <v>0</v>
      </c>
      <c r="AD29" s="264">
        <v>4.0000000000000001E-3</v>
      </c>
      <c r="AE29" s="264">
        <v>0</v>
      </c>
      <c r="AF29" s="264">
        <v>2E-3</v>
      </c>
      <c r="AG29" s="265"/>
      <c r="AH29" s="266">
        <v>4.9000000000000002E-2</v>
      </c>
      <c r="AI29" s="267">
        <v>1.5806451612903226E-3</v>
      </c>
      <c r="AJ29" s="264">
        <v>6.4999999999999997E-3</v>
      </c>
      <c r="AK29" s="235">
        <v>0</v>
      </c>
    </row>
    <row r="30" spans="1:37">
      <c r="A30" s="17" t="s">
        <v>10</v>
      </c>
      <c r="B30" s="264">
        <v>2E-3</v>
      </c>
      <c r="C30" s="264">
        <v>0</v>
      </c>
      <c r="D30" s="264">
        <v>0</v>
      </c>
      <c r="E30" s="264">
        <v>0</v>
      </c>
      <c r="F30" s="264">
        <v>0</v>
      </c>
      <c r="G30" s="264">
        <v>0</v>
      </c>
      <c r="H30" s="264">
        <v>6.0000000000000001E-3</v>
      </c>
      <c r="I30" s="264">
        <v>6.0000000000000001E-3</v>
      </c>
      <c r="J30" s="264">
        <v>0</v>
      </c>
      <c r="K30" s="264">
        <v>2E-3</v>
      </c>
      <c r="L30" s="264">
        <v>6.0000000000000001E-3</v>
      </c>
      <c r="M30" s="264">
        <v>7.0000000000000001E-3</v>
      </c>
      <c r="N30" s="264">
        <v>0</v>
      </c>
      <c r="O30" s="264">
        <v>5.0000000000000001E-3</v>
      </c>
      <c r="P30" s="264">
        <v>5.0000000000000001E-3</v>
      </c>
      <c r="Q30" s="264">
        <v>0</v>
      </c>
      <c r="R30" s="264">
        <v>0</v>
      </c>
      <c r="S30" s="264">
        <v>0.01</v>
      </c>
      <c r="T30" s="264">
        <v>0.01</v>
      </c>
      <c r="U30" s="264">
        <v>0</v>
      </c>
      <c r="V30" s="264">
        <v>1.2E-2</v>
      </c>
      <c r="W30" s="264">
        <v>1.2E-2</v>
      </c>
      <c r="X30" s="264">
        <v>0</v>
      </c>
      <c r="Y30" s="264">
        <v>0</v>
      </c>
      <c r="Z30" s="264">
        <v>2.1999999999999999E-2</v>
      </c>
      <c r="AA30" s="264">
        <v>1.9E-2</v>
      </c>
      <c r="AB30" s="264">
        <v>0</v>
      </c>
      <c r="AC30" s="264">
        <v>2.1499999999999998E-2</v>
      </c>
      <c r="AD30" s="264">
        <v>2.1499999999999998E-2</v>
      </c>
      <c r="AE30" s="264">
        <v>0</v>
      </c>
      <c r="AF30" s="270"/>
      <c r="AG30" s="265"/>
      <c r="AH30" s="266">
        <v>0.16699999999999998</v>
      </c>
      <c r="AI30" s="267">
        <v>5.5666666666666659E-3</v>
      </c>
      <c r="AJ30" s="264">
        <v>2.1999999999999999E-2</v>
      </c>
      <c r="AK30" s="235">
        <v>0</v>
      </c>
    </row>
    <row r="31" spans="1:37">
      <c r="A31" s="17" t="s">
        <v>11</v>
      </c>
      <c r="B31" s="264">
        <v>0</v>
      </c>
      <c r="C31" s="264">
        <v>2.1999999999999999E-2</v>
      </c>
      <c r="D31" s="264">
        <v>0.02</v>
      </c>
      <c r="E31" s="264">
        <v>0</v>
      </c>
      <c r="F31" s="264">
        <v>2.0500000000000001E-2</v>
      </c>
      <c r="G31" s="264">
        <v>2.0500000000000001E-2</v>
      </c>
      <c r="H31" s="264">
        <v>0</v>
      </c>
      <c r="I31" s="264">
        <v>0</v>
      </c>
      <c r="J31" s="264">
        <v>1.0999999999999999E-2</v>
      </c>
      <c r="K31" s="264">
        <v>1E-3</v>
      </c>
      <c r="L31" s="264">
        <v>0</v>
      </c>
      <c r="M31" s="264">
        <v>1.35E-2</v>
      </c>
      <c r="N31" s="264">
        <v>1.35E-2</v>
      </c>
      <c r="O31" s="264">
        <v>0</v>
      </c>
      <c r="P31" s="264">
        <v>0</v>
      </c>
      <c r="Q31" s="264">
        <v>1.6E-2</v>
      </c>
      <c r="R31" s="264">
        <v>0</v>
      </c>
      <c r="S31" s="264">
        <v>1.2999999999999999E-2</v>
      </c>
      <c r="T31" s="264">
        <v>5.4999999999999997E-3</v>
      </c>
      <c r="U31" s="264">
        <v>5.4999999999999997E-3</v>
      </c>
      <c r="V31" s="264">
        <v>0</v>
      </c>
      <c r="W31" s="264">
        <v>1E-3</v>
      </c>
      <c r="X31" s="264">
        <v>8.9999999999999993E-3</v>
      </c>
      <c r="Y31" s="264">
        <v>6.0000000000000001E-3</v>
      </c>
      <c r="Z31" s="264">
        <v>0</v>
      </c>
      <c r="AA31" s="264">
        <v>0</v>
      </c>
      <c r="AB31" s="264">
        <v>0</v>
      </c>
      <c r="AC31" s="264">
        <v>0</v>
      </c>
      <c r="AD31" s="264">
        <v>3.0000000000000001E-3</v>
      </c>
      <c r="AE31" s="264">
        <v>0.01</v>
      </c>
      <c r="AF31" s="264">
        <v>1.0999999999999999E-2</v>
      </c>
      <c r="AG31" s="265"/>
      <c r="AH31" s="266">
        <v>0.20200000000000007</v>
      </c>
      <c r="AI31" s="267">
        <v>6.5161290322580667E-3</v>
      </c>
      <c r="AJ31" s="264">
        <v>2.1999999999999999E-2</v>
      </c>
      <c r="AK31" s="235">
        <v>0</v>
      </c>
    </row>
    <row r="32" spans="1:37">
      <c r="A32" s="17" t="s">
        <v>65</v>
      </c>
      <c r="B32" s="264">
        <v>0</v>
      </c>
      <c r="C32" s="264">
        <v>8.5000000000000006E-3</v>
      </c>
      <c r="D32" s="264">
        <v>8.5000000000000006E-3</v>
      </c>
      <c r="E32" s="264">
        <v>0</v>
      </c>
      <c r="F32" s="264">
        <v>1.7999999999999999E-2</v>
      </c>
      <c r="G32" s="264">
        <v>1.7999999999999999E-2</v>
      </c>
      <c r="H32" s="264">
        <v>8.9999999999999993E-3</v>
      </c>
      <c r="I32" s="264">
        <v>0</v>
      </c>
      <c r="J32" s="264">
        <v>2E-3</v>
      </c>
      <c r="K32" s="264">
        <v>2E-3</v>
      </c>
      <c r="L32" s="264">
        <v>0</v>
      </c>
      <c r="M32" s="264">
        <v>1E-3</v>
      </c>
      <c r="N32" s="264">
        <v>1.4E-2</v>
      </c>
      <c r="O32" s="264">
        <v>5.0000000000000001E-3</v>
      </c>
      <c r="P32" s="264">
        <v>0</v>
      </c>
      <c r="Q32" s="264">
        <v>2E-3</v>
      </c>
      <c r="R32" s="264">
        <v>2E-3</v>
      </c>
      <c r="S32" s="264">
        <v>0</v>
      </c>
      <c r="T32" s="264">
        <v>0</v>
      </c>
      <c r="U32" s="264">
        <v>6.0000000000000001E-3</v>
      </c>
      <c r="V32" s="264">
        <v>0</v>
      </c>
      <c r="W32" s="264">
        <v>0</v>
      </c>
      <c r="X32" s="264">
        <v>5.0000000000000001E-3</v>
      </c>
      <c r="Y32" s="264">
        <v>5.0000000000000001E-3</v>
      </c>
      <c r="Z32" s="264">
        <v>0</v>
      </c>
      <c r="AA32" s="264">
        <v>0</v>
      </c>
      <c r="AB32" s="264">
        <v>6.0000000000000001E-3</v>
      </c>
      <c r="AC32" s="264">
        <v>0</v>
      </c>
      <c r="AD32" s="264">
        <v>0</v>
      </c>
      <c r="AE32" s="264">
        <v>8.9999999999999993E-3</v>
      </c>
      <c r="AF32" s="270"/>
      <c r="AG32" s="265"/>
      <c r="AH32" s="266">
        <v>0.12100000000000002</v>
      </c>
      <c r="AI32" s="267">
        <v>4.0333333333333341E-3</v>
      </c>
      <c r="AJ32" s="264">
        <v>1.7999999999999999E-2</v>
      </c>
      <c r="AK32" s="235">
        <v>0</v>
      </c>
    </row>
    <row r="33" spans="1:47">
      <c r="A33" s="17" t="s">
        <v>66</v>
      </c>
      <c r="B33" s="264">
        <v>1.7999999999999999E-2</v>
      </c>
      <c r="C33" s="264">
        <v>0</v>
      </c>
      <c r="D33" s="264">
        <v>0</v>
      </c>
      <c r="E33" s="264">
        <v>4.0000000000000001E-3</v>
      </c>
      <c r="F33" s="264">
        <v>5.0000000000000001E-3</v>
      </c>
      <c r="G33" s="264">
        <v>0</v>
      </c>
      <c r="H33" s="264">
        <v>7.4999999999999997E-3</v>
      </c>
      <c r="I33" s="264">
        <v>7.4999999999999997E-3</v>
      </c>
      <c r="J33" s="264">
        <v>0</v>
      </c>
      <c r="K33" s="264">
        <v>1E-3</v>
      </c>
      <c r="L33" s="264">
        <v>7.0000000000000001E-3</v>
      </c>
      <c r="M33" s="264">
        <v>0</v>
      </c>
      <c r="N33" s="264">
        <v>0</v>
      </c>
      <c r="O33" s="264">
        <v>0</v>
      </c>
      <c r="P33" s="264">
        <v>0</v>
      </c>
      <c r="Q33" s="264">
        <v>0</v>
      </c>
      <c r="R33" s="264">
        <v>0</v>
      </c>
      <c r="S33" s="264">
        <v>0</v>
      </c>
      <c r="T33" s="264">
        <v>0</v>
      </c>
      <c r="U33" s="264">
        <v>0</v>
      </c>
      <c r="V33" s="264">
        <v>0</v>
      </c>
      <c r="W33" s="264">
        <v>0</v>
      </c>
      <c r="X33" s="264">
        <v>0</v>
      </c>
      <c r="Y33" s="264">
        <v>0</v>
      </c>
      <c r="Z33" s="264">
        <v>0</v>
      </c>
      <c r="AA33" s="264">
        <v>0</v>
      </c>
      <c r="AB33" s="264">
        <v>1E-3</v>
      </c>
      <c r="AC33" s="264">
        <v>0</v>
      </c>
      <c r="AD33" s="264">
        <v>0</v>
      </c>
      <c r="AE33" s="264">
        <v>0</v>
      </c>
      <c r="AF33" s="264">
        <v>0</v>
      </c>
      <c r="AG33" s="265"/>
      <c r="AH33" s="266">
        <v>5.1000000000000004E-2</v>
      </c>
      <c r="AI33" s="267">
        <v>1.6451612903225807E-3</v>
      </c>
      <c r="AJ33" s="264">
        <v>1.7999999999999999E-2</v>
      </c>
      <c r="AK33" s="235">
        <v>0</v>
      </c>
    </row>
    <row r="34" spans="1:47" ht="15">
      <c r="AH34" s="271">
        <v>1.6998</v>
      </c>
      <c r="AI34" s="272" t="s">
        <v>208</v>
      </c>
    </row>
    <row r="36" spans="1:47" ht="15" customHeight="1">
      <c r="A36" s="133" t="s">
        <v>210</v>
      </c>
      <c r="B36" s="57"/>
      <c r="C36" s="274"/>
      <c r="D36" s="57"/>
      <c r="E36" s="57"/>
      <c r="F36" s="57"/>
      <c r="G36" s="171" t="s">
        <v>200</v>
      </c>
      <c r="H36" s="57"/>
      <c r="I36" s="57"/>
      <c r="J36" s="57"/>
      <c r="K36" s="256" t="s">
        <v>202</v>
      </c>
      <c r="L36" s="256"/>
      <c r="M36" s="57">
        <v>0.46800000000000003</v>
      </c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133" t="s">
        <v>210</v>
      </c>
      <c r="AG36" s="57"/>
      <c r="AH36" s="248"/>
      <c r="AI36" s="257"/>
      <c r="AJ36" s="57"/>
      <c r="AK36" s="258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1:47">
      <c r="A37" s="259" t="s">
        <v>203</v>
      </c>
      <c r="B37" s="259">
        <v>1</v>
      </c>
      <c r="C37" s="259">
        <v>2</v>
      </c>
      <c r="D37" s="259">
        <v>3</v>
      </c>
      <c r="E37" s="259">
        <v>4</v>
      </c>
      <c r="F37" s="259">
        <v>5</v>
      </c>
      <c r="G37" s="259">
        <v>6</v>
      </c>
      <c r="H37" s="259">
        <v>7</v>
      </c>
      <c r="I37" s="259">
        <v>8</v>
      </c>
      <c r="J37" s="259">
        <v>9</v>
      </c>
      <c r="K37" s="259">
        <v>10</v>
      </c>
      <c r="L37" s="259">
        <v>11</v>
      </c>
      <c r="M37" s="259">
        <v>12</v>
      </c>
      <c r="N37" s="259">
        <v>13</v>
      </c>
      <c r="O37" s="259">
        <v>14</v>
      </c>
      <c r="P37" s="259">
        <v>15</v>
      </c>
      <c r="Q37" s="259">
        <v>16</v>
      </c>
      <c r="R37" s="259">
        <v>17</v>
      </c>
      <c r="S37" s="259">
        <v>18</v>
      </c>
      <c r="T37" s="259">
        <v>19</v>
      </c>
      <c r="U37" s="259">
        <v>20</v>
      </c>
      <c r="V37" s="259">
        <v>21</v>
      </c>
      <c r="W37" s="259">
        <v>22</v>
      </c>
      <c r="X37" s="259">
        <v>23</v>
      </c>
      <c r="Y37" s="259">
        <v>24</v>
      </c>
      <c r="Z37" s="259">
        <v>25</v>
      </c>
      <c r="AA37" s="259">
        <v>26</v>
      </c>
      <c r="AB37" s="259">
        <v>27</v>
      </c>
      <c r="AC37" s="259">
        <v>28</v>
      </c>
      <c r="AD37" s="259">
        <v>29</v>
      </c>
      <c r="AE37" s="259">
        <v>30</v>
      </c>
      <c r="AF37" s="259">
        <v>31</v>
      </c>
      <c r="AG37" s="260"/>
      <c r="AH37" s="261" t="s">
        <v>204</v>
      </c>
      <c r="AI37" s="262" t="s">
        <v>205</v>
      </c>
      <c r="AJ37" s="261" t="s">
        <v>206</v>
      </c>
      <c r="AK37" s="263" t="s">
        <v>207</v>
      </c>
    </row>
    <row r="38" spans="1:47">
      <c r="A38" s="65">
        <v>43466</v>
      </c>
      <c r="B38" s="264">
        <v>0</v>
      </c>
      <c r="C38" s="264">
        <v>3.3000000000000002E-2</v>
      </c>
      <c r="D38" s="264">
        <v>0</v>
      </c>
      <c r="E38" s="264">
        <v>0</v>
      </c>
      <c r="F38" s="264">
        <v>0</v>
      </c>
      <c r="G38" s="264">
        <v>0</v>
      </c>
      <c r="H38" s="264">
        <v>0</v>
      </c>
      <c r="I38" s="264">
        <v>0</v>
      </c>
      <c r="J38" s="264">
        <v>0</v>
      </c>
      <c r="K38" s="264">
        <v>0</v>
      </c>
      <c r="L38" s="264">
        <v>0</v>
      </c>
      <c r="M38" s="264">
        <v>0</v>
      </c>
      <c r="N38" s="264">
        <v>1E-3</v>
      </c>
      <c r="O38" s="264">
        <v>1E-3</v>
      </c>
      <c r="P38" s="264">
        <v>0</v>
      </c>
      <c r="Q38" s="264">
        <v>3.4000000000000002E-2</v>
      </c>
      <c r="R38" s="264">
        <v>0</v>
      </c>
      <c r="S38" s="264">
        <v>0</v>
      </c>
      <c r="T38" s="264">
        <v>0</v>
      </c>
      <c r="U38" s="264">
        <v>0</v>
      </c>
      <c r="V38" s="264">
        <v>0</v>
      </c>
      <c r="W38" s="264">
        <v>0</v>
      </c>
      <c r="X38" s="264">
        <v>0</v>
      </c>
      <c r="Y38" s="264">
        <v>0</v>
      </c>
      <c r="Z38" s="264">
        <v>0</v>
      </c>
      <c r="AA38" s="264">
        <v>0</v>
      </c>
      <c r="AB38" s="264">
        <v>0</v>
      </c>
      <c r="AC38" s="264">
        <v>0</v>
      </c>
      <c r="AD38" s="264">
        <v>0</v>
      </c>
      <c r="AE38" s="264">
        <v>0</v>
      </c>
      <c r="AF38" s="264">
        <v>0</v>
      </c>
      <c r="AG38" s="265"/>
      <c r="AH38" s="266">
        <v>6.9000000000000006E-2</v>
      </c>
      <c r="AI38" s="267">
        <v>2.2258064516129032E-3</v>
      </c>
      <c r="AJ38" s="264">
        <v>3.4000000000000002E-2</v>
      </c>
      <c r="AK38" s="235">
        <v>0</v>
      </c>
    </row>
    <row r="39" spans="1:47">
      <c r="A39" s="17" t="s">
        <v>3</v>
      </c>
      <c r="B39" s="264">
        <v>0</v>
      </c>
      <c r="C39" s="264">
        <v>0</v>
      </c>
      <c r="D39" s="264">
        <v>6.0000000000000001E-3</v>
      </c>
      <c r="E39" s="264">
        <v>6.0000000000000001E-3</v>
      </c>
      <c r="F39" s="264">
        <v>0</v>
      </c>
      <c r="G39" s="264">
        <v>0</v>
      </c>
      <c r="H39" s="264">
        <v>0</v>
      </c>
      <c r="I39" s="264">
        <v>0</v>
      </c>
      <c r="J39" s="264">
        <v>4.0000000000000001E-3</v>
      </c>
      <c r="K39" s="264">
        <v>0</v>
      </c>
      <c r="L39" s="264">
        <v>0</v>
      </c>
      <c r="M39" s="264">
        <v>0.01</v>
      </c>
      <c r="N39" s="264">
        <v>0</v>
      </c>
      <c r="O39" s="264">
        <v>0</v>
      </c>
      <c r="P39" s="264">
        <v>0</v>
      </c>
      <c r="Q39" s="264">
        <v>8.9999999999999993E-3</v>
      </c>
      <c r="R39" s="264">
        <v>0</v>
      </c>
      <c r="S39" s="264">
        <v>0</v>
      </c>
      <c r="T39" s="264">
        <v>1E-3</v>
      </c>
      <c r="U39" s="264">
        <v>0</v>
      </c>
      <c r="V39" s="264">
        <v>0</v>
      </c>
      <c r="W39" s="264">
        <v>0</v>
      </c>
      <c r="X39" s="264">
        <v>0</v>
      </c>
      <c r="Y39" s="264">
        <v>1.2999999999999999E-2</v>
      </c>
      <c r="Z39" s="264">
        <v>1.2999999999999999E-2</v>
      </c>
      <c r="AA39" s="264">
        <v>0</v>
      </c>
      <c r="AB39" s="264">
        <v>2E-3</v>
      </c>
      <c r="AC39" s="264">
        <v>0</v>
      </c>
      <c r="AD39" s="268"/>
      <c r="AE39" s="268"/>
      <c r="AF39" s="268"/>
      <c r="AG39" s="265"/>
      <c r="AH39" s="266">
        <v>6.4000000000000001E-2</v>
      </c>
      <c r="AI39" s="267">
        <v>2.2857142857142859E-3</v>
      </c>
      <c r="AJ39" s="264">
        <v>1.2999999999999999E-2</v>
      </c>
      <c r="AK39" s="235">
        <v>0</v>
      </c>
    </row>
    <row r="40" spans="1:47">
      <c r="A40" s="17" t="s">
        <v>4</v>
      </c>
      <c r="B40" s="264">
        <v>0</v>
      </c>
      <c r="C40" s="264">
        <v>0</v>
      </c>
      <c r="D40" s="264">
        <v>5.0000000000000001E-4</v>
      </c>
      <c r="E40" s="264">
        <v>5.0000000000000001E-4</v>
      </c>
      <c r="F40" s="264">
        <v>0</v>
      </c>
      <c r="G40" s="264">
        <v>0</v>
      </c>
      <c r="H40" s="264">
        <v>0</v>
      </c>
      <c r="I40" s="264">
        <v>0</v>
      </c>
      <c r="J40" s="264">
        <v>2.9000000000000001E-2</v>
      </c>
      <c r="K40" s="264">
        <v>2.7E-2</v>
      </c>
      <c r="L40" s="264">
        <v>2.7E-2</v>
      </c>
      <c r="M40" s="264">
        <v>0</v>
      </c>
      <c r="N40" s="264">
        <v>3.5999999999999997E-2</v>
      </c>
      <c r="O40" s="264">
        <v>3.2000000000000001E-2</v>
      </c>
      <c r="P40" s="264">
        <v>0</v>
      </c>
      <c r="Q40" s="264">
        <v>6.8000000000000005E-2</v>
      </c>
      <c r="R40" s="264">
        <v>0</v>
      </c>
      <c r="S40" s="264">
        <v>0</v>
      </c>
      <c r="T40" s="264">
        <v>0</v>
      </c>
      <c r="U40" s="264">
        <v>2E-3</v>
      </c>
      <c r="V40" s="264">
        <v>0</v>
      </c>
      <c r="W40" s="264">
        <v>0</v>
      </c>
      <c r="X40" s="264">
        <v>6.2E-2</v>
      </c>
      <c r="Y40" s="264">
        <v>3.3500000000000002E-2</v>
      </c>
      <c r="Z40" s="264">
        <v>3.3500000000000002E-2</v>
      </c>
      <c r="AA40" s="264">
        <v>0</v>
      </c>
      <c r="AB40" s="264">
        <v>5.2999999999999999E-2</v>
      </c>
      <c r="AC40" s="264">
        <v>0.01</v>
      </c>
      <c r="AD40" s="264">
        <v>1E-3</v>
      </c>
      <c r="AE40" s="264">
        <v>7.9000000000000001E-2</v>
      </c>
      <c r="AF40" s="264">
        <v>3.2000000000000001E-2</v>
      </c>
      <c r="AG40" s="265"/>
      <c r="AH40" s="266">
        <v>0.52600000000000002</v>
      </c>
      <c r="AI40" s="267">
        <v>1.6967741935483872E-2</v>
      </c>
      <c r="AJ40" s="264">
        <v>7.9000000000000001E-2</v>
      </c>
      <c r="AK40" s="235">
        <v>0</v>
      </c>
    </row>
    <row r="41" spans="1:47">
      <c r="A41" s="17" t="s">
        <v>5</v>
      </c>
      <c r="B41" s="264">
        <v>3.2000000000000001E-2</v>
      </c>
      <c r="C41" s="264">
        <v>0</v>
      </c>
      <c r="D41" s="264">
        <v>8.3000000000000004E-2</v>
      </c>
      <c r="E41" s="264">
        <v>6.7000000000000004E-2</v>
      </c>
      <c r="F41" s="264">
        <v>0</v>
      </c>
      <c r="G41" s="264">
        <v>5.1999999999999998E-2</v>
      </c>
      <c r="H41" s="264">
        <v>0</v>
      </c>
      <c r="I41" s="264">
        <v>0</v>
      </c>
      <c r="J41" s="264">
        <v>0</v>
      </c>
      <c r="K41" s="264">
        <v>3.1E-2</v>
      </c>
      <c r="L41" s="264">
        <v>6.0000000000000001E-3</v>
      </c>
      <c r="M41" s="264">
        <v>0</v>
      </c>
      <c r="N41" s="264">
        <v>4.2000000000000003E-2</v>
      </c>
      <c r="O41" s="264">
        <v>2.7E-2</v>
      </c>
      <c r="P41" s="264">
        <v>2.7E-2</v>
      </c>
      <c r="Q41" s="264">
        <v>0</v>
      </c>
      <c r="R41" s="264">
        <v>5.0999999999999997E-2</v>
      </c>
      <c r="S41" s="264">
        <v>2.5000000000000001E-2</v>
      </c>
      <c r="T41" s="264">
        <v>0</v>
      </c>
      <c r="U41" s="264">
        <v>1E-3</v>
      </c>
      <c r="V41" s="264">
        <v>7.0000000000000001E-3</v>
      </c>
      <c r="W41" s="264">
        <v>7.0000000000000001E-3</v>
      </c>
      <c r="X41" s="264">
        <v>0</v>
      </c>
      <c r="Y41" s="264">
        <v>7.0000000000000007E-2</v>
      </c>
      <c r="Z41" s="264">
        <v>6.7000000000000004E-2</v>
      </c>
      <c r="AA41" s="264">
        <v>1E-3</v>
      </c>
      <c r="AB41" s="264">
        <v>6.0999999999999999E-2</v>
      </c>
      <c r="AC41" s="264">
        <v>4.7500000000000001E-2</v>
      </c>
      <c r="AD41" s="264">
        <v>4.7500000000000001E-2</v>
      </c>
      <c r="AE41" s="264">
        <v>0</v>
      </c>
      <c r="AF41" s="269"/>
      <c r="AG41" s="265"/>
      <c r="AH41" s="266">
        <v>0.752</v>
      </c>
      <c r="AI41" s="267">
        <v>2.5066666666666668E-2</v>
      </c>
      <c r="AJ41" s="264">
        <v>8.3000000000000004E-2</v>
      </c>
      <c r="AK41" s="235">
        <v>0</v>
      </c>
    </row>
    <row r="42" spans="1:47">
      <c r="A42" s="17" t="s">
        <v>6</v>
      </c>
      <c r="B42" s="264">
        <v>0.10100000000000001</v>
      </c>
      <c r="C42" s="264">
        <v>7.0999999999999994E-2</v>
      </c>
      <c r="D42" s="264">
        <v>0</v>
      </c>
      <c r="E42" s="264">
        <v>7.4999999999999997E-2</v>
      </c>
      <c r="F42" s="264">
        <v>0</v>
      </c>
      <c r="G42" s="264">
        <v>0</v>
      </c>
      <c r="H42" s="264">
        <v>0</v>
      </c>
      <c r="I42" s="264">
        <v>6.8000000000000005E-2</v>
      </c>
      <c r="J42" s="264">
        <v>6.2E-2</v>
      </c>
      <c r="K42" s="264">
        <v>0</v>
      </c>
      <c r="L42" s="264">
        <v>8.6999999999999994E-2</v>
      </c>
      <c r="M42" s="264">
        <v>3.7499999999999999E-2</v>
      </c>
      <c r="N42" s="264">
        <v>3.7499999999999999E-2</v>
      </c>
      <c r="O42" s="264">
        <v>0</v>
      </c>
      <c r="P42" s="264">
        <v>0</v>
      </c>
      <c r="Q42" s="264">
        <v>2E-3</v>
      </c>
      <c r="R42" s="264">
        <v>1E-3</v>
      </c>
      <c r="S42" s="264">
        <v>3.5999999999999997E-2</v>
      </c>
      <c r="T42" s="264">
        <v>1.4999999999999999E-2</v>
      </c>
      <c r="U42" s="264">
        <v>1.4999999999999999E-2</v>
      </c>
      <c r="V42" s="264">
        <v>0</v>
      </c>
      <c r="W42" s="264">
        <v>6.6000000000000003E-2</v>
      </c>
      <c r="X42" s="264">
        <v>0</v>
      </c>
      <c r="Y42" s="264">
        <v>0</v>
      </c>
      <c r="Z42" s="264">
        <v>0</v>
      </c>
      <c r="AA42" s="264">
        <v>0</v>
      </c>
      <c r="AB42" s="264">
        <v>0</v>
      </c>
      <c r="AC42" s="264">
        <v>1E-3</v>
      </c>
      <c r="AD42" s="264">
        <v>0.11</v>
      </c>
      <c r="AE42" s="264">
        <v>0.22</v>
      </c>
      <c r="AF42" s="264">
        <v>1.2999999999999999E-2</v>
      </c>
      <c r="AG42" s="265"/>
      <c r="AH42" s="266">
        <v>1.0179999999999998</v>
      </c>
      <c r="AI42" s="267">
        <v>3.283870967741935E-2</v>
      </c>
      <c r="AJ42" s="264">
        <v>0.22</v>
      </c>
      <c r="AK42" s="235">
        <v>0</v>
      </c>
    </row>
    <row r="43" spans="1:47">
      <c r="A43" s="17" t="s">
        <v>7</v>
      </c>
      <c r="B43" s="264">
        <v>0.06</v>
      </c>
      <c r="C43" s="264">
        <v>6.9500000000000006E-2</v>
      </c>
      <c r="D43" s="264">
        <v>6.9500000000000006E-2</v>
      </c>
      <c r="E43" s="264">
        <v>0</v>
      </c>
      <c r="F43" s="264">
        <v>0.11600000000000001</v>
      </c>
      <c r="G43" s="264">
        <v>0.121</v>
      </c>
      <c r="H43" s="264">
        <v>0</v>
      </c>
      <c r="I43" s="264">
        <v>6.8000000000000005E-2</v>
      </c>
      <c r="J43" s="264">
        <v>0</v>
      </c>
      <c r="K43" s="264">
        <v>0</v>
      </c>
      <c r="L43" s="264">
        <v>0</v>
      </c>
      <c r="M43" s="264">
        <v>1E-3</v>
      </c>
      <c r="N43" s="264">
        <v>6.3E-2</v>
      </c>
      <c r="O43" s="264">
        <v>0</v>
      </c>
      <c r="P43" s="264">
        <v>0</v>
      </c>
      <c r="Q43" s="264">
        <v>1.55E-2</v>
      </c>
      <c r="R43" s="264">
        <v>1.55E-2</v>
      </c>
      <c r="S43" s="264">
        <v>0</v>
      </c>
      <c r="T43" s="264">
        <v>0</v>
      </c>
      <c r="U43" s="264">
        <v>0</v>
      </c>
      <c r="V43" s="264">
        <v>1E-3</v>
      </c>
      <c r="W43" s="264">
        <v>8.1000000000000003E-2</v>
      </c>
      <c r="X43" s="264">
        <v>4.8500000000000001E-2</v>
      </c>
      <c r="Y43" s="264">
        <v>4.8500000000000001E-2</v>
      </c>
      <c r="Z43" s="264">
        <v>0</v>
      </c>
      <c r="AA43" s="264">
        <v>0.13</v>
      </c>
      <c r="AB43" s="264">
        <v>0.109</v>
      </c>
      <c r="AC43" s="264">
        <v>0</v>
      </c>
      <c r="AD43" s="264">
        <v>0.111</v>
      </c>
      <c r="AE43" s="264">
        <v>6.1499999999999999E-2</v>
      </c>
      <c r="AF43" s="269"/>
      <c r="AG43" s="265"/>
      <c r="AH43" s="266">
        <v>1.1894999999999998</v>
      </c>
      <c r="AI43" s="267">
        <v>3.9649999999999991E-2</v>
      </c>
      <c r="AJ43" s="264">
        <v>0.13</v>
      </c>
      <c r="AK43" s="235">
        <v>0</v>
      </c>
    </row>
    <row r="44" spans="1:47">
      <c r="A44" s="17" t="s">
        <v>8</v>
      </c>
      <c r="B44" s="264">
        <v>6.1499999999999999E-2</v>
      </c>
      <c r="C44" s="264">
        <v>0</v>
      </c>
      <c r="D44" s="264">
        <v>4.7E-2</v>
      </c>
      <c r="E44" s="264">
        <v>0.20899999999999999</v>
      </c>
      <c r="F44" s="264">
        <v>0</v>
      </c>
      <c r="G44" s="264">
        <v>0.107</v>
      </c>
      <c r="H44" s="264">
        <v>1.6E-2</v>
      </c>
      <c r="I44" s="264">
        <v>1.6E-2</v>
      </c>
      <c r="J44" s="264">
        <v>0</v>
      </c>
      <c r="K44" s="264">
        <v>9.2999999999999999E-2</v>
      </c>
      <c r="L44" s="264">
        <v>7.1999999999999995E-2</v>
      </c>
      <c r="M44" s="264">
        <v>0</v>
      </c>
      <c r="N44" s="264">
        <v>0</v>
      </c>
      <c r="O44" s="264">
        <v>3.6999999999999998E-2</v>
      </c>
      <c r="P44" s="264">
        <v>3.6999999999999998E-2</v>
      </c>
      <c r="Q44" s="264">
        <v>0</v>
      </c>
      <c r="R44" s="264">
        <v>6.8000000000000005E-2</v>
      </c>
      <c r="S44" s="264">
        <v>0</v>
      </c>
      <c r="T44" s="264">
        <v>0</v>
      </c>
      <c r="U44" s="264">
        <v>9.2999999999999999E-2</v>
      </c>
      <c r="V44" s="264">
        <v>5.45E-2</v>
      </c>
      <c r="W44" s="264">
        <v>5.45E-2</v>
      </c>
      <c r="X44" s="264">
        <v>1E-3</v>
      </c>
      <c r="Y44" s="264">
        <v>4.9000000000000002E-2</v>
      </c>
      <c r="Z44" s="264">
        <v>0</v>
      </c>
      <c r="AA44" s="264">
        <v>0</v>
      </c>
      <c r="AB44" s="264">
        <v>0</v>
      </c>
      <c r="AC44" s="264">
        <v>2.1999999999999999E-2</v>
      </c>
      <c r="AD44" s="264">
        <v>2.1999999999999999E-2</v>
      </c>
      <c r="AE44" s="264">
        <v>0</v>
      </c>
      <c r="AF44" s="264">
        <v>0</v>
      </c>
      <c r="AG44" s="265"/>
      <c r="AH44" s="266">
        <v>1.0595000000000001</v>
      </c>
      <c r="AI44" s="267">
        <v>3.4177419354838715E-2</v>
      </c>
      <c r="AJ44" s="264">
        <v>0.20899999999999999</v>
      </c>
      <c r="AK44" s="235">
        <v>0</v>
      </c>
    </row>
    <row r="45" spans="1:47">
      <c r="A45" s="17" t="s">
        <v>9</v>
      </c>
      <c r="B45" s="264">
        <v>0</v>
      </c>
      <c r="C45" s="264">
        <v>0</v>
      </c>
      <c r="D45" s="264">
        <v>0</v>
      </c>
      <c r="E45" s="264">
        <v>0</v>
      </c>
      <c r="F45" s="264">
        <v>0</v>
      </c>
      <c r="G45" s="264">
        <v>0</v>
      </c>
      <c r="H45" s="264">
        <v>0</v>
      </c>
      <c r="I45" s="264">
        <v>0</v>
      </c>
      <c r="J45" s="264">
        <v>0</v>
      </c>
      <c r="K45" s="264">
        <v>0.02</v>
      </c>
      <c r="L45" s="264">
        <v>0</v>
      </c>
      <c r="M45" s="264">
        <v>0</v>
      </c>
      <c r="N45" s="264">
        <v>0</v>
      </c>
      <c r="O45" s="264">
        <v>4.2000000000000003E-2</v>
      </c>
      <c r="P45" s="264">
        <v>0</v>
      </c>
      <c r="Q45" s="264">
        <v>1E-3</v>
      </c>
      <c r="R45" s="264">
        <v>0</v>
      </c>
      <c r="S45" s="264">
        <v>0</v>
      </c>
      <c r="T45" s="264">
        <v>0</v>
      </c>
      <c r="U45" s="264">
        <v>0</v>
      </c>
      <c r="V45" s="264">
        <v>4.2000000000000003E-2</v>
      </c>
      <c r="W45" s="264">
        <v>0.05</v>
      </c>
      <c r="X45" s="264">
        <v>0</v>
      </c>
      <c r="Y45" s="264">
        <v>2.5999999999999999E-2</v>
      </c>
      <c r="Z45" s="264">
        <v>2.1000000000000001E-2</v>
      </c>
      <c r="AA45" s="264">
        <v>2.1000000000000001E-2</v>
      </c>
      <c r="AB45" s="264">
        <v>0</v>
      </c>
      <c r="AC45" s="264">
        <v>0</v>
      </c>
      <c r="AD45" s="264">
        <v>3.1E-2</v>
      </c>
      <c r="AE45" s="264">
        <v>0</v>
      </c>
      <c r="AF45" s="264">
        <v>1E-3</v>
      </c>
      <c r="AG45" s="265"/>
      <c r="AH45" s="266">
        <v>0.255</v>
      </c>
      <c r="AI45" s="267">
        <v>8.2258064516129038E-3</v>
      </c>
      <c r="AJ45" s="264">
        <v>0.05</v>
      </c>
      <c r="AK45" s="235">
        <v>0</v>
      </c>
    </row>
    <row r="46" spans="1:47">
      <c r="A46" s="17" t="s">
        <v>10</v>
      </c>
      <c r="B46" s="264">
        <v>0</v>
      </c>
      <c r="C46" s="264">
        <v>0</v>
      </c>
      <c r="D46" s="264">
        <v>0</v>
      </c>
      <c r="E46" s="264">
        <v>0</v>
      </c>
      <c r="F46" s="264">
        <v>0</v>
      </c>
      <c r="G46" s="264">
        <v>0</v>
      </c>
      <c r="H46" s="264">
        <v>5.2999999999999999E-2</v>
      </c>
      <c r="I46" s="264">
        <v>3.1E-2</v>
      </c>
      <c r="J46" s="264">
        <v>3.1E-2</v>
      </c>
      <c r="K46" s="264">
        <v>0</v>
      </c>
      <c r="L46" s="264">
        <v>4.4999999999999998E-2</v>
      </c>
      <c r="M46" s="264">
        <v>0</v>
      </c>
      <c r="N46" s="264">
        <v>0</v>
      </c>
      <c r="O46" s="264">
        <v>0</v>
      </c>
      <c r="P46" s="264">
        <v>0</v>
      </c>
      <c r="Q46" s="264">
        <v>0</v>
      </c>
      <c r="R46" s="264">
        <v>0</v>
      </c>
      <c r="S46" s="264">
        <v>4.7E-2</v>
      </c>
      <c r="T46" s="264">
        <v>1.7999999999999999E-2</v>
      </c>
      <c r="U46" s="264">
        <v>0</v>
      </c>
      <c r="V46" s="264">
        <v>2.9000000000000001E-2</v>
      </c>
      <c r="W46" s="264">
        <v>1.35E-2</v>
      </c>
      <c r="X46" s="264">
        <v>1.35E-2</v>
      </c>
      <c r="Y46" s="264">
        <v>0</v>
      </c>
      <c r="Z46" s="264">
        <v>7.9000000000000001E-2</v>
      </c>
      <c r="AA46" s="264">
        <v>7.8E-2</v>
      </c>
      <c r="AB46" s="264">
        <v>0</v>
      </c>
      <c r="AC46" s="264">
        <v>7.1999999999999995E-2</v>
      </c>
      <c r="AD46" s="264">
        <v>3.9E-2</v>
      </c>
      <c r="AE46" s="264">
        <v>3.9E-2</v>
      </c>
      <c r="AF46" s="270"/>
      <c r="AG46" s="265"/>
      <c r="AH46" s="266">
        <v>0.58800000000000008</v>
      </c>
      <c r="AI46" s="267">
        <v>1.9600000000000003E-2</v>
      </c>
      <c r="AJ46" s="264">
        <v>7.9000000000000001E-2</v>
      </c>
      <c r="AK46" s="235">
        <v>0</v>
      </c>
    </row>
    <row r="47" spans="1:47">
      <c r="A47" s="17" t="s">
        <v>11</v>
      </c>
      <c r="B47" s="264">
        <v>0</v>
      </c>
      <c r="C47" s="264">
        <v>8.5000000000000006E-2</v>
      </c>
      <c r="D47" s="264">
        <v>6.7000000000000004E-2</v>
      </c>
      <c r="E47" s="264">
        <v>0</v>
      </c>
      <c r="F47" s="264">
        <v>8.1000000000000003E-2</v>
      </c>
      <c r="G47" s="264">
        <v>3.4000000000000002E-2</v>
      </c>
      <c r="H47" s="264">
        <v>3.4000000000000002E-2</v>
      </c>
      <c r="I47" s="264">
        <v>0</v>
      </c>
      <c r="J47" s="264">
        <v>0</v>
      </c>
      <c r="K47" s="264">
        <v>0</v>
      </c>
      <c r="L47" s="264">
        <v>0</v>
      </c>
      <c r="M47" s="264">
        <v>3.2000000000000001E-2</v>
      </c>
      <c r="N47" s="264">
        <v>1.8499999999999999E-2</v>
      </c>
      <c r="O47" s="264">
        <v>1.8499999999999999E-2</v>
      </c>
      <c r="P47" s="264">
        <v>0</v>
      </c>
      <c r="Q47" s="264">
        <v>6.3E-2</v>
      </c>
      <c r="R47" s="264">
        <v>0.06</v>
      </c>
      <c r="S47" s="264">
        <v>0</v>
      </c>
      <c r="T47" s="264">
        <v>0</v>
      </c>
      <c r="U47" s="264">
        <v>0</v>
      </c>
      <c r="V47" s="264">
        <v>0</v>
      </c>
      <c r="W47" s="264">
        <v>0</v>
      </c>
      <c r="X47" s="264">
        <v>1E-3</v>
      </c>
      <c r="Y47" s="264">
        <v>0</v>
      </c>
      <c r="Z47" s="264">
        <v>0</v>
      </c>
      <c r="AA47" s="264">
        <v>1E-3</v>
      </c>
      <c r="AB47" s="264">
        <v>0</v>
      </c>
      <c r="AC47" s="264">
        <v>0</v>
      </c>
      <c r="AD47" s="264">
        <v>1.2E-2</v>
      </c>
      <c r="AE47" s="264">
        <v>3.0000000000000001E-3</v>
      </c>
      <c r="AF47" s="264">
        <v>1E-3</v>
      </c>
      <c r="AG47" s="265"/>
      <c r="AH47" s="266">
        <v>0.51100000000000012</v>
      </c>
      <c r="AI47" s="267">
        <v>1.648387096774194E-2</v>
      </c>
      <c r="AJ47" s="264">
        <v>8.5000000000000006E-2</v>
      </c>
      <c r="AK47" s="235">
        <v>0</v>
      </c>
    </row>
    <row r="48" spans="1:47">
      <c r="A48" s="17" t="s">
        <v>65</v>
      </c>
      <c r="B48" s="264">
        <v>0</v>
      </c>
      <c r="C48" s="264">
        <v>4.0000000000000001E-3</v>
      </c>
      <c r="D48" s="264">
        <v>5.0000000000000001E-4</v>
      </c>
      <c r="E48" s="264">
        <v>5.0000000000000001E-4</v>
      </c>
      <c r="F48" s="264">
        <v>3.5999999999999997E-2</v>
      </c>
      <c r="G48" s="264">
        <v>0</v>
      </c>
      <c r="H48" s="264">
        <v>0</v>
      </c>
      <c r="I48" s="264">
        <v>0</v>
      </c>
      <c r="J48" s="264">
        <v>0</v>
      </c>
      <c r="K48" s="264">
        <v>0</v>
      </c>
      <c r="L48" s="264">
        <v>0</v>
      </c>
      <c r="M48" s="264">
        <v>0</v>
      </c>
      <c r="N48" s="264">
        <v>2.7E-2</v>
      </c>
      <c r="O48" s="264">
        <v>0</v>
      </c>
      <c r="P48" s="264">
        <v>0</v>
      </c>
      <c r="Q48" s="264">
        <v>0</v>
      </c>
      <c r="R48" s="264">
        <v>0</v>
      </c>
      <c r="S48" s="264">
        <v>0</v>
      </c>
      <c r="T48" s="264">
        <v>0</v>
      </c>
      <c r="U48" s="264">
        <v>0</v>
      </c>
      <c r="V48" s="264">
        <v>0</v>
      </c>
      <c r="W48" s="264">
        <v>0</v>
      </c>
      <c r="X48" s="264">
        <v>0</v>
      </c>
      <c r="Y48" s="264">
        <v>0</v>
      </c>
      <c r="Z48" s="264">
        <v>0</v>
      </c>
      <c r="AA48" s="264">
        <v>0</v>
      </c>
      <c r="AB48" s="264">
        <v>1E-3</v>
      </c>
      <c r="AC48" s="264">
        <v>0</v>
      </c>
      <c r="AD48" s="264">
        <v>0</v>
      </c>
      <c r="AE48" s="264">
        <v>0</v>
      </c>
      <c r="AF48" s="270"/>
      <c r="AG48" s="265"/>
      <c r="AH48" s="266">
        <v>6.8999999999999992E-2</v>
      </c>
      <c r="AI48" s="267">
        <v>2.2999999999999995E-3</v>
      </c>
      <c r="AJ48" s="264">
        <v>3.5999999999999997E-2</v>
      </c>
      <c r="AK48" s="235">
        <v>0</v>
      </c>
    </row>
    <row r="49" spans="1:47">
      <c r="A49" s="17" t="s">
        <v>66</v>
      </c>
      <c r="B49" s="264">
        <v>0</v>
      </c>
      <c r="C49" s="264">
        <v>0</v>
      </c>
      <c r="D49" s="264">
        <v>0</v>
      </c>
      <c r="E49" s="264">
        <v>0</v>
      </c>
      <c r="F49" s="264">
        <v>0</v>
      </c>
      <c r="G49" s="264">
        <v>0</v>
      </c>
      <c r="H49" s="264">
        <v>0</v>
      </c>
      <c r="I49" s="264">
        <v>0</v>
      </c>
      <c r="J49" s="264">
        <v>0</v>
      </c>
      <c r="K49" s="264">
        <v>0</v>
      </c>
      <c r="L49" s="264">
        <v>0</v>
      </c>
      <c r="M49" s="264">
        <v>0</v>
      </c>
      <c r="N49" s="264">
        <v>0</v>
      </c>
      <c r="O49" s="264">
        <v>1E-3</v>
      </c>
      <c r="P49" s="264">
        <v>0</v>
      </c>
      <c r="Q49" s="264">
        <v>0</v>
      </c>
      <c r="R49" s="264">
        <v>0</v>
      </c>
      <c r="S49" s="264">
        <v>0</v>
      </c>
      <c r="T49" s="264">
        <v>0</v>
      </c>
      <c r="U49" s="264">
        <v>0</v>
      </c>
      <c r="V49" s="264">
        <v>0</v>
      </c>
      <c r="W49" s="264">
        <v>0</v>
      </c>
      <c r="X49" s="264">
        <v>0</v>
      </c>
      <c r="Y49" s="264">
        <v>0</v>
      </c>
      <c r="Z49" s="264">
        <v>0</v>
      </c>
      <c r="AA49" s="264">
        <v>0</v>
      </c>
      <c r="AB49" s="264">
        <v>0</v>
      </c>
      <c r="AC49" s="264">
        <v>0</v>
      </c>
      <c r="AD49" s="264">
        <v>0</v>
      </c>
      <c r="AE49" s="264">
        <v>0</v>
      </c>
      <c r="AF49" s="264">
        <v>0</v>
      </c>
      <c r="AG49" s="265"/>
      <c r="AH49" s="266">
        <v>1E-3</v>
      </c>
      <c r="AI49" s="267">
        <v>3.2258064516129034E-5</v>
      </c>
      <c r="AJ49" s="264">
        <v>1E-3</v>
      </c>
      <c r="AK49" s="235">
        <v>0</v>
      </c>
    </row>
    <row r="50" spans="1:47" ht="15">
      <c r="AH50" s="271">
        <v>6.1020000000000003</v>
      </c>
      <c r="AI50" s="272" t="s">
        <v>208</v>
      </c>
    </row>
    <row r="52" spans="1:47" ht="15" customHeight="1">
      <c r="A52" s="133" t="s">
        <v>211</v>
      </c>
      <c r="B52" s="57"/>
      <c r="C52" s="274"/>
      <c r="D52" s="57"/>
      <c r="E52" s="57"/>
      <c r="F52" s="57"/>
      <c r="G52" s="171" t="s">
        <v>200</v>
      </c>
      <c r="H52" s="57"/>
      <c r="I52" s="57"/>
      <c r="J52" s="57"/>
      <c r="K52" s="256" t="s">
        <v>202</v>
      </c>
      <c r="L52" s="256"/>
      <c r="M52" s="57">
        <v>0.39600000000000002</v>
      </c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133" t="s">
        <v>211</v>
      </c>
      <c r="AG52" s="57"/>
      <c r="AH52" s="275"/>
      <c r="AI52" s="257"/>
      <c r="AJ52" s="57"/>
      <c r="AK52" s="258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1:47">
      <c r="A53" s="259" t="s">
        <v>203</v>
      </c>
      <c r="B53" s="259">
        <v>1</v>
      </c>
      <c r="C53" s="259">
        <v>2</v>
      </c>
      <c r="D53" s="259">
        <v>3</v>
      </c>
      <c r="E53" s="259">
        <v>4</v>
      </c>
      <c r="F53" s="259">
        <v>5</v>
      </c>
      <c r="G53" s="259">
        <v>6</v>
      </c>
      <c r="H53" s="259">
        <v>7</v>
      </c>
      <c r="I53" s="259">
        <v>8</v>
      </c>
      <c r="J53" s="259">
        <v>9</v>
      </c>
      <c r="K53" s="259">
        <v>10</v>
      </c>
      <c r="L53" s="259">
        <v>11</v>
      </c>
      <c r="M53" s="259">
        <v>12</v>
      </c>
      <c r="N53" s="259">
        <v>13</v>
      </c>
      <c r="O53" s="259">
        <v>14</v>
      </c>
      <c r="P53" s="259">
        <v>15</v>
      </c>
      <c r="Q53" s="259">
        <v>16</v>
      </c>
      <c r="R53" s="259">
        <v>17</v>
      </c>
      <c r="S53" s="259">
        <v>18</v>
      </c>
      <c r="T53" s="259">
        <v>19</v>
      </c>
      <c r="U53" s="259">
        <v>20</v>
      </c>
      <c r="V53" s="259">
        <v>21</v>
      </c>
      <c r="W53" s="259">
        <v>22</v>
      </c>
      <c r="X53" s="259">
        <v>23</v>
      </c>
      <c r="Y53" s="259">
        <v>24</v>
      </c>
      <c r="Z53" s="259">
        <v>25</v>
      </c>
      <c r="AA53" s="259">
        <v>26</v>
      </c>
      <c r="AB53" s="259">
        <v>27</v>
      </c>
      <c r="AC53" s="259">
        <v>28</v>
      </c>
      <c r="AD53" s="259">
        <v>29</v>
      </c>
      <c r="AE53" s="259">
        <v>30</v>
      </c>
      <c r="AF53" s="259">
        <v>31</v>
      </c>
      <c r="AG53" s="260"/>
      <c r="AH53" s="261" t="s">
        <v>204</v>
      </c>
      <c r="AI53" s="262" t="s">
        <v>205</v>
      </c>
      <c r="AJ53" s="261" t="s">
        <v>206</v>
      </c>
      <c r="AK53" s="263" t="s">
        <v>207</v>
      </c>
    </row>
    <row r="54" spans="1:47">
      <c r="A54" s="65">
        <v>43466</v>
      </c>
      <c r="B54" s="264">
        <v>0</v>
      </c>
      <c r="C54" s="264">
        <v>0.17</v>
      </c>
      <c r="D54" s="264">
        <v>7.8E-2</v>
      </c>
      <c r="E54" s="264">
        <v>0</v>
      </c>
      <c r="F54" s="264">
        <v>0</v>
      </c>
      <c r="G54" s="264">
        <v>6.8000000000000005E-2</v>
      </c>
      <c r="H54" s="264">
        <v>6.8000000000000005E-2</v>
      </c>
      <c r="I54" s="264">
        <v>0</v>
      </c>
      <c r="J54" s="264">
        <v>9.2999999999999999E-2</v>
      </c>
      <c r="K54" s="264">
        <v>0.08</v>
      </c>
      <c r="L54" s="264">
        <v>0</v>
      </c>
      <c r="M54" s="264">
        <v>0.13800000000000001</v>
      </c>
      <c r="N54" s="264">
        <v>6.7000000000000004E-2</v>
      </c>
      <c r="O54" s="264">
        <v>6.7000000000000004E-2</v>
      </c>
      <c r="P54" s="264">
        <v>0</v>
      </c>
      <c r="Q54" s="264">
        <v>2.1000000000000001E-2</v>
      </c>
      <c r="R54" s="264">
        <v>0.126</v>
      </c>
      <c r="S54" s="264">
        <v>0</v>
      </c>
      <c r="T54" s="264">
        <v>0.14199999999999999</v>
      </c>
      <c r="U54" s="264">
        <v>2.0500000000000001E-2</v>
      </c>
      <c r="V54" s="264">
        <v>2.0500000000000001E-2</v>
      </c>
      <c r="W54" s="264">
        <v>0</v>
      </c>
      <c r="X54" s="264">
        <v>0.1</v>
      </c>
      <c r="Y54" s="264">
        <v>1.4999999999999999E-2</v>
      </c>
      <c r="Z54" s="264">
        <v>0</v>
      </c>
      <c r="AA54" s="264">
        <v>0.125</v>
      </c>
      <c r="AB54" s="264">
        <v>3.7999999999999999E-2</v>
      </c>
      <c r="AC54" s="264">
        <v>3.7999999999999999E-2</v>
      </c>
      <c r="AD54" s="264">
        <v>0</v>
      </c>
      <c r="AE54" s="264">
        <v>5.0999999999999997E-2</v>
      </c>
      <c r="AF54" s="264">
        <v>0</v>
      </c>
      <c r="AG54" s="265"/>
      <c r="AH54" s="266">
        <v>1.5259999999999998</v>
      </c>
      <c r="AI54" s="267">
        <v>4.9225806451612897E-2</v>
      </c>
      <c r="AJ54" s="264">
        <v>0.17</v>
      </c>
      <c r="AK54" s="235">
        <v>0</v>
      </c>
    </row>
    <row r="55" spans="1:47">
      <c r="A55" s="17" t="s">
        <v>3</v>
      </c>
      <c r="B55" s="264">
        <v>0</v>
      </c>
      <c r="C55" s="264">
        <v>0.114</v>
      </c>
      <c r="D55" s="264">
        <v>2.2499999999999999E-2</v>
      </c>
      <c r="E55" s="264">
        <v>2.2499999999999999E-2</v>
      </c>
      <c r="F55" s="264">
        <v>0</v>
      </c>
      <c r="G55" s="264">
        <v>0.121</v>
      </c>
      <c r="H55" s="264">
        <v>5.0999999999999997E-2</v>
      </c>
      <c r="I55" s="264">
        <v>0</v>
      </c>
      <c r="J55" s="264">
        <v>8.4000000000000005E-2</v>
      </c>
      <c r="K55" s="264">
        <v>4.4499999999999998E-2</v>
      </c>
      <c r="L55" s="264">
        <v>4.4499999999999998E-2</v>
      </c>
      <c r="M55" s="264">
        <v>0</v>
      </c>
      <c r="N55" s="264">
        <v>1.6E-2</v>
      </c>
      <c r="O55" s="264">
        <v>0</v>
      </c>
      <c r="P55" s="264">
        <v>0</v>
      </c>
      <c r="Q55" s="264">
        <v>9.1999999999999998E-2</v>
      </c>
      <c r="R55" s="264">
        <v>6.4500000000000002E-2</v>
      </c>
      <c r="S55" s="264">
        <v>6.4500000000000002E-2</v>
      </c>
      <c r="T55" s="264">
        <v>0</v>
      </c>
      <c r="U55" s="264">
        <v>0.127</v>
      </c>
      <c r="V55" s="264">
        <v>7.3999999999999996E-2</v>
      </c>
      <c r="W55" s="264">
        <v>0</v>
      </c>
      <c r="X55" s="264">
        <v>0.13</v>
      </c>
      <c r="Y55" s="264">
        <v>6.9500000000000006E-2</v>
      </c>
      <c r="Z55" s="264">
        <v>6.9500000000000006E-2</v>
      </c>
      <c r="AA55" s="264">
        <v>0</v>
      </c>
      <c r="AB55" s="264">
        <v>5.2999999999999999E-2</v>
      </c>
      <c r="AC55" s="264">
        <v>1E-3</v>
      </c>
      <c r="AD55" s="268"/>
      <c r="AE55" s="268"/>
      <c r="AF55" s="268"/>
      <c r="AG55" s="265"/>
      <c r="AH55" s="266">
        <v>1.2650000000000001</v>
      </c>
      <c r="AI55" s="267">
        <v>4.5178571428571436E-2</v>
      </c>
      <c r="AJ55" s="264">
        <v>0.13</v>
      </c>
      <c r="AK55" s="235">
        <v>0</v>
      </c>
    </row>
    <row r="56" spans="1:47">
      <c r="A56" s="17" t="s">
        <v>4</v>
      </c>
      <c r="B56" s="264">
        <v>0</v>
      </c>
      <c r="C56" s="264">
        <v>0.13100000000000001</v>
      </c>
      <c r="D56" s="264">
        <v>6.7000000000000004E-2</v>
      </c>
      <c r="E56" s="264">
        <v>6.7000000000000004E-2</v>
      </c>
      <c r="F56" s="264">
        <v>0</v>
      </c>
      <c r="G56" s="264">
        <v>9.4E-2</v>
      </c>
      <c r="H56" s="264">
        <v>0.13400000000000001</v>
      </c>
      <c r="I56" s="264">
        <v>3.0000000000000001E-3</v>
      </c>
      <c r="J56" s="264">
        <v>0.14899999999999999</v>
      </c>
      <c r="K56" s="264">
        <v>9.1499999999999998E-2</v>
      </c>
      <c r="L56" s="264">
        <v>9.1499999999999998E-2</v>
      </c>
      <c r="M56" s="264">
        <v>2.4E-2</v>
      </c>
      <c r="N56" s="264">
        <v>0.17399999999999999</v>
      </c>
      <c r="O56" s="264">
        <v>0.17100000000000001</v>
      </c>
      <c r="P56" s="264">
        <v>1.2999999999999999E-2</v>
      </c>
      <c r="Q56" s="264">
        <v>0.18</v>
      </c>
      <c r="R56" s="264">
        <v>5.3999999999999999E-2</v>
      </c>
      <c r="S56" s="264">
        <v>5.3999999999999999E-2</v>
      </c>
      <c r="T56" s="264">
        <v>1.4E-2</v>
      </c>
      <c r="U56" s="264">
        <v>0.107</v>
      </c>
      <c r="V56" s="264">
        <v>0.14199999999999999</v>
      </c>
      <c r="W56" s="264">
        <v>0</v>
      </c>
      <c r="X56" s="264">
        <v>0.159</v>
      </c>
      <c r="Y56" s="264">
        <v>9.1999999999999998E-2</v>
      </c>
      <c r="Z56" s="264">
        <v>9.1999999999999998E-2</v>
      </c>
      <c r="AA56" s="264">
        <v>0</v>
      </c>
      <c r="AB56" s="264">
        <v>0.13900000000000001</v>
      </c>
      <c r="AC56" s="264">
        <v>0.13600000000000001</v>
      </c>
      <c r="AD56" s="264">
        <v>2E-3</v>
      </c>
      <c r="AE56" s="264">
        <v>0.17199999999999999</v>
      </c>
      <c r="AF56" s="264">
        <v>8.7499999999999994E-2</v>
      </c>
      <c r="AG56" s="265"/>
      <c r="AH56" s="266">
        <v>2.6405000000000003</v>
      </c>
      <c r="AI56" s="267">
        <v>8.5177419354838718E-2</v>
      </c>
      <c r="AJ56" s="264">
        <v>0.18</v>
      </c>
      <c r="AK56" s="235">
        <v>0</v>
      </c>
    </row>
    <row r="57" spans="1:47">
      <c r="A57" s="17" t="s">
        <v>5</v>
      </c>
      <c r="B57" s="264">
        <v>8.7499999999999994E-2</v>
      </c>
      <c r="C57" s="264">
        <v>2E-3</v>
      </c>
      <c r="D57" s="264">
        <v>2.3E-2</v>
      </c>
      <c r="E57" s="264">
        <v>0.154</v>
      </c>
      <c r="F57" s="264">
        <v>1.7000000000000001E-2</v>
      </c>
      <c r="G57" s="264">
        <v>0.16300000000000001</v>
      </c>
      <c r="H57" s="264">
        <v>5.2499999999999998E-2</v>
      </c>
      <c r="I57" s="264">
        <v>5.2499999999999998E-2</v>
      </c>
      <c r="J57" s="264">
        <v>5.0000000000000001E-3</v>
      </c>
      <c r="K57" s="264">
        <v>0.126</v>
      </c>
      <c r="L57" s="264">
        <v>0.156</v>
      </c>
      <c r="M57" s="264">
        <v>2E-3</v>
      </c>
      <c r="N57" s="264">
        <v>0.13100000000000001</v>
      </c>
      <c r="O57" s="264">
        <v>7.9000000000000001E-2</v>
      </c>
      <c r="P57" s="264">
        <v>7.9000000000000001E-2</v>
      </c>
      <c r="Q57" s="264">
        <v>5.0999999999999997E-2</v>
      </c>
      <c r="R57" s="264">
        <v>0.13900000000000001</v>
      </c>
      <c r="S57" s="264">
        <v>0.19400000000000001</v>
      </c>
      <c r="T57" s="264">
        <v>4.9000000000000002E-2</v>
      </c>
      <c r="U57" s="264">
        <v>4.8000000000000001E-2</v>
      </c>
      <c r="V57" s="264">
        <v>8.6999999999999994E-2</v>
      </c>
      <c r="W57" s="264">
        <v>8.6999999999999994E-2</v>
      </c>
      <c r="X57" s="264">
        <v>0.02</v>
      </c>
      <c r="Y57" s="264">
        <v>0.154</v>
      </c>
      <c r="Z57" s="264">
        <v>0.191</v>
      </c>
      <c r="AA57" s="264">
        <v>1.4E-2</v>
      </c>
      <c r="AB57" s="264">
        <v>0.17100000000000001</v>
      </c>
      <c r="AC57" s="264">
        <v>0.16700000000000001</v>
      </c>
      <c r="AD57" s="264">
        <v>0.16700000000000001</v>
      </c>
      <c r="AE57" s="264">
        <v>0.106</v>
      </c>
      <c r="AF57" s="269"/>
      <c r="AG57" s="265"/>
      <c r="AH57" s="266">
        <v>2.7744999999999989</v>
      </c>
      <c r="AI57" s="267">
        <v>9.2483333333333292E-2</v>
      </c>
      <c r="AJ57" s="264">
        <v>0.19400000000000001</v>
      </c>
      <c r="AK57" s="235">
        <v>0</v>
      </c>
    </row>
    <row r="58" spans="1:47">
      <c r="A58" s="17" t="s">
        <v>6</v>
      </c>
      <c r="B58" s="264">
        <v>0.183</v>
      </c>
      <c r="C58" s="264">
        <v>0.20699999999999999</v>
      </c>
      <c r="D58" s="264">
        <v>1.4999999999999999E-2</v>
      </c>
      <c r="E58" s="264">
        <v>0.17699999999999999</v>
      </c>
      <c r="F58" s="264">
        <v>7.0499999999999993E-2</v>
      </c>
      <c r="G58" s="264">
        <v>7.0499999999999993E-2</v>
      </c>
      <c r="H58" s="264">
        <v>8.1000000000000003E-2</v>
      </c>
      <c r="I58" s="264">
        <v>0.17599999999999999</v>
      </c>
      <c r="J58" s="264">
        <v>0.23300000000000001</v>
      </c>
      <c r="K58" s="264">
        <v>0.02</v>
      </c>
      <c r="L58" s="264">
        <v>0.17599999999999999</v>
      </c>
      <c r="M58" s="264">
        <v>0.125</v>
      </c>
      <c r="N58" s="264">
        <v>0.125</v>
      </c>
      <c r="O58" s="264">
        <v>0</v>
      </c>
      <c r="P58" s="264">
        <v>5.1999999999999998E-2</v>
      </c>
      <c r="Q58" s="264">
        <v>0.158</v>
      </c>
      <c r="R58" s="264">
        <v>6.3E-2</v>
      </c>
      <c r="S58" s="264">
        <v>0.18</v>
      </c>
      <c r="T58" s="264">
        <v>0.19600000000000001</v>
      </c>
      <c r="U58" s="264">
        <v>0.19600000000000001</v>
      </c>
      <c r="V58" s="264">
        <v>0.109</v>
      </c>
      <c r="W58" s="264">
        <v>0.19400000000000001</v>
      </c>
      <c r="X58" s="264">
        <v>0.38900000000000001</v>
      </c>
      <c r="Y58" s="264">
        <v>0.29099999999999998</v>
      </c>
      <c r="Z58" s="264">
        <v>0.3</v>
      </c>
      <c r="AA58" s="264">
        <v>0.28000000000000003</v>
      </c>
      <c r="AB58" s="264">
        <v>0.28000000000000003</v>
      </c>
      <c r="AC58" s="264">
        <v>0.27300000000000002</v>
      </c>
      <c r="AD58" s="264">
        <v>0.33700000000000002</v>
      </c>
      <c r="AE58" s="264">
        <v>9.5000000000000001E-2</v>
      </c>
      <c r="AF58" s="264">
        <v>6.9000000000000006E-2</v>
      </c>
      <c r="AG58" s="265"/>
      <c r="AH58" s="266">
        <v>5.1209999999999996</v>
      </c>
      <c r="AI58" s="267">
        <v>0.16519354838709677</v>
      </c>
      <c r="AJ58" s="264">
        <v>0.38900000000000001</v>
      </c>
      <c r="AK58" s="235">
        <v>0</v>
      </c>
    </row>
    <row r="59" spans="1:47">
      <c r="A59" s="17" t="s">
        <v>7</v>
      </c>
      <c r="B59" s="264">
        <v>8.3000000000000004E-2</v>
      </c>
      <c r="C59" s="264">
        <v>0.14399999999999999</v>
      </c>
      <c r="D59" s="264">
        <v>0.14399999999999999</v>
      </c>
      <c r="E59" s="264">
        <v>0.19700000000000001</v>
      </c>
      <c r="F59" s="264">
        <v>0.17299999999999999</v>
      </c>
      <c r="G59" s="264">
        <v>0.27500000000000002</v>
      </c>
      <c r="H59" s="264">
        <v>0.16</v>
      </c>
      <c r="I59" s="264">
        <v>0.13300000000000001</v>
      </c>
      <c r="J59" s="264">
        <v>0.06</v>
      </c>
      <c r="K59" s="264">
        <v>0.06</v>
      </c>
      <c r="L59" s="264">
        <v>1.6E-2</v>
      </c>
      <c r="M59" s="264">
        <v>9.7000000000000003E-2</v>
      </c>
      <c r="N59" s="264">
        <v>0.127</v>
      </c>
      <c r="O59" s="264">
        <v>0</v>
      </c>
      <c r="P59" s="264">
        <v>0.13500000000000001</v>
      </c>
      <c r="Q59" s="264">
        <v>6.2E-2</v>
      </c>
      <c r="R59" s="264">
        <v>6.2E-2</v>
      </c>
      <c r="S59" s="264">
        <v>0</v>
      </c>
      <c r="T59" s="264">
        <v>0.115</v>
      </c>
      <c r="U59" s="264">
        <v>7.5999999999999998E-2</v>
      </c>
      <c r="V59" s="264">
        <v>7.8E-2</v>
      </c>
      <c r="W59" s="264">
        <v>7.6999999999999999E-2</v>
      </c>
      <c r="X59" s="264">
        <v>0.105</v>
      </c>
      <c r="Y59" s="264">
        <v>0.105</v>
      </c>
      <c r="Z59" s="264">
        <v>0.104</v>
      </c>
      <c r="AA59" s="264">
        <v>0.21099999999999999</v>
      </c>
      <c r="AB59" s="264">
        <v>0.23300000000000001</v>
      </c>
      <c r="AC59" s="264">
        <v>0.17199999999999999</v>
      </c>
      <c r="AD59" s="264">
        <v>0.17699999999999999</v>
      </c>
      <c r="AE59" s="264">
        <v>0.16700000000000001</v>
      </c>
      <c r="AF59" s="269"/>
      <c r="AG59" s="265"/>
      <c r="AH59" s="266">
        <v>3.548</v>
      </c>
      <c r="AI59" s="267">
        <v>0.11826666666666667</v>
      </c>
      <c r="AJ59" s="264">
        <v>0.27500000000000002</v>
      </c>
      <c r="AK59" s="235">
        <v>0</v>
      </c>
    </row>
    <row r="60" spans="1:47">
      <c r="A60" s="17" t="s">
        <v>8</v>
      </c>
      <c r="B60" s="264">
        <v>0.16700000000000001</v>
      </c>
      <c r="C60" s="264">
        <v>7.5999999999999998E-2</v>
      </c>
      <c r="D60" s="264">
        <v>0.115</v>
      </c>
      <c r="E60" s="264">
        <v>0.313</v>
      </c>
      <c r="F60" s="264">
        <v>0</v>
      </c>
      <c r="G60" s="264">
        <v>0.17100000000000001</v>
      </c>
      <c r="H60" s="264">
        <v>5.0999999999999997E-2</v>
      </c>
      <c r="I60" s="264">
        <v>5.0999999999999997E-2</v>
      </c>
      <c r="J60" s="264">
        <v>2E-3</v>
      </c>
      <c r="K60" s="264">
        <v>0.13300000000000001</v>
      </c>
      <c r="L60" s="264">
        <v>0.13600000000000001</v>
      </c>
      <c r="M60" s="264">
        <v>0</v>
      </c>
      <c r="N60" s="264">
        <v>0.114</v>
      </c>
      <c r="O60" s="264">
        <v>8.5000000000000006E-2</v>
      </c>
      <c r="P60" s="264">
        <v>8.5000000000000006E-2</v>
      </c>
      <c r="Q60" s="264">
        <v>5.6000000000000001E-2</v>
      </c>
      <c r="R60" s="264">
        <v>0.106</v>
      </c>
      <c r="S60" s="264">
        <v>0.13200000000000001</v>
      </c>
      <c r="T60" s="264">
        <v>0</v>
      </c>
      <c r="U60" s="264">
        <v>0.13700000000000001</v>
      </c>
      <c r="V60" s="264">
        <v>8.4500000000000006E-2</v>
      </c>
      <c r="W60" s="264">
        <v>8.4500000000000006E-2</v>
      </c>
      <c r="X60" s="264">
        <v>1E-3</v>
      </c>
      <c r="Y60" s="264">
        <v>0.10299999999999999</v>
      </c>
      <c r="Z60" s="264">
        <v>4.2000000000000003E-2</v>
      </c>
      <c r="AA60" s="264">
        <v>0</v>
      </c>
      <c r="AB60" s="264">
        <v>6.4000000000000001E-2</v>
      </c>
      <c r="AC60" s="264">
        <v>5.7500000000000002E-2</v>
      </c>
      <c r="AD60" s="264">
        <v>5.7500000000000002E-2</v>
      </c>
      <c r="AE60" s="264">
        <v>0</v>
      </c>
      <c r="AF60" s="264">
        <v>0.106</v>
      </c>
      <c r="AG60" s="265"/>
      <c r="AH60" s="266">
        <v>2.5300000000000002</v>
      </c>
      <c r="AI60" s="267">
        <v>8.1612903225806457E-2</v>
      </c>
      <c r="AJ60" s="264">
        <v>0.313</v>
      </c>
      <c r="AK60" s="235">
        <v>0</v>
      </c>
    </row>
    <row r="61" spans="1:47">
      <c r="A61" s="17" t="s">
        <v>9</v>
      </c>
      <c r="B61" s="264">
        <v>0.09</v>
      </c>
      <c r="C61" s="264">
        <v>0</v>
      </c>
      <c r="D61" s="264">
        <v>7.1999999999999995E-2</v>
      </c>
      <c r="E61" s="264">
        <v>6.0499999999999998E-2</v>
      </c>
      <c r="F61" s="264">
        <v>6.0499999999999998E-2</v>
      </c>
      <c r="G61" s="264">
        <v>1E-3</v>
      </c>
      <c r="H61" s="264">
        <v>0.108</v>
      </c>
      <c r="I61" s="264">
        <v>0.10299999999999999</v>
      </c>
      <c r="J61" s="264">
        <v>0</v>
      </c>
      <c r="K61" s="264">
        <v>9.9000000000000005E-2</v>
      </c>
      <c r="L61" s="264">
        <v>6.4500000000000002E-2</v>
      </c>
      <c r="M61" s="264">
        <v>6.4500000000000002E-2</v>
      </c>
      <c r="N61" s="264">
        <v>0</v>
      </c>
      <c r="O61" s="264">
        <v>9.2999999999999999E-2</v>
      </c>
      <c r="P61" s="264">
        <v>0.108</v>
      </c>
      <c r="Q61" s="264">
        <v>0</v>
      </c>
      <c r="R61" s="264">
        <v>0.112</v>
      </c>
      <c r="S61" s="264">
        <v>5.7500000000000002E-2</v>
      </c>
      <c r="T61" s="264">
        <v>5.7500000000000002E-2</v>
      </c>
      <c r="U61" s="264">
        <v>0</v>
      </c>
      <c r="V61" s="264">
        <v>0.106</v>
      </c>
      <c r="W61" s="264">
        <v>0.11799999999999999</v>
      </c>
      <c r="X61" s="264">
        <v>0</v>
      </c>
      <c r="Y61" s="264">
        <v>9.6000000000000002E-2</v>
      </c>
      <c r="Z61" s="264">
        <v>6.0499999999999998E-2</v>
      </c>
      <c r="AA61" s="264">
        <v>6.0499999999999998E-2</v>
      </c>
      <c r="AB61" s="264">
        <v>0</v>
      </c>
      <c r="AC61" s="264">
        <v>9.2999999999999999E-2</v>
      </c>
      <c r="AD61" s="264">
        <v>0.08</v>
      </c>
      <c r="AE61" s="264">
        <v>0</v>
      </c>
      <c r="AF61" s="264">
        <v>8.5000000000000006E-2</v>
      </c>
      <c r="AG61" s="265"/>
      <c r="AH61" s="266">
        <v>1.8500000000000005</v>
      </c>
      <c r="AI61" s="267">
        <v>5.967741935483873E-2</v>
      </c>
      <c r="AJ61" s="264">
        <v>0.11799999999999999</v>
      </c>
      <c r="AK61" s="235">
        <v>0</v>
      </c>
    </row>
    <row r="62" spans="1:47">
      <c r="A62" s="17" t="s">
        <v>10</v>
      </c>
      <c r="B62" s="264">
        <v>5.6500000000000002E-2</v>
      </c>
      <c r="C62" s="264">
        <v>5.6500000000000002E-2</v>
      </c>
      <c r="D62" s="264">
        <v>0</v>
      </c>
      <c r="E62" s="264">
        <v>2E-3</v>
      </c>
      <c r="F62" s="264">
        <v>9.0999999999999998E-2</v>
      </c>
      <c r="G62" s="264">
        <v>0</v>
      </c>
      <c r="H62" s="264">
        <v>9.0999999999999998E-2</v>
      </c>
      <c r="I62" s="264">
        <v>6.25E-2</v>
      </c>
      <c r="J62" s="264">
        <v>6.25E-2</v>
      </c>
      <c r="K62" s="264">
        <v>0</v>
      </c>
      <c r="L62" s="264">
        <v>0.125</v>
      </c>
      <c r="M62" s="264">
        <v>0.125</v>
      </c>
      <c r="N62" s="264">
        <v>0</v>
      </c>
      <c r="O62" s="264">
        <v>0.112</v>
      </c>
      <c r="P62" s="264">
        <v>6.9000000000000006E-2</v>
      </c>
      <c r="Q62" s="264">
        <v>6.9000000000000006E-2</v>
      </c>
      <c r="R62" s="264">
        <v>1.2999999999999999E-2</v>
      </c>
      <c r="S62" s="264">
        <v>0.16900000000000001</v>
      </c>
      <c r="T62" s="264">
        <v>0.19</v>
      </c>
      <c r="U62" s="264">
        <v>1.7000000000000001E-2</v>
      </c>
      <c r="V62" s="264">
        <v>0.13900000000000001</v>
      </c>
      <c r="W62" s="264">
        <v>0.13550000000000001</v>
      </c>
      <c r="X62" s="264">
        <v>0.13550000000000001</v>
      </c>
      <c r="Y62" s="264">
        <v>1.2999999999999999E-2</v>
      </c>
      <c r="Z62" s="264">
        <v>0.219</v>
      </c>
      <c r="AA62" s="264">
        <v>0.24199999999999999</v>
      </c>
      <c r="AB62" s="264">
        <v>5.8999999999999997E-2</v>
      </c>
      <c r="AC62" s="264">
        <v>0.21099999999999999</v>
      </c>
      <c r="AD62" s="264">
        <v>0.17050000000000001</v>
      </c>
      <c r="AE62" s="264">
        <v>0.17050000000000001</v>
      </c>
      <c r="AF62" s="270"/>
      <c r="AG62" s="265"/>
      <c r="AH62" s="266">
        <v>2.8059999999999996</v>
      </c>
      <c r="AI62" s="267">
        <v>9.3533333333333316E-2</v>
      </c>
      <c r="AJ62" s="264">
        <v>0.24199999999999999</v>
      </c>
      <c r="AK62" s="235">
        <v>0</v>
      </c>
    </row>
    <row r="63" spans="1:47">
      <c r="A63" s="17" t="s">
        <v>11</v>
      </c>
      <c r="B63" s="264">
        <v>0.112</v>
      </c>
      <c r="C63" s="264">
        <v>0.19800000000000001</v>
      </c>
      <c r="D63" s="264">
        <v>0.23799999999999999</v>
      </c>
      <c r="E63" s="264">
        <v>9.7000000000000003E-2</v>
      </c>
      <c r="F63" s="264">
        <v>0.19500000000000001</v>
      </c>
      <c r="G63" s="264">
        <v>0.14449999999999999</v>
      </c>
      <c r="H63" s="264">
        <v>0.14449999999999999</v>
      </c>
      <c r="I63" s="264">
        <v>6.8000000000000005E-2</v>
      </c>
      <c r="J63" s="264">
        <v>0.13600000000000001</v>
      </c>
      <c r="K63" s="264">
        <v>0.14799999999999999</v>
      </c>
      <c r="L63" s="264">
        <v>1E-3</v>
      </c>
      <c r="M63" s="264">
        <v>0.157</v>
      </c>
      <c r="N63" s="264">
        <v>0.1235</v>
      </c>
      <c r="O63" s="264">
        <v>0.1235</v>
      </c>
      <c r="P63" s="264">
        <v>9.0999999999999998E-2</v>
      </c>
      <c r="Q63" s="264">
        <v>0.17100000000000001</v>
      </c>
      <c r="R63" s="264">
        <v>0.157</v>
      </c>
      <c r="S63" s="264">
        <v>0.126</v>
      </c>
      <c r="T63" s="264">
        <v>0.112</v>
      </c>
      <c r="U63" s="264">
        <v>7.2499999999999995E-2</v>
      </c>
      <c r="V63" s="264">
        <v>7.2499999999999995E-2</v>
      </c>
      <c r="W63" s="264">
        <v>8.9999999999999993E-3</v>
      </c>
      <c r="X63" s="264">
        <v>0.222</v>
      </c>
      <c r="Y63" s="264">
        <v>0.20399999999999999</v>
      </c>
      <c r="Z63" s="264">
        <v>3.0000000000000001E-3</v>
      </c>
      <c r="AA63" s="264">
        <v>0.13200000000000001</v>
      </c>
      <c r="AB63" s="264">
        <v>6.5000000000000002E-2</v>
      </c>
      <c r="AC63" s="264">
        <v>6.5000000000000002E-2</v>
      </c>
      <c r="AD63" s="264">
        <v>2.4E-2</v>
      </c>
      <c r="AE63" s="264">
        <v>0.22600000000000001</v>
      </c>
      <c r="AF63" s="264">
        <v>0.222</v>
      </c>
      <c r="AG63" s="265"/>
      <c r="AH63" s="266">
        <v>3.8599999999999994</v>
      </c>
      <c r="AI63" s="267">
        <v>0.12451612903225805</v>
      </c>
      <c r="AJ63" s="264">
        <v>0.23799999999999999</v>
      </c>
      <c r="AK63" s="235">
        <v>0</v>
      </c>
    </row>
    <row r="64" spans="1:47">
      <c r="A64" s="17" t="s">
        <v>65</v>
      </c>
      <c r="B64" s="264">
        <v>1.0999999999999999E-2</v>
      </c>
      <c r="C64" s="264">
        <v>0.223</v>
      </c>
      <c r="D64" s="264">
        <v>0.13</v>
      </c>
      <c r="E64" s="264">
        <v>0.13</v>
      </c>
      <c r="F64" s="264">
        <v>0.35399999999999998</v>
      </c>
      <c r="G64" s="264">
        <v>0.26300000000000001</v>
      </c>
      <c r="H64" s="264">
        <v>0.22900000000000001</v>
      </c>
      <c r="I64" s="264">
        <v>2.5000000000000001E-2</v>
      </c>
      <c r="J64" s="264">
        <v>0.17199999999999999</v>
      </c>
      <c r="K64" s="264">
        <v>0.12</v>
      </c>
      <c r="L64" s="264">
        <v>0.12</v>
      </c>
      <c r="M64" s="264">
        <v>0</v>
      </c>
      <c r="N64" s="264">
        <v>0</v>
      </c>
      <c r="O64" s="264">
        <v>0.21199999999999999</v>
      </c>
      <c r="P64" s="264">
        <v>0</v>
      </c>
      <c r="Q64" s="264">
        <v>0.17599999999999999</v>
      </c>
      <c r="R64" s="264">
        <v>0.12</v>
      </c>
      <c r="S64" s="264">
        <v>0.12</v>
      </c>
      <c r="T64" s="264">
        <v>3.7999999999999999E-2</v>
      </c>
      <c r="U64" s="264">
        <v>0.20699999999999999</v>
      </c>
      <c r="V64" s="264">
        <v>0.20300000000000001</v>
      </c>
      <c r="W64" s="264">
        <v>1.2999999999999999E-2</v>
      </c>
      <c r="X64" s="264">
        <v>0.221</v>
      </c>
      <c r="Y64" s="264">
        <v>8.9499999999999996E-2</v>
      </c>
      <c r="Z64" s="264">
        <v>8.9499999999999996E-2</v>
      </c>
      <c r="AA64" s="264">
        <v>1E-3</v>
      </c>
      <c r="AB64" s="264">
        <v>0.19900000000000001</v>
      </c>
      <c r="AC64" s="264">
        <v>0.19</v>
      </c>
      <c r="AD64" s="264">
        <v>0</v>
      </c>
      <c r="AE64" s="264">
        <v>0.216</v>
      </c>
      <c r="AF64" s="270"/>
      <c r="AG64" s="265"/>
      <c r="AH64" s="266">
        <v>3.8719999999999999</v>
      </c>
      <c r="AI64" s="267">
        <v>0.12906666666666666</v>
      </c>
      <c r="AJ64" s="264">
        <v>0.35399999999999998</v>
      </c>
      <c r="AK64" s="235">
        <v>0</v>
      </c>
    </row>
    <row r="65" spans="1:47">
      <c r="A65" s="17" t="s">
        <v>66</v>
      </c>
      <c r="B65" s="264">
        <v>0.122</v>
      </c>
      <c r="C65" s="264">
        <v>0.122</v>
      </c>
      <c r="D65" s="264">
        <v>0.02</v>
      </c>
      <c r="E65" s="264">
        <v>0.193</v>
      </c>
      <c r="F65" s="264">
        <v>0.21</v>
      </c>
      <c r="G65" s="264">
        <v>0</v>
      </c>
      <c r="H65" s="264">
        <v>0.214</v>
      </c>
      <c r="I65" s="264">
        <v>0.13250000000000001</v>
      </c>
      <c r="J65" s="264">
        <v>0.13250000000000001</v>
      </c>
      <c r="K65" s="264">
        <v>2.8000000000000001E-2</v>
      </c>
      <c r="L65" s="264">
        <v>0.19500000000000001</v>
      </c>
      <c r="M65" s="264">
        <v>0.16200000000000001</v>
      </c>
      <c r="N65" s="264">
        <v>0</v>
      </c>
      <c r="O65" s="264">
        <v>0.12</v>
      </c>
      <c r="P65" s="264">
        <v>7.7499999999999999E-2</v>
      </c>
      <c r="Q65" s="264">
        <v>7.7499999999999999E-2</v>
      </c>
      <c r="R65" s="264">
        <v>1E-3</v>
      </c>
      <c r="S65" s="264">
        <v>1.7999999999999999E-2</v>
      </c>
      <c r="T65" s="264">
        <v>0</v>
      </c>
      <c r="U65" s="264">
        <v>0</v>
      </c>
      <c r="V65" s="264">
        <v>0.15</v>
      </c>
      <c r="W65" s="264">
        <v>6.9000000000000006E-2</v>
      </c>
      <c r="X65" s="264">
        <v>6.9000000000000006E-2</v>
      </c>
      <c r="Y65" s="264">
        <v>0</v>
      </c>
      <c r="Z65" s="264">
        <v>1.9E-2</v>
      </c>
      <c r="AA65" s="264">
        <v>0.04</v>
      </c>
      <c r="AB65" s="264">
        <v>0</v>
      </c>
      <c r="AC65" s="264">
        <v>0.129</v>
      </c>
      <c r="AD65" s="264">
        <v>2.6499999999999999E-2</v>
      </c>
      <c r="AE65" s="264">
        <v>2.6499999999999999E-2</v>
      </c>
      <c r="AF65" s="264">
        <v>0</v>
      </c>
      <c r="AG65" s="265"/>
      <c r="AH65" s="266">
        <v>2.3540000000000001</v>
      </c>
      <c r="AI65" s="267">
        <v>7.593548387096774E-2</v>
      </c>
      <c r="AJ65" s="264">
        <v>0.214</v>
      </c>
      <c r="AK65" s="235">
        <v>0</v>
      </c>
    </row>
    <row r="66" spans="1:47" ht="15">
      <c r="AH66" s="271">
        <v>34.147000000000006</v>
      </c>
      <c r="AI66" s="272" t="s">
        <v>208</v>
      </c>
    </row>
    <row r="68" spans="1:47" ht="15" customHeight="1">
      <c r="A68" s="133" t="s">
        <v>212</v>
      </c>
      <c r="B68" s="57"/>
      <c r="C68" s="274"/>
      <c r="D68" s="57"/>
      <c r="E68" s="57"/>
      <c r="F68" s="57"/>
      <c r="G68" s="171" t="s">
        <v>200</v>
      </c>
      <c r="H68" s="57"/>
      <c r="I68" s="57"/>
      <c r="J68" s="57"/>
      <c r="K68" s="256" t="s">
        <v>202</v>
      </c>
      <c r="L68" s="256"/>
      <c r="M68" s="57">
        <v>0.82199999999999995</v>
      </c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133" t="s">
        <v>212</v>
      </c>
      <c r="AG68" s="57"/>
      <c r="AH68" s="248"/>
      <c r="AI68" s="257"/>
      <c r="AJ68" s="57"/>
      <c r="AK68" s="258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1:47">
      <c r="A69" s="259" t="s">
        <v>203</v>
      </c>
      <c r="B69" s="259">
        <v>1</v>
      </c>
      <c r="C69" s="259">
        <v>2</v>
      </c>
      <c r="D69" s="259">
        <v>3</v>
      </c>
      <c r="E69" s="259">
        <v>4</v>
      </c>
      <c r="F69" s="259">
        <v>5</v>
      </c>
      <c r="G69" s="259">
        <v>6</v>
      </c>
      <c r="H69" s="259">
        <v>7</v>
      </c>
      <c r="I69" s="259">
        <v>8</v>
      </c>
      <c r="J69" s="259">
        <v>9</v>
      </c>
      <c r="K69" s="259">
        <v>10</v>
      </c>
      <c r="L69" s="259">
        <v>11</v>
      </c>
      <c r="M69" s="259">
        <v>12</v>
      </c>
      <c r="N69" s="259">
        <v>13</v>
      </c>
      <c r="O69" s="259">
        <v>14</v>
      </c>
      <c r="P69" s="259">
        <v>15</v>
      </c>
      <c r="Q69" s="259">
        <v>16</v>
      </c>
      <c r="R69" s="259">
        <v>17</v>
      </c>
      <c r="S69" s="259">
        <v>18</v>
      </c>
      <c r="T69" s="259">
        <v>19</v>
      </c>
      <c r="U69" s="259">
        <v>20</v>
      </c>
      <c r="V69" s="259">
        <v>21</v>
      </c>
      <c r="W69" s="259">
        <v>22</v>
      </c>
      <c r="X69" s="259">
        <v>23</v>
      </c>
      <c r="Y69" s="259">
        <v>24</v>
      </c>
      <c r="Z69" s="259">
        <v>25</v>
      </c>
      <c r="AA69" s="259">
        <v>26</v>
      </c>
      <c r="AB69" s="259">
        <v>27</v>
      </c>
      <c r="AC69" s="259">
        <v>28</v>
      </c>
      <c r="AD69" s="259">
        <v>29</v>
      </c>
      <c r="AE69" s="259">
        <v>30</v>
      </c>
      <c r="AF69" s="259">
        <v>31</v>
      </c>
      <c r="AG69" s="260"/>
      <c r="AH69" s="261" t="s">
        <v>204</v>
      </c>
      <c r="AI69" s="262" t="s">
        <v>205</v>
      </c>
      <c r="AJ69" s="261" t="s">
        <v>206</v>
      </c>
      <c r="AK69" s="263" t="s">
        <v>207</v>
      </c>
    </row>
    <row r="70" spans="1:47">
      <c r="A70" s="65">
        <v>43466</v>
      </c>
      <c r="B70" s="264">
        <v>0</v>
      </c>
      <c r="C70" s="264">
        <v>0</v>
      </c>
      <c r="D70" s="264">
        <v>0.17899999999999999</v>
      </c>
      <c r="E70" s="264">
        <v>0</v>
      </c>
      <c r="F70" s="264">
        <v>0.125</v>
      </c>
      <c r="G70" s="264">
        <v>0.16900000000000001</v>
      </c>
      <c r="H70" s="264">
        <v>6.0000000000000001E-3</v>
      </c>
      <c r="I70" s="264">
        <v>0</v>
      </c>
      <c r="J70" s="264">
        <v>0.17199999999999999</v>
      </c>
      <c r="K70" s="264">
        <v>0.127</v>
      </c>
      <c r="L70" s="264">
        <v>0.05</v>
      </c>
      <c r="M70" s="264">
        <v>0.14399999999999999</v>
      </c>
      <c r="N70" s="264">
        <v>0.219</v>
      </c>
      <c r="O70" s="264">
        <v>8.1000000000000003E-2</v>
      </c>
      <c r="P70" s="264">
        <v>0</v>
      </c>
      <c r="Q70" s="264">
        <v>0.13500000000000001</v>
      </c>
      <c r="R70" s="264">
        <v>0.18</v>
      </c>
      <c r="S70" s="264">
        <v>0</v>
      </c>
      <c r="T70" s="264">
        <v>0.17399999999999999</v>
      </c>
      <c r="U70" s="264">
        <v>0.192</v>
      </c>
      <c r="V70" s="264">
        <v>1.2999999999999999E-2</v>
      </c>
      <c r="W70" s="264">
        <v>0</v>
      </c>
      <c r="X70" s="264">
        <v>0.186</v>
      </c>
      <c r="Y70" s="264">
        <v>0.13700000000000001</v>
      </c>
      <c r="Z70" s="264">
        <v>0</v>
      </c>
      <c r="AA70" s="264">
        <v>0.14599999999999999</v>
      </c>
      <c r="AB70" s="264">
        <v>0.222</v>
      </c>
      <c r="AC70" s="264">
        <v>1.7000000000000001E-2</v>
      </c>
      <c r="AD70" s="264">
        <v>0</v>
      </c>
      <c r="AE70" s="264">
        <v>0.14599999999999999</v>
      </c>
      <c r="AF70" s="264">
        <v>0.14899999999999999</v>
      </c>
      <c r="AG70" s="265"/>
      <c r="AH70" s="266">
        <v>2.9689999999999994</v>
      </c>
      <c r="AI70" s="267">
        <v>9.5774193548387079E-2</v>
      </c>
      <c r="AJ70" s="264">
        <v>0.222</v>
      </c>
      <c r="AK70" s="235">
        <v>0</v>
      </c>
    </row>
    <row r="71" spans="1:47">
      <c r="A71" s="17" t="s">
        <v>3</v>
      </c>
      <c r="B71" s="264">
        <v>0</v>
      </c>
      <c r="C71" s="264">
        <v>0.157</v>
      </c>
      <c r="D71" s="264">
        <v>0.27600000000000002</v>
      </c>
      <c r="E71" s="264">
        <v>0</v>
      </c>
      <c r="F71" s="264">
        <v>0</v>
      </c>
      <c r="G71" s="264">
        <v>0.21299999999999999</v>
      </c>
      <c r="H71" s="264">
        <v>0.25900000000000001</v>
      </c>
      <c r="I71" s="264">
        <v>0</v>
      </c>
      <c r="J71" s="264">
        <v>0.16700000000000001</v>
      </c>
      <c r="K71" s="264">
        <v>0.26700000000000002</v>
      </c>
      <c r="L71" s="264">
        <v>4.4999999999999998E-2</v>
      </c>
      <c r="M71" s="264">
        <v>0</v>
      </c>
      <c r="N71" s="264">
        <v>0.222</v>
      </c>
      <c r="O71" s="264">
        <v>0.17299999999999999</v>
      </c>
      <c r="P71" s="264">
        <v>7.0000000000000001E-3</v>
      </c>
      <c r="Q71" s="264">
        <v>0.17399999999999999</v>
      </c>
      <c r="R71" s="264">
        <v>0.38500000000000001</v>
      </c>
      <c r="S71" s="264">
        <v>0.36799999999999999</v>
      </c>
      <c r="T71" s="264">
        <v>4.9000000000000002E-2</v>
      </c>
      <c r="U71" s="264">
        <v>0.29099999999999998</v>
      </c>
      <c r="V71" s="264">
        <v>0.31900000000000001</v>
      </c>
      <c r="W71" s="264">
        <v>0.09</v>
      </c>
      <c r="X71" s="264">
        <v>0.19</v>
      </c>
      <c r="Y71" s="264">
        <v>0.63700000000000001</v>
      </c>
      <c r="Z71" s="264">
        <v>0.54100000000000004</v>
      </c>
      <c r="AA71" s="264">
        <v>0.17299999999999999</v>
      </c>
      <c r="AB71" s="264">
        <v>0.214</v>
      </c>
      <c r="AC71" s="264">
        <v>0.35499999999999998</v>
      </c>
      <c r="AD71" s="268"/>
      <c r="AE71" s="268"/>
      <c r="AF71" s="268"/>
      <c r="AG71" s="265"/>
      <c r="AH71" s="266">
        <v>5.572000000000001</v>
      </c>
      <c r="AI71" s="267">
        <v>0.19900000000000004</v>
      </c>
      <c r="AJ71" s="264">
        <v>0.63700000000000001</v>
      </c>
      <c r="AK71" s="235">
        <v>0</v>
      </c>
    </row>
    <row r="72" spans="1:47">
      <c r="A72" s="17" t="s">
        <v>4</v>
      </c>
      <c r="B72" s="264">
        <v>7.1999999999999995E-2</v>
      </c>
      <c r="C72" s="264">
        <v>0.191</v>
      </c>
      <c r="D72" s="264">
        <v>0.499</v>
      </c>
      <c r="E72" s="264">
        <v>0.26500000000000001</v>
      </c>
      <c r="F72" s="264">
        <v>0.186</v>
      </c>
      <c r="G72" s="264">
        <v>0.23899999999999999</v>
      </c>
      <c r="H72" s="264">
        <v>7.5999999999999998E-2</v>
      </c>
      <c r="I72" s="264">
        <v>0</v>
      </c>
      <c r="J72" s="264">
        <v>0.40699999999999997</v>
      </c>
      <c r="K72" s="264">
        <v>0.32400000000000001</v>
      </c>
      <c r="L72" s="264">
        <v>0.42099999999999999</v>
      </c>
      <c r="M72" s="264">
        <v>7.1999999999999995E-2</v>
      </c>
      <c r="N72" s="264">
        <v>0.19800000000000001</v>
      </c>
      <c r="O72" s="264">
        <v>0.314</v>
      </c>
      <c r="P72" s="264">
        <v>9.5000000000000001E-2</v>
      </c>
      <c r="Q72" s="264">
        <v>0.222</v>
      </c>
      <c r="R72" s="264">
        <v>0.22</v>
      </c>
      <c r="S72" s="264">
        <v>5.8999999999999997E-2</v>
      </c>
      <c r="T72" s="264">
        <v>0</v>
      </c>
      <c r="U72" s="264">
        <v>0.11600000000000001</v>
      </c>
      <c r="V72" s="264">
        <v>0.33100000000000002</v>
      </c>
      <c r="W72" s="264">
        <v>0</v>
      </c>
      <c r="X72" s="264">
        <v>0.127</v>
      </c>
      <c r="Y72" s="264">
        <v>0.35399999999999998</v>
      </c>
      <c r="Z72" s="264">
        <v>0.56799999999999995</v>
      </c>
      <c r="AA72" s="264">
        <v>9.0999999999999998E-2</v>
      </c>
      <c r="AB72" s="264">
        <v>0.13</v>
      </c>
      <c r="AC72" s="264">
        <v>0.36799999999999999</v>
      </c>
      <c r="AD72" s="264">
        <v>0.14199999999999999</v>
      </c>
      <c r="AE72" s="264">
        <v>0.151</v>
      </c>
      <c r="AF72" s="264">
        <v>0.502</v>
      </c>
      <c r="AG72" s="265"/>
      <c r="AH72" s="266">
        <v>6.74</v>
      </c>
      <c r="AI72" s="267">
        <v>0.21741935483870969</v>
      </c>
      <c r="AJ72" s="264">
        <v>0.56799999999999995</v>
      </c>
      <c r="AK72" s="235">
        <v>0</v>
      </c>
    </row>
    <row r="73" spans="1:47">
      <c r="A73" s="17" t="s">
        <v>5</v>
      </c>
      <c r="B73" s="264">
        <v>0.41399999999999998</v>
      </c>
      <c r="C73" s="264">
        <v>8.1000000000000003E-2</v>
      </c>
      <c r="D73" s="264">
        <v>0.252</v>
      </c>
      <c r="E73" s="264">
        <v>0.33500000000000002</v>
      </c>
      <c r="F73" s="264">
        <v>0.35299999999999998</v>
      </c>
      <c r="G73" s="264">
        <v>0.125</v>
      </c>
      <c r="H73" s="264">
        <v>0.29799999999999999</v>
      </c>
      <c r="I73" s="264">
        <v>0.13100000000000001</v>
      </c>
      <c r="J73" s="264">
        <v>3.5999999999999997E-2</v>
      </c>
      <c r="K73" s="264">
        <v>0.154</v>
      </c>
      <c r="L73" s="264">
        <v>0.23499999999999999</v>
      </c>
      <c r="M73" s="264">
        <v>0.251</v>
      </c>
      <c r="N73" s="264">
        <v>0.26500000000000001</v>
      </c>
      <c r="O73" s="264">
        <v>0.222</v>
      </c>
      <c r="P73" s="264">
        <v>0.16800000000000001</v>
      </c>
      <c r="Q73" s="264">
        <v>0</v>
      </c>
      <c r="R73" s="264">
        <v>0.247</v>
      </c>
      <c r="S73" s="264">
        <v>0.247</v>
      </c>
      <c r="T73" s="264">
        <v>6.0999999999999999E-2</v>
      </c>
      <c r="U73" s="264">
        <v>0.129</v>
      </c>
      <c r="V73" s="264">
        <v>0.20499999999999999</v>
      </c>
      <c r="W73" s="264">
        <v>0.20799999999999999</v>
      </c>
      <c r="X73" s="264">
        <v>0.13600000000000001</v>
      </c>
      <c r="Y73" s="264">
        <v>0.20100000000000001</v>
      </c>
      <c r="Z73" s="264">
        <v>0.46400000000000002</v>
      </c>
      <c r="AA73" s="264">
        <v>0.35</v>
      </c>
      <c r="AB73" s="264">
        <v>0.16300000000000001</v>
      </c>
      <c r="AC73" s="264">
        <v>0.60899999999999999</v>
      </c>
      <c r="AD73" s="264">
        <v>0.376</v>
      </c>
      <c r="AE73" s="264">
        <v>0.19</v>
      </c>
      <c r="AF73" s="269"/>
      <c r="AG73" s="265"/>
      <c r="AH73" s="266">
        <v>6.9060000000000006</v>
      </c>
      <c r="AI73" s="267">
        <v>0.23020000000000002</v>
      </c>
      <c r="AJ73" s="264">
        <v>0.60899999999999999</v>
      </c>
      <c r="AK73" s="235">
        <v>0</v>
      </c>
    </row>
    <row r="74" spans="1:47">
      <c r="A74" s="17" t="s">
        <v>6</v>
      </c>
      <c r="B74" s="264">
        <v>0.43</v>
      </c>
      <c r="C74" s="264">
        <v>0.30399999999999999</v>
      </c>
      <c r="D74" s="264">
        <v>0.129</v>
      </c>
      <c r="E74" s="264">
        <v>0.25800000000000001</v>
      </c>
      <c r="F74" s="264">
        <v>0.17899999999999999</v>
      </c>
      <c r="G74" s="264">
        <v>6.0999999999999999E-2</v>
      </c>
      <c r="H74" s="264">
        <v>3.0000000000000001E-3</v>
      </c>
      <c r="I74" s="264">
        <v>0.28299999999999997</v>
      </c>
      <c r="J74" s="264">
        <v>0.216</v>
      </c>
      <c r="K74" s="264">
        <v>0.27100000000000002</v>
      </c>
      <c r="L74" s="264">
        <v>0.32700000000000001</v>
      </c>
      <c r="M74" s="264">
        <v>0.439</v>
      </c>
      <c r="N74" s="264">
        <v>0.16200000000000001</v>
      </c>
      <c r="O74" s="264">
        <v>3.1E-2</v>
      </c>
      <c r="P74" s="264">
        <v>0.183</v>
      </c>
      <c r="Q74" s="264">
        <v>0.26800000000000002</v>
      </c>
      <c r="R74" s="264">
        <v>0.01</v>
      </c>
      <c r="S74" s="264">
        <v>0.20599999999999999</v>
      </c>
      <c r="T74" s="264">
        <v>0.33400000000000002</v>
      </c>
      <c r="U74" s="264">
        <v>0.28599999999999998</v>
      </c>
      <c r="V74" s="264">
        <v>0.25</v>
      </c>
      <c r="W74" s="264">
        <v>0.379</v>
      </c>
      <c r="X74" s="264">
        <v>0.34599999999999997</v>
      </c>
      <c r="Y74" s="264">
        <v>0.16400000000000001</v>
      </c>
      <c r="Z74" s="264">
        <v>0.23699999999999999</v>
      </c>
      <c r="AA74" s="264">
        <v>0.26300000000000001</v>
      </c>
      <c r="AB74" s="264">
        <v>6.0999999999999999E-2</v>
      </c>
      <c r="AC74" s="264">
        <v>6.9000000000000006E-2</v>
      </c>
      <c r="AD74" s="264">
        <v>0.157</v>
      </c>
      <c r="AE74" s="264">
        <v>0.34599999999999997</v>
      </c>
      <c r="AF74" s="264">
        <v>0.3</v>
      </c>
      <c r="AG74" s="265"/>
      <c r="AH74" s="266">
        <v>6.9519999999999982</v>
      </c>
      <c r="AI74" s="267">
        <v>0.22425806451612898</v>
      </c>
      <c r="AJ74" s="264">
        <v>0.439</v>
      </c>
      <c r="AK74" s="235">
        <v>0</v>
      </c>
    </row>
    <row r="75" spans="1:47">
      <c r="A75" s="17" t="s">
        <v>7</v>
      </c>
      <c r="B75" s="264">
        <v>0.13100000000000001</v>
      </c>
      <c r="C75" s="264">
        <v>0.248</v>
      </c>
      <c r="D75" s="264">
        <v>0.247</v>
      </c>
      <c r="E75" s="264">
        <v>4.3999999999999997E-2</v>
      </c>
      <c r="F75" s="264">
        <v>0.14499999999999999</v>
      </c>
      <c r="G75" s="264">
        <v>0.108</v>
      </c>
      <c r="H75" s="264">
        <v>3.9E-2</v>
      </c>
      <c r="I75" s="264">
        <v>9.2999999999999999E-2</v>
      </c>
      <c r="J75" s="264">
        <v>7.4999999999999997E-2</v>
      </c>
      <c r="K75" s="264">
        <v>0</v>
      </c>
      <c r="L75" s="264">
        <v>0</v>
      </c>
      <c r="M75" s="264">
        <v>0.04</v>
      </c>
      <c r="N75" s="264">
        <v>8.6999999999999994E-2</v>
      </c>
      <c r="O75" s="264">
        <v>0</v>
      </c>
      <c r="P75" s="264">
        <v>7.5999999999999998E-2</v>
      </c>
      <c r="Q75" s="264">
        <v>7.8E-2</v>
      </c>
      <c r="R75" s="264">
        <v>0</v>
      </c>
      <c r="S75" s="264">
        <v>0</v>
      </c>
      <c r="T75" s="264">
        <v>5.0999999999999997E-2</v>
      </c>
      <c r="U75" s="264">
        <v>1.4E-2</v>
      </c>
      <c r="V75" s="264">
        <v>0</v>
      </c>
      <c r="W75" s="264">
        <v>9.7000000000000003E-2</v>
      </c>
      <c r="X75" s="264">
        <v>9.5000000000000001E-2</v>
      </c>
      <c r="Y75" s="264">
        <v>2.9000000000000001E-2</v>
      </c>
      <c r="Z75" s="264">
        <v>0</v>
      </c>
      <c r="AA75" s="264">
        <v>0.156</v>
      </c>
      <c r="AB75" s="264">
        <v>0.21199999999999999</v>
      </c>
      <c r="AC75" s="264">
        <v>6.6000000000000003E-2</v>
      </c>
      <c r="AD75" s="264">
        <v>0.158</v>
      </c>
      <c r="AE75" s="264">
        <v>0.16400000000000001</v>
      </c>
      <c r="AF75" s="269"/>
      <c r="AG75" s="265"/>
      <c r="AH75" s="266">
        <v>2.4529999999999998</v>
      </c>
      <c r="AI75" s="267">
        <v>8.1766666666666668E-2</v>
      </c>
      <c r="AJ75" s="264">
        <v>0.248</v>
      </c>
      <c r="AK75" s="235">
        <v>0</v>
      </c>
    </row>
    <row r="76" spans="1:47">
      <c r="A76" s="17" t="s">
        <v>8</v>
      </c>
      <c r="B76" s="264">
        <v>2.1999999999999999E-2</v>
      </c>
      <c r="C76" s="264">
        <v>0</v>
      </c>
      <c r="D76" s="264">
        <v>1.9E-2</v>
      </c>
      <c r="E76" s="264">
        <v>0.27</v>
      </c>
      <c r="F76" s="264">
        <v>0</v>
      </c>
      <c r="G76" s="264">
        <v>0.13800000000000001</v>
      </c>
      <c r="H76" s="264">
        <v>9.6000000000000002E-2</v>
      </c>
      <c r="I76" s="264">
        <v>0</v>
      </c>
      <c r="J76" s="264">
        <v>0</v>
      </c>
      <c r="K76" s="264">
        <v>0.13600000000000001</v>
      </c>
      <c r="L76" s="264">
        <v>0.109</v>
      </c>
      <c r="M76" s="264">
        <v>5.8000000000000003E-2</v>
      </c>
      <c r="N76" s="264">
        <v>0.111</v>
      </c>
      <c r="O76" s="264">
        <v>0.26200000000000001</v>
      </c>
      <c r="P76" s="264">
        <v>0</v>
      </c>
      <c r="Q76" s="264">
        <v>0</v>
      </c>
      <c r="R76" s="264">
        <v>0.248</v>
      </c>
      <c r="S76" s="264">
        <v>0.151</v>
      </c>
      <c r="T76" s="264">
        <v>1.9E-2</v>
      </c>
      <c r="U76" s="264">
        <v>0.13400000000000001</v>
      </c>
      <c r="V76" s="264">
        <v>0.33200000000000002</v>
      </c>
      <c r="W76" s="264">
        <v>2.1999999999999999E-2</v>
      </c>
      <c r="X76" s="264">
        <v>0</v>
      </c>
      <c r="Y76" s="264">
        <v>0.249</v>
      </c>
      <c r="Z76" s="264">
        <v>0.113</v>
      </c>
      <c r="AA76" s="264">
        <v>2.4E-2</v>
      </c>
      <c r="AB76" s="264">
        <v>0</v>
      </c>
      <c r="AC76" s="264">
        <v>0.27100000000000002</v>
      </c>
      <c r="AD76" s="264">
        <v>0</v>
      </c>
      <c r="AE76" s="264">
        <v>0</v>
      </c>
      <c r="AF76" s="264">
        <v>0.183</v>
      </c>
      <c r="AG76" s="265"/>
      <c r="AH76" s="266">
        <v>2.9669999999999996</v>
      </c>
      <c r="AI76" s="267">
        <v>9.5709677419354822E-2</v>
      </c>
      <c r="AJ76" s="264">
        <v>0.33200000000000002</v>
      </c>
      <c r="AK76" s="235">
        <v>0</v>
      </c>
    </row>
    <row r="77" spans="1:47">
      <c r="A77" s="17" t="s">
        <v>9</v>
      </c>
      <c r="B77" s="264">
        <v>0.112</v>
      </c>
      <c r="C77" s="264">
        <v>0</v>
      </c>
      <c r="D77" s="264">
        <v>8.1000000000000003E-2</v>
      </c>
      <c r="E77" s="264">
        <v>0.16600000000000001</v>
      </c>
      <c r="F77" s="264">
        <v>0</v>
      </c>
      <c r="G77" s="264">
        <v>0</v>
      </c>
      <c r="H77" s="264">
        <v>0.2</v>
      </c>
      <c r="I77" s="264">
        <v>0.128</v>
      </c>
      <c r="J77" s="264">
        <v>0</v>
      </c>
      <c r="K77" s="264">
        <v>0.16300000000000001</v>
      </c>
      <c r="L77" s="264">
        <v>0.156</v>
      </c>
      <c r="M77" s="264">
        <v>0</v>
      </c>
      <c r="N77" s="264">
        <v>1E-3</v>
      </c>
      <c r="O77" s="264">
        <v>0.123</v>
      </c>
      <c r="P77" s="264">
        <v>0.14899999999999999</v>
      </c>
      <c r="Q77" s="264">
        <v>0.02</v>
      </c>
      <c r="R77" s="264">
        <v>0.14499999999999999</v>
      </c>
      <c r="S77" s="264">
        <v>0.109</v>
      </c>
      <c r="T77" s="264">
        <v>5.1999999999999998E-2</v>
      </c>
      <c r="U77" s="264">
        <v>0</v>
      </c>
      <c r="V77" s="264">
        <v>0.17799999999999999</v>
      </c>
      <c r="W77" s="264">
        <v>0.17399999999999999</v>
      </c>
      <c r="X77" s="264">
        <v>0</v>
      </c>
      <c r="Y77" s="264">
        <v>0.20599999999999999</v>
      </c>
      <c r="Z77" s="264">
        <v>0.23</v>
      </c>
      <c r="AA77" s="264">
        <v>0</v>
      </c>
      <c r="AB77" s="264">
        <v>4.5999999999999999E-2</v>
      </c>
      <c r="AC77" s="264">
        <v>8.7999999999999995E-2</v>
      </c>
      <c r="AD77" s="264">
        <v>0.19800000000000001</v>
      </c>
      <c r="AE77" s="264">
        <v>3.4000000000000002E-2</v>
      </c>
      <c r="AF77" s="264">
        <v>0.14199999999999999</v>
      </c>
      <c r="AG77" s="265"/>
      <c r="AH77" s="266">
        <v>2.9009999999999994</v>
      </c>
      <c r="AI77" s="267">
        <v>9.3580645161290305E-2</v>
      </c>
      <c r="AJ77" s="264">
        <v>0.23</v>
      </c>
      <c r="AK77" s="235">
        <v>0</v>
      </c>
    </row>
    <row r="78" spans="1:47">
      <c r="A78" s="17" t="s">
        <v>10</v>
      </c>
      <c r="B78" s="264">
        <v>0.17899999999999999</v>
      </c>
      <c r="C78" s="264">
        <v>0</v>
      </c>
      <c r="D78" s="264">
        <v>0</v>
      </c>
      <c r="E78" s="264">
        <v>0.105</v>
      </c>
      <c r="F78" s="264">
        <v>9.6000000000000002E-2</v>
      </c>
      <c r="G78" s="264">
        <v>2.5000000000000001E-2</v>
      </c>
      <c r="H78" s="264">
        <v>0.193</v>
      </c>
      <c r="I78" s="264">
        <v>0.21199999999999999</v>
      </c>
      <c r="J78" s="264">
        <v>0.10299999999999999</v>
      </c>
      <c r="K78" s="264">
        <v>0</v>
      </c>
      <c r="L78" s="264">
        <v>0.17599999999999999</v>
      </c>
      <c r="M78" s="264">
        <v>0.222</v>
      </c>
      <c r="N78" s="264">
        <v>0</v>
      </c>
      <c r="O78" s="264">
        <v>0.20100000000000001</v>
      </c>
      <c r="P78" s="264">
        <v>0.18</v>
      </c>
      <c r="Q78" s="264">
        <v>7.0000000000000001E-3</v>
      </c>
      <c r="R78" s="264">
        <v>6.0000000000000001E-3</v>
      </c>
      <c r="S78" s="264">
        <v>0.19</v>
      </c>
      <c r="T78" s="264">
        <v>0.20399999999999999</v>
      </c>
      <c r="U78" s="264">
        <v>4.0000000000000001E-3</v>
      </c>
      <c r="V78" s="264">
        <v>0.108</v>
      </c>
      <c r="W78" s="264">
        <v>0.312</v>
      </c>
      <c r="X78" s="264">
        <v>0.10100000000000001</v>
      </c>
      <c r="Y78" s="264">
        <v>0.155</v>
      </c>
      <c r="Z78" s="264">
        <v>0.307</v>
      </c>
      <c r="AA78" s="264">
        <v>0.40400000000000003</v>
      </c>
      <c r="AB78" s="264">
        <v>0.374</v>
      </c>
      <c r="AC78" s="264">
        <v>0.26200000000000001</v>
      </c>
      <c r="AD78" s="264">
        <v>0.215</v>
      </c>
      <c r="AE78" s="264">
        <v>0.44400000000000001</v>
      </c>
      <c r="AF78" s="270"/>
      <c r="AG78" s="265"/>
      <c r="AH78" s="266">
        <v>4.7849999999999993</v>
      </c>
      <c r="AI78" s="267">
        <v>0.15949999999999998</v>
      </c>
      <c r="AJ78" s="264">
        <v>0.44400000000000001</v>
      </c>
      <c r="AK78" s="235">
        <v>0</v>
      </c>
    </row>
    <row r="79" spans="1:47">
      <c r="A79" s="17" t="s">
        <v>11</v>
      </c>
      <c r="B79" s="264">
        <v>0.115</v>
      </c>
      <c r="C79" s="264">
        <v>0.21199999999999999</v>
      </c>
      <c r="D79" s="264">
        <v>0.23100000000000001</v>
      </c>
      <c r="E79" s="264">
        <v>0.27500000000000002</v>
      </c>
      <c r="F79" s="264">
        <v>0.374</v>
      </c>
      <c r="G79" s="264">
        <v>0.315</v>
      </c>
      <c r="H79" s="264">
        <v>0.19600000000000001</v>
      </c>
      <c r="I79" s="264">
        <v>0</v>
      </c>
      <c r="J79" s="264">
        <v>0.13100000000000001</v>
      </c>
      <c r="K79" s="264">
        <v>0.14099999999999999</v>
      </c>
      <c r="L79" s="264">
        <v>0.107</v>
      </c>
      <c r="M79" s="264">
        <v>0.188</v>
      </c>
      <c r="N79" s="264">
        <v>0.245</v>
      </c>
      <c r="O79" s="264">
        <v>0.189</v>
      </c>
      <c r="P79" s="264">
        <v>8.6999999999999994E-2</v>
      </c>
      <c r="Q79" s="264">
        <v>0.30299999999999999</v>
      </c>
      <c r="R79" s="264">
        <v>0.254</v>
      </c>
      <c r="S79" s="264">
        <v>0.159</v>
      </c>
      <c r="T79" s="264">
        <v>0.14000000000000001</v>
      </c>
      <c r="U79" s="264">
        <v>0.14000000000000001</v>
      </c>
      <c r="V79" s="264">
        <v>0.23300000000000001</v>
      </c>
      <c r="W79" s="264">
        <v>6.4000000000000001E-2</v>
      </c>
      <c r="X79" s="264">
        <v>0.20100000000000001</v>
      </c>
      <c r="Y79" s="264">
        <v>0.16500000000000001</v>
      </c>
      <c r="Z79" s="264">
        <v>0.13500000000000001</v>
      </c>
      <c r="AA79" s="264">
        <v>0.129</v>
      </c>
      <c r="AB79" s="264">
        <v>0.13300000000000001</v>
      </c>
      <c r="AC79" s="264">
        <v>8.2000000000000003E-2</v>
      </c>
      <c r="AD79" s="264">
        <v>8.8999999999999996E-2</v>
      </c>
      <c r="AE79" s="264">
        <v>0.121</v>
      </c>
      <c r="AF79" s="264">
        <v>0.186</v>
      </c>
      <c r="AG79" s="265"/>
      <c r="AH79" s="266">
        <v>5.34</v>
      </c>
      <c r="AI79" s="267">
        <v>0.17225806451612902</v>
      </c>
      <c r="AJ79" s="264">
        <v>0.374</v>
      </c>
      <c r="AK79" s="235">
        <v>0</v>
      </c>
    </row>
    <row r="80" spans="1:47">
      <c r="A80" s="17" t="s">
        <v>65</v>
      </c>
      <c r="B80" s="264">
        <v>0.19600000000000001</v>
      </c>
      <c r="C80" s="264">
        <v>0.158</v>
      </c>
      <c r="D80" s="264">
        <v>0.20699999999999999</v>
      </c>
      <c r="E80" s="264">
        <v>0.15</v>
      </c>
      <c r="F80" s="264">
        <v>4.0000000000000001E-3</v>
      </c>
      <c r="G80" s="264">
        <v>0.17699999999999999</v>
      </c>
      <c r="H80" s="264">
        <v>0.19600000000000001</v>
      </c>
      <c r="I80" s="264">
        <v>0.10100000000000001</v>
      </c>
      <c r="J80" s="264">
        <v>0.129</v>
      </c>
      <c r="K80" s="264">
        <v>0.122</v>
      </c>
      <c r="L80" s="264">
        <v>3.6999999999999998E-2</v>
      </c>
      <c r="M80" s="264">
        <v>8.2000000000000003E-2</v>
      </c>
      <c r="N80" s="264">
        <v>0.16900000000000001</v>
      </c>
      <c r="O80" s="264">
        <v>0.11799999999999999</v>
      </c>
      <c r="P80" s="264">
        <v>6.0999999999999999E-2</v>
      </c>
      <c r="Q80" s="264">
        <v>0.128</v>
      </c>
      <c r="R80" s="264">
        <v>0.12</v>
      </c>
      <c r="S80" s="264">
        <v>2.5000000000000001E-2</v>
      </c>
      <c r="T80" s="264">
        <v>3.0000000000000001E-3</v>
      </c>
      <c r="U80" s="264">
        <v>0.14599999999999999</v>
      </c>
      <c r="V80" s="264">
        <v>0.152</v>
      </c>
      <c r="W80" s="264">
        <v>4.0000000000000001E-3</v>
      </c>
      <c r="X80" s="264">
        <v>0.14000000000000001</v>
      </c>
      <c r="Y80" s="264">
        <v>0.188</v>
      </c>
      <c r="Z80" s="264">
        <v>1.7000000000000001E-2</v>
      </c>
      <c r="AA80" s="264">
        <v>3.5000000000000003E-2</v>
      </c>
      <c r="AB80" s="264">
        <v>0.13600000000000001</v>
      </c>
      <c r="AC80" s="264">
        <v>0.15</v>
      </c>
      <c r="AD80" s="264">
        <v>0.01</v>
      </c>
      <c r="AE80" s="264">
        <v>0.122</v>
      </c>
      <c r="AF80" s="270"/>
      <c r="AG80" s="265"/>
      <c r="AH80" s="266">
        <v>3.2830000000000004</v>
      </c>
      <c r="AI80" s="267">
        <v>0.10943333333333334</v>
      </c>
      <c r="AJ80" s="264">
        <v>0.20699999999999999</v>
      </c>
      <c r="AK80" s="235">
        <v>0</v>
      </c>
    </row>
    <row r="81" spans="1:47">
      <c r="A81" s="17" t="s">
        <v>66</v>
      </c>
      <c r="B81" s="264">
        <v>0.14299999999999999</v>
      </c>
      <c r="C81" s="264">
        <v>4.2000000000000003E-2</v>
      </c>
      <c r="D81" s="264">
        <v>1.9E-2</v>
      </c>
      <c r="E81" s="264">
        <v>0.14499999999999999</v>
      </c>
      <c r="F81" s="264">
        <v>0.14000000000000001</v>
      </c>
      <c r="G81" s="264">
        <v>3.4000000000000002E-2</v>
      </c>
      <c r="H81" s="264">
        <v>0.17599999999999999</v>
      </c>
      <c r="I81" s="264">
        <v>0.125</v>
      </c>
      <c r="J81" s="264">
        <v>0.13500000000000001</v>
      </c>
      <c r="K81" s="264">
        <v>4.3999999999999997E-2</v>
      </c>
      <c r="L81" s="264">
        <v>0.11799999999999999</v>
      </c>
      <c r="M81" s="264">
        <v>0.20200000000000001</v>
      </c>
      <c r="N81" s="264">
        <v>0.05</v>
      </c>
      <c r="O81" s="264">
        <v>0.17799999999999999</v>
      </c>
      <c r="P81" s="264">
        <v>0.157</v>
      </c>
      <c r="Q81" s="264">
        <v>0.254</v>
      </c>
      <c r="R81" s="264">
        <v>8.2000000000000003E-2</v>
      </c>
      <c r="S81" s="264">
        <v>0.11</v>
      </c>
      <c r="T81" s="264">
        <v>0.20899999999999999</v>
      </c>
      <c r="U81" s="264">
        <v>0</v>
      </c>
      <c r="V81" s="264">
        <v>0.20699999999999999</v>
      </c>
      <c r="W81" s="264">
        <v>0.16600000000000001</v>
      </c>
      <c r="X81" s="264">
        <v>4.2000000000000003E-2</v>
      </c>
      <c r="Y81" s="264">
        <v>0</v>
      </c>
      <c r="Z81" s="264">
        <v>0.13</v>
      </c>
      <c r="AA81" s="264">
        <v>0.186</v>
      </c>
      <c r="AB81" s="264">
        <v>0</v>
      </c>
      <c r="AC81" s="264">
        <v>0.158</v>
      </c>
      <c r="AD81" s="264">
        <v>0.19900000000000001</v>
      </c>
      <c r="AE81" s="264">
        <v>2.9000000000000001E-2</v>
      </c>
      <c r="AF81" s="264">
        <v>0</v>
      </c>
      <c r="AG81" s="265"/>
      <c r="AH81" s="266">
        <v>3.4799999999999991</v>
      </c>
      <c r="AI81" s="267">
        <v>0.11225806451612901</v>
      </c>
      <c r="AJ81" s="264">
        <v>0.254</v>
      </c>
      <c r="AK81" s="235">
        <v>0</v>
      </c>
    </row>
    <row r="82" spans="1:47" ht="15">
      <c r="AH82" s="271">
        <v>54.347999999999992</v>
      </c>
      <c r="AI82" s="272" t="s">
        <v>208</v>
      </c>
    </row>
    <row r="84" spans="1:47" ht="15" customHeight="1">
      <c r="A84" s="133" t="s">
        <v>213</v>
      </c>
      <c r="B84" s="276"/>
      <c r="C84" s="276"/>
      <c r="D84" s="276"/>
      <c r="E84" s="276"/>
      <c r="F84" s="276"/>
      <c r="G84" s="171" t="s">
        <v>200</v>
      </c>
      <c r="H84" s="276"/>
      <c r="I84" s="276"/>
      <c r="J84" s="276"/>
      <c r="K84" s="256" t="s">
        <v>202</v>
      </c>
      <c r="L84" s="256"/>
      <c r="M84" s="57">
        <v>0.39600000000000002</v>
      </c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133" t="s">
        <v>213</v>
      </c>
      <c r="AG84" s="57"/>
      <c r="AH84" s="248"/>
      <c r="AI84" s="257"/>
      <c r="AJ84" s="57"/>
      <c r="AK84" s="258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1:47">
      <c r="A85" s="259" t="s">
        <v>203</v>
      </c>
      <c r="B85" s="259">
        <v>1</v>
      </c>
      <c r="C85" s="259">
        <v>2</v>
      </c>
      <c r="D85" s="259">
        <v>3</v>
      </c>
      <c r="E85" s="259">
        <v>4</v>
      </c>
      <c r="F85" s="259">
        <v>5</v>
      </c>
      <c r="G85" s="259">
        <v>6</v>
      </c>
      <c r="H85" s="259">
        <v>7</v>
      </c>
      <c r="I85" s="259">
        <v>8</v>
      </c>
      <c r="J85" s="259">
        <v>9</v>
      </c>
      <c r="K85" s="259">
        <v>10</v>
      </c>
      <c r="L85" s="259">
        <v>11</v>
      </c>
      <c r="M85" s="259">
        <v>12</v>
      </c>
      <c r="N85" s="259">
        <v>13</v>
      </c>
      <c r="O85" s="259">
        <v>14</v>
      </c>
      <c r="P85" s="259">
        <v>15</v>
      </c>
      <c r="Q85" s="259">
        <v>16</v>
      </c>
      <c r="R85" s="259">
        <v>17</v>
      </c>
      <c r="S85" s="259">
        <v>18</v>
      </c>
      <c r="T85" s="259">
        <v>19</v>
      </c>
      <c r="U85" s="259">
        <v>20</v>
      </c>
      <c r="V85" s="259">
        <v>21</v>
      </c>
      <c r="W85" s="259">
        <v>22</v>
      </c>
      <c r="X85" s="259">
        <v>23</v>
      </c>
      <c r="Y85" s="259">
        <v>24</v>
      </c>
      <c r="Z85" s="259">
        <v>25</v>
      </c>
      <c r="AA85" s="259">
        <v>26</v>
      </c>
      <c r="AB85" s="259">
        <v>27</v>
      </c>
      <c r="AC85" s="259">
        <v>28</v>
      </c>
      <c r="AD85" s="259">
        <v>29</v>
      </c>
      <c r="AE85" s="259">
        <v>30</v>
      </c>
      <c r="AF85" s="259">
        <v>31</v>
      </c>
      <c r="AG85" s="260"/>
      <c r="AH85" s="261" t="s">
        <v>204</v>
      </c>
      <c r="AI85" s="262" t="s">
        <v>205</v>
      </c>
      <c r="AJ85" s="261" t="s">
        <v>206</v>
      </c>
      <c r="AK85" s="263" t="s">
        <v>207</v>
      </c>
    </row>
    <row r="86" spans="1:47">
      <c r="A86" s="65">
        <v>43466</v>
      </c>
      <c r="B86" s="264">
        <v>0</v>
      </c>
      <c r="C86" s="264">
        <v>0</v>
      </c>
      <c r="D86" s="264">
        <v>0</v>
      </c>
      <c r="E86" s="264">
        <v>0</v>
      </c>
      <c r="F86" s="264">
        <v>0</v>
      </c>
      <c r="G86" s="264">
        <v>0</v>
      </c>
      <c r="H86" s="264">
        <v>0</v>
      </c>
      <c r="I86" s="264">
        <v>0</v>
      </c>
      <c r="J86" s="264">
        <v>0</v>
      </c>
      <c r="K86" s="264">
        <v>1E-3</v>
      </c>
      <c r="L86" s="264">
        <v>0</v>
      </c>
      <c r="M86" s="264">
        <v>0</v>
      </c>
      <c r="N86" s="264">
        <v>0</v>
      </c>
      <c r="O86" s="264">
        <v>0</v>
      </c>
      <c r="P86" s="264">
        <v>0</v>
      </c>
      <c r="Q86" s="264">
        <v>0</v>
      </c>
      <c r="R86" s="264">
        <v>0</v>
      </c>
      <c r="S86" s="264">
        <v>0</v>
      </c>
      <c r="T86" s="264">
        <v>0</v>
      </c>
      <c r="U86" s="264">
        <v>0</v>
      </c>
      <c r="V86" s="264">
        <v>0</v>
      </c>
      <c r="W86" s="264">
        <v>0</v>
      </c>
      <c r="X86" s="264">
        <v>0</v>
      </c>
      <c r="Y86" s="264">
        <v>0</v>
      </c>
      <c r="Z86" s="264">
        <v>0</v>
      </c>
      <c r="AA86" s="264">
        <v>0</v>
      </c>
      <c r="AB86" s="264">
        <v>0</v>
      </c>
      <c r="AC86" s="264">
        <v>0</v>
      </c>
      <c r="AD86" s="264">
        <v>0</v>
      </c>
      <c r="AE86" s="264">
        <v>0</v>
      </c>
      <c r="AF86" s="264">
        <v>0</v>
      </c>
      <c r="AG86" s="265"/>
      <c r="AH86" s="266">
        <v>1E-3</v>
      </c>
      <c r="AI86" s="267">
        <v>3.2258064516129034E-5</v>
      </c>
      <c r="AJ86" s="264">
        <v>1E-3</v>
      </c>
      <c r="AK86" s="235">
        <v>0</v>
      </c>
    </row>
    <row r="87" spans="1:47">
      <c r="A87" s="17" t="s">
        <v>3</v>
      </c>
      <c r="B87" s="264">
        <v>0</v>
      </c>
      <c r="C87" s="264">
        <v>0</v>
      </c>
      <c r="D87" s="264">
        <v>0</v>
      </c>
      <c r="E87" s="264">
        <v>0</v>
      </c>
      <c r="F87" s="264">
        <v>0</v>
      </c>
      <c r="G87" s="264">
        <v>0</v>
      </c>
      <c r="H87" s="264">
        <v>1E-3</v>
      </c>
      <c r="I87" s="264">
        <v>0</v>
      </c>
      <c r="J87" s="264">
        <v>0</v>
      </c>
      <c r="K87" s="264">
        <v>0</v>
      </c>
      <c r="L87" s="264">
        <v>0</v>
      </c>
      <c r="M87" s="264">
        <v>0</v>
      </c>
      <c r="N87" s="264">
        <v>1E-3</v>
      </c>
      <c r="O87" s="264">
        <v>0</v>
      </c>
      <c r="P87" s="264">
        <v>0</v>
      </c>
      <c r="Q87" s="264">
        <v>0</v>
      </c>
      <c r="R87" s="264">
        <v>0</v>
      </c>
      <c r="S87" s="264">
        <v>0</v>
      </c>
      <c r="T87" s="264">
        <v>0</v>
      </c>
      <c r="U87" s="264">
        <v>0</v>
      </c>
      <c r="V87" s="264">
        <v>0</v>
      </c>
      <c r="W87" s="264">
        <v>4.0000000000000001E-3</v>
      </c>
      <c r="X87" s="264">
        <v>0</v>
      </c>
      <c r="Y87" s="264">
        <v>0</v>
      </c>
      <c r="Z87" s="264">
        <v>1E-3</v>
      </c>
      <c r="AA87" s="264">
        <v>0</v>
      </c>
      <c r="AB87" s="264">
        <v>0</v>
      </c>
      <c r="AC87" s="264">
        <v>0</v>
      </c>
      <c r="AD87" s="268"/>
      <c r="AE87" s="268"/>
      <c r="AF87" s="268"/>
      <c r="AG87" s="265"/>
      <c r="AH87" s="266">
        <v>7.0000000000000001E-3</v>
      </c>
      <c r="AI87" s="267">
        <v>2.5000000000000001E-4</v>
      </c>
      <c r="AJ87" s="264">
        <v>4.0000000000000001E-3</v>
      </c>
      <c r="AK87" s="235">
        <v>0</v>
      </c>
    </row>
    <row r="88" spans="1:47">
      <c r="A88" s="17" t="s">
        <v>4</v>
      </c>
      <c r="B88" s="264">
        <v>0</v>
      </c>
      <c r="C88" s="264">
        <v>0</v>
      </c>
      <c r="D88" s="264">
        <v>0</v>
      </c>
      <c r="E88" s="264">
        <v>1E-3</v>
      </c>
      <c r="F88" s="264">
        <v>0</v>
      </c>
      <c r="G88" s="264">
        <v>0</v>
      </c>
      <c r="H88" s="264">
        <v>3.0000000000000001E-3</v>
      </c>
      <c r="I88" s="264">
        <v>0</v>
      </c>
      <c r="J88" s="264">
        <v>3.0000000000000001E-3</v>
      </c>
      <c r="K88" s="264">
        <v>4.0000000000000001E-3</v>
      </c>
      <c r="L88" s="264">
        <v>0</v>
      </c>
      <c r="M88" s="264">
        <v>0</v>
      </c>
      <c r="N88" s="264">
        <v>5.0000000000000001E-3</v>
      </c>
      <c r="O88" s="264">
        <v>2E-3</v>
      </c>
      <c r="P88" s="264">
        <v>0</v>
      </c>
      <c r="Q88" s="264">
        <v>5.0000000000000001E-3</v>
      </c>
      <c r="R88" s="264">
        <v>0</v>
      </c>
      <c r="S88" s="264">
        <v>0</v>
      </c>
      <c r="T88" s="264">
        <v>0</v>
      </c>
      <c r="U88" s="264">
        <v>1E-3</v>
      </c>
      <c r="V88" s="264">
        <v>0</v>
      </c>
      <c r="W88" s="264">
        <v>0</v>
      </c>
      <c r="X88" s="264">
        <v>4.0000000000000001E-3</v>
      </c>
      <c r="Y88" s="264">
        <v>0</v>
      </c>
      <c r="Z88" s="264">
        <v>0</v>
      </c>
      <c r="AA88" s="264">
        <v>0</v>
      </c>
      <c r="AB88" s="264">
        <v>2E-3</v>
      </c>
      <c r="AC88" s="264">
        <v>0</v>
      </c>
      <c r="AD88" s="264">
        <v>0</v>
      </c>
      <c r="AE88" s="264">
        <v>4.0000000000000001E-3</v>
      </c>
      <c r="AF88" s="264">
        <v>4.0000000000000001E-3</v>
      </c>
      <c r="AG88" s="265"/>
      <c r="AH88" s="266">
        <v>3.8000000000000006E-2</v>
      </c>
      <c r="AI88" s="267">
        <v>1.2258064516129034E-3</v>
      </c>
      <c r="AJ88" s="264">
        <v>5.0000000000000001E-3</v>
      </c>
      <c r="AK88" s="235">
        <v>0</v>
      </c>
    </row>
    <row r="89" spans="1:47">
      <c r="A89" s="17" t="s">
        <v>5</v>
      </c>
      <c r="B89" s="264">
        <v>0</v>
      </c>
      <c r="C89" s="264">
        <v>0</v>
      </c>
      <c r="D89" s="264">
        <v>7.0000000000000001E-3</v>
      </c>
      <c r="E89" s="264">
        <v>2.4E-2</v>
      </c>
      <c r="F89" s="264">
        <v>0</v>
      </c>
      <c r="G89" s="264">
        <v>1.9E-2</v>
      </c>
      <c r="H89" s="264">
        <v>6.0000000000000001E-3</v>
      </c>
      <c r="I89" s="264">
        <v>0</v>
      </c>
      <c r="J89" s="264">
        <v>0</v>
      </c>
      <c r="K89" s="264">
        <v>1.2E-2</v>
      </c>
      <c r="L89" s="264">
        <v>2.5000000000000001E-2</v>
      </c>
      <c r="M89" s="264">
        <v>0</v>
      </c>
      <c r="N89" s="264">
        <v>6.0000000000000001E-3</v>
      </c>
      <c r="O89" s="264">
        <v>3.5000000000000003E-2</v>
      </c>
      <c r="P89" s="264">
        <v>0</v>
      </c>
      <c r="Q89" s="264">
        <v>0</v>
      </c>
      <c r="R89" s="264">
        <v>7.0000000000000001E-3</v>
      </c>
      <c r="S89" s="264">
        <v>1.0999999999999999E-2</v>
      </c>
      <c r="T89" s="264">
        <v>0</v>
      </c>
      <c r="U89" s="264">
        <v>0</v>
      </c>
      <c r="V89" s="264">
        <v>6.0000000000000001E-3</v>
      </c>
      <c r="W89" s="264">
        <v>0</v>
      </c>
      <c r="X89" s="264">
        <v>0</v>
      </c>
      <c r="Y89" s="264">
        <v>0.01</v>
      </c>
      <c r="Z89" s="264">
        <v>4.1000000000000002E-2</v>
      </c>
      <c r="AA89" s="264">
        <v>0</v>
      </c>
      <c r="AB89" s="264">
        <v>3.9E-2</v>
      </c>
      <c r="AC89" s="264">
        <v>0.04</v>
      </c>
      <c r="AD89" s="264">
        <v>0</v>
      </c>
      <c r="AE89" s="264">
        <v>0</v>
      </c>
      <c r="AF89" s="269"/>
      <c r="AG89" s="265"/>
      <c r="AH89" s="266">
        <v>0.28800000000000003</v>
      </c>
      <c r="AI89" s="267">
        <v>9.6000000000000009E-3</v>
      </c>
      <c r="AJ89" s="264">
        <v>4.1000000000000002E-2</v>
      </c>
      <c r="AK89" s="235">
        <v>0</v>
      </c>
    </row>
    <row r="90" spans="1:47">
      <c r="A90" s="17" t="s">
        <v>6</v>
      </c>
      <c r="B90" s="264">
        <v>5.8000000000000003E-2</v>
      </c>
      <c r="C90" s="264">
        <v>3.1E-2</v>
      </c>
      <c r="D90" s="264">
        <v>0</v>
      </c>
      <c r="E90" s="264">
        <v>4.3999999999999997E-2</v>
      </c>
      <c r="F90" s="264">
        <v>0</v>
      </c>
      <c r="G90" s="264">
        <v>0</v>
      </c>
      <c r="H90" s="264">
        <v>0</v>
      </c>
      <c r="I90" s="264">
        <v>7.0000000000000001E-3</v>
      </c>
      <c r="J90" s="264">
        <v>3.5000000000000003E-2</v>
      </c>
      <c r="K90" s="264">
        <v>2E-3</v>
      </c>
      <c r="L90" s="264">
        <v>4.0000000000000001E-3</v>
      </c>
      <c r="M90" s="264">
        <v>2.4E-2</v>
      </c>
      <c r="N90" s="264">
        <v>0</v>
      </c>
      <c r="O90" s="264">
        <v>0</v>
      </c>
      <c r="P90" s="264">
        <v>0</v>
      </c>
      <c r="Q90" s="264">
        <v>1.4999999999999999E-2</v>
      </c>
      <c r="R90" s="264">
        <v>0</v>
      </c>
      <c r="S90" s="264">
        <v>4.2000000000000003E-2</v>
      </c>
      <c r="T90" s="264">
        <v>3.9E-2</v>
      </c>
      <c r="U90" s="264">
        <v>0</v>
      </c>
      <c r="V90" s="264">
        <v>0</v>
      </c>
      <c r="W90" s="264">
        <v>3.1E-2</v>
      </c>
      <c r="X90" s="264">
        <v>6.0999999999999999E-2</v>
      </c>
      <c r="Y90" s="264">
        <v>8.0000000000000002E-3</v>
      </c>
      <c r="Z90" s="264">
        <v>2.5000000000000001E-2</v>
      </c>
      <c r="AA90" s="264">
        <v>6.5000000000000002E-2</v>
      </c>
      <c r="AB90" s="264">
        <v>2.1000000000000001E-2</v>
      </c>
      <c r="AC90" s="264">
        <v>3.1E-2</v>
      </c>
      <c r="AD90" s="264">
        <v>4.1000000000000002E-2</v>
      </c>
      <c r="AE90" s="264">
        <v>0.23699999999999999</v>
      </c>
      <c r="AF90" s="264">
        <v>0.21099999999999999</v>
      </c>
      <c r="AG90" s="265"/>
      <c r="AH90" s="266">
        <v>1.032</v>
      </c>
      <c r="AI90" s="267">
        <v>3.3290322580645161E-2</v>
      </c>
      <c r="AJ90" s="264">
        <v>0.23699999999999999</v>
      </c>
      <c r="AK90" s="235">
        <v>0</v>
      </c>
    </row>
    <row r="91" spans="1:47">
      <c r="A91" s="17" t="s">
        <v>7</v>
      </c>
      <c r="B91" s="264">
        <v>4.4999999999999998E-2</v>
      </c>
      <c r="C91" s="264">
        <v>0.185</v>
      </c>
      <c r="D91" s="264">
        <v>0.23699999999999999</v>
      </c>
      <c r="E91" s="264">
        <v>2.5000000000000001E-2</v>
      </c>
      <c r="F91" s="264">
        <v>7.2999999999999995E-2</v>
      </c>
      <c r="G91" s="264">
        <v>0.23200000000000001</v>
      </c>
      <c r="H91" s="264">
        <v>9.6000000000000002E-2</v>
      </c>
      <c r="I91" s="264">
        <v>0.108</v>
      </c>
      <c r="J91" s="264">
        <v>8.5000000000000006E-2</v>
      </c>
      <c r="K91" s="264">
        <v>1.6E-2</v>
      </c>
      <c r="L91" s="264">
        <v>0.02</v>
      </c>
      <c r="M91" s="264">
        <v>9.8000000000000004E-2</v>
      </c>
      <c r="N91" s="264">
        <v>4.0000000000000001E-3</v>
      </c>
      <c r="O91" s="264">
        <v>1E-3</v>
      </c>
      <c r="P91" s="264">
        <v>5.0000000000000001E-3</v>
      </c>
      <c r="Q91" s="264">
        <v>0.12</v>
      </c>
      <c r="R91" s="264">
        <v>0</v>
      </c>
      <c r="S91" s="264">
        <v>1.0999999999999999E-2</v>
      </c>
      <c r="T91" s="264">
        <v>8.1000000000000003E-2</v>
      </c>
      <c r="U91" s="264">
        <v>4.7E-2</v>
      </c>
      <c r="V91" s="264">
        <v>3.0000000000000001E-3</v>
      </c>
      <c r="W91" s="264">
        <v>5.8000000000000003E-2</v>
      </c>
      <c r="X91" s="264">
        <v>0.11899999999999999</v>
      </c>
      <c r="Y91" s="264">
        <v>0.109</v>
      </c>
      <c r="Z91" s="264">
        <v>3.2000000000000001E-2</v>
      </c>
      <c r="AA91" s="264">
        <v>9.5000000000000001E-2</v>
      </c>
      <c r="AB91" s="264">
        <v>0.26500000000000001</v>
      </c>
      <c r="AC91" s="264">
        <v>4.1000000000000002E-2</v>
      </c>
      <c r="AD91" s="264">
        <v>0.16</v>
      </c>
      <c r="AE91" s="264">
        <v>7.3999999999999996E-2</v>
      </c>
      <c r="AF91" s="269"/>
      <c r="AG91" s="265"/>
      <c r="AH91" s="266">
        <v>2.4449999999999994</v>
      </c>
      <c r="AI91" s="267">
        <v>8.1499999999999975E-2</v>
      </c>
      <c r="AJ91" s="264">
        <v>0.26500000000000001</v>
      </c>
      <c r="AK91" s="235">
        <v>0</v>
      </c>
    </row>
    <row r="92" spans="1:47">
      <c r="A92" s="17" t="s">
        <v>8</v>
      </c>
      <c r="B92" s="264">
        <v>4.2999999999999997E-2</v>
      </c>
      <c r="C92" s="264">
        <v>0.19</v>
      </c>
      <c r="D92" s="264">
        <v>5.5E-2</v>
      </c>
      <c r="E92" s="264">
        <v>1.7999999999999999E-2</v>
      </c>
      <c r="F92" s="264">
        <v>0.104</v>
      </c>
      <c r="G92" s="264">
        <v>3.6999999999999998E-2</v>
      </c>
      <c r="H92" s="264">
        <v>1.4E-2</v>
      </c>
      <c r="I92" s="264">
        <v>1.0999999999999999E-2</v>
      </c>
      <c r="J92" s="264">
        <v>3.0000000000000001E-3</v>
      </c>
      <c r="K92" s="264">
        <v>7.6999999999999999E-2</v>
      </c>
      <c r="L92" s="264">
        <v>1E-3</v>
      </c>
      <c r="M92" s="264">
        <v>1E-3</v>
      </c>
      <c r="N92" s="264">
        <v>4.3999999999999997E-2</v>
      </c>
      <c r="O92" s="264">
        <v>8.0000000000000002E-3</v>
      </c>
      <c r="P92" s="264">
        <v>1.2999999999999999E-2</v>
      </c>
      <c r="Q92" s="264">
        <v>8.0000000000000002E-3</v>
      </c>
      <c r="R92" s="264">
        <v>6.0000000000000001E-3</v>
      </c>
      <c r="S92" s="264">
        <v>3.0000000000000001E-3</v>
      </c>
      <c r="T92" s="264">
        <v>6.0000000000000001E-3</v>
      </c>
      <c r="U92" s="264">
        <v>0.03</v>
      </c>
      <c r="V92" s="264">
        <v>1.7000000000000001E-2</v>
      </c>
      <c r="W92" s="264">
        <v>0.01</v>
      </c>
      <c r="X92" s="264">
        <v>0</v>
      </c>
      <c r="Y92" s="264">
        <v>2.4E-2</v>
      </c>
      <c r="Z92" s="264">
        <v>0</v>
      </c>
      <c r="AA92" s="264">
        <v>0</v>
      </c>
      <c r="AB92" s="264">
        <v>0</v>
      </c>
      <c r="AC92" s="264">
        <v>4.0000000000000001E-3</v>
      </c>
      <c r="AD92" s="264">
        <v>0</v>
      </c>
      <c r="AE92" s="264">
        <v>0</v>
      </c>
      <c r="AF92" s="264">
        <v>0</v>
      </c>
      <c r="AG92" s="265"/>
      <c r="AH92" s="266">
        <v>0.72700000000000009</v>
      </c>
      <c r="AI92" s="267">
        <v>2.345161290322581E-2</v>
      </c>
      <c r="AJ92" s="264">
        <v>0.19</v>
      </c>
      <c r="AK92" s="235">
        <v>0</v>
      </c>
    </row>
    <row r="93" spans="1:47">
      <c r="A93" s="17" t="s">
        <v>9</v>
      </c>
      <c r="B93" s="264">
        <v>0</v>
      </c>
      <c r="C93" s="264">
        <v>0</v>
      </c>
      <c r="D93" s="264">
        <v>0</v>
      </c>
      <c r="E93" s="264">
        <v>0</v>
      </c>
      <c r="F93" s="264">
        <v>0</v>
      </c>
      <c r="G93" s="264">
        <v>0</v>
      </c>
      <c r="H93" s="264">
        <v>0</v>
      </c>
      <c r="I93" s="264">
        <v>0</v>
      </c>
      <c r="J93" s="264">
        <v>0</v>
      </c>
      <c r="K93" s="264">
        <v>1E-3</v>
      </c>
      <c r="L93" s="264">
        <v>0</v>
      </c>
      <c r="M93" s="264">
        <v>0</v>
      </c>
      <c r="N93" s="264">
        <v>1E-3</v>
      </c>
      <c r="O93" s="264">
        <v>0</v>
      </c>
      <c r="P93" s="264">
        <v>0</v>
      </c>
      <c r="Q93" s="264">
        <v>0</v>
      </c>
      <c r="R93" s="264">
        <v>0</v>
      </c>
      <c r="S93" s="264">
        <v>1E-3</v>
      </c>
      <c r="T93" s="264">
        <v>0</v>
      </c>
      <c r="U93" s="264">
        <v>0</v>
      </c>
      <c r="V93" s="264">
        <v>0</v>
      </c>
      <c r="W93" s="264">
        <v>0</v>
      </c>
      <c r="X93" s="264">
        <v>1E-3</v>
      </c>
      <c r="Y93" s="264">
        <v>0</v>
      </c>
      <c r="Z93" s="264">
        <v>5.0000000000000001E-3</v>
      </c>
      <c r="AA93" s="264">
        <v>0</v>
      </c>
      <c r="AB93" s="264">
        <v>0</v>
      </c>
      <c r="AC93" s="264">
        <v>0</v>
      </c>
      <c r="AD93" s="264">
        <v>0</v>
      </c>
      <c r="AE93" s="264">
        <v>0</v>
      </c>
      <c r="AF93" s="264">
        <v>0</v>
      </c>
      <c r="AG93" s="265"/>
      <c r="AH93" s="266">
        <v>9.0000000000000011E-3</v>
      </c>
      <c r="AI93" s="267">
        <v>2.9032258064516132E-4</v>
      </c>
      <c r="AJ93" s="264">
        <v>5.0000000000000001E-3</v>
      </c>
      <c r="AK93" s="235">
        <v>0</v>
      </c>
    </row>
    <row r="94" spans="1:47">
      <c r="A94" s="17" t="s">
        <v>10</v>
      </c>
      <c r="B94" s="264">
        <v>1E-3</v>
      </c>
      <c r="C94" s="264">
        <v>0</v>
      </c>
      <c r="D94" s="264">
        <v>0</v>
      </c>
      <c r="E94" s="264">
        <v>0</v>
      </c>
      <c r="F94" s="264">
        <v>0</v>
      </c>
      <c r="G94" s="264">
        <v>0</v>
      </c>
      <c r="H94" s="264">
        <v>2E-3</v>
      </c>
      <c r="I94" s="264">
        <v>6.0000000000000001E-3</v>
      </c>
      <c r="J94" s="264">
        <v>0</v>
      </c>
      <c r="K94" s="264">
        <v>0</v>
      </c>
      <c r="L94" s="264">
        <v>1.2E-2</v>
      </c>
      <c r="M94" s="264">
        <v>1.4999999999999999E-2</v>
      </c>
      <c r="N94" s="264">
        <v>0</v>
      </c>
      <c r="O94" s="264">
        <v>8.0000000000000002E-3</v>
      </c>
      <c r="P94" s="264">
        <v>1.2E-2</v>
      </c>
      <c r="Q94" s="264">
        <v>0</v>
      </c>
      <c r="R94" s="264">
        <v>0</v>
      </c>
      <c r="S94" s="264">
        <v>0.01</v>
      </c>
      <c r="T94" s="264">
        <v>1.4999999999999999E-2</v>
      </c>
      <c r="U94" s="264">
        <v>0</v>
      </c>
      <c r="V94" s="264">
        <v>1.7000000000000001E-2</v>
      </c>
      <c r="W94" s="264">
        <v>2.1000000000000001E-2</v>
      </c>
      <c r="X94" s="264">
        <v>0</v>
      </c>
      <c r="Y94" s="264">
        <v>0</v>
      </c>
      <c r="Z94" s="264">
        <v>2.5000000000000001E-2</v>
      </c>
      <c r="AA94" s="264">
        <v>0</v>
      </c>
      <c r="AB94" s="264">
        <v>0</v>
      </c>
      <c r="AC94" s="264">
        <v>4.2000000000000003E-2</v>
      </c>
      <c r="AD94" s="264">
        <v>2.8000000000000001E-2</v>
      </c>
      <c r="AE94" s="264">
        <v>1E-3</v>
      </c>
      <c r="AF94" s="270"/>
      <c r="AG94" s="265"/>
      <c r="AH94" s="266">
        <v>0.21500000000000002</v>
      </c>
      <c r="AI94" s="267">
        <v>7.1666666666666675E-3</v>
      </c>
      <c r="AJ94" s="264">
        <v>4.2000000000000003E-2</v>
      </c>
      <c r="AK94" s="235">
        <v>0</v>
      </c>
    </row>
    <row r="95" spans="1:47">
      <c r="A95" s="17" t="s">
        <v>11</v>
      </c>
      <c r="B95" s="264">
        <v>0</v>
      </c>
      <c r="C95" s="264">
        <v>2.5000000000000001E-2</v>
      </c>
      <c r="D95" s="264">
        <v>4.8000000000000001E-2</v>
      </c>
      <c r="E95" s="264">
        <v>0</v>
      </c>
      <c r="F95" s="264">
        <v>8.0000000000000002E-3</v>
      </c>
      <c r="G95" s="264">
        <v>4.2999999999999997E-2</v>
      </c>
      <c r="H95" s="264">
        <v>0</v>
      </c>
      <c r="I95" s="264">
        <v>0</v>
      </c>
      <c r="J95" s="264">
        <v>8.0000000000000002E-3</v>
      </c>
      <c r="K95" s="264">
        <v>6.0000000000000001E-3</v>
      </c>
      <c r="L95" s="264">
        <v>0</v>
      </c>
      <c r="M95" s="264">
        <v>1.2999999999999999E-2</v>
      </c>
      <c r="N95" s="264">
        <v>1.4999999999999999E-2</v>
      </c>
      <c r="O95" s="264">
        <v>0</v>
      </c>
      <c r="P95" s="264">
        <v>0</v>
      </c>
      <c r="Q95" s="264">
        <v>2.4E-2</v>
      </c>
      <c r="R95" s="264">
        <v>8.9999999999999993E-3</v>
      </c>
      <c r="S95" s="264">
        <v>0</v>
      </c>
      <c r="T95" s="264">
        <v>0</v>
      </c>
      <c r="U95" s="264">
        <v>0</v>
      </c>
      <c r="V95" s="264">
        <v>0</v>
      </c>
      <c r="W95" s="264">
        <v>0</v>
      </c>
      <c r="X95" s="264">
        <v>6.0000000000000001E-3</v>
      </c>
      <c r="Y95" s="264">
        <v>0</v>
      </c>
      <c r="Z95" s="264">
        <v>0</v>
      </c>
      <c r="AA95" s="264">
        <v>0</v>
      </c>
      <c r="AB95" s="264">
        <v>0</v>
      </c>
      <c r="AC95" s="264">
        <v>0</v>
      </c>
      <c r="AD95" s="264">
        <v>0</v>
      </c>
      <c r="AE95" s="264">
        <v>0.01</v>
      </c>
      <c r="AF95" s="264">
        <v>6.0000000000000001E-3</v>
      </c>
      <c r="AG95" s="265"/>
      <c r="AH95" s="266">
        <v>0.22100000000000006</v>
      </c>
      <c r="AI95" s="267">
        <v>7.1290322580645181E-3</v>
      </c>
      <c r="AJ95" s="264">
        <v>4.8000000000000001E-2</v>
      </c>
      <c r="AK95" s="235">
        <v>0</v>
      </c>
    </row>
    <row r="96" spans="1:47">
      <c r="A96" s="17" t="s">
        <v>65</v>
      </c>
      <c r="B96" s="264">
        <v>0</v>
      </c>
      <c r="C96" s="264">
        <v>8.9999999999999993E-3</v>
      </c>
      <c r="D96" s="264">
        <v>0</v>
      </c>
      <c r="E96" s="264">
        <v>0</v>
      </c>
      <c r="F96" s="264">
        <v>1.0999999999999999E-2</v>
      </c>
      <c r="G96" s="264">
        <v>1.7999999999999999E-2</v>
      </c>
      <c r="H96" s="264">
        <v>1E-3</v>
      </c>
      <c r="I96" s="264">
        <v>0</v>
      </c>
      <c r="J96" s="264">
        <v>0</v>
      </c>
      <c r="K96" s="264">
        <v>0</v>
      </c>
      <c r="L96" s="264">
        <v>0</v>
      </c>
      <c r="M96" s="264">
        <v>0</v>
      </c>
      <c r="N96" s="264">
        <v>4.0000000000000001E-3</v>
      </c>
      <c r="O96" s="264">
        <v>1E-3</v>
      </c>
      <c r="P96" s="264">
        <v>0</v>
      </c>
      <c r="Q96" s="264">
        <v>0</v>
      </c>
      <c r="R96" s="264">
        <v>5.0000000000000001E-3</v>
      </c>
      <c r="S96" s="264">
        <v>0</v>
      </c>
      <c r="T96" s="264">
        <v>0</v>
      </c>
      <c r="U96" s="264">
        <v>3.0000000000000001E-3</v>
      </c>
      <c r="V96" s="264">
        <v>2E-3</v>
      </c>
      <c r="W96" s="264">
        <v>0</v>
      </c>
      <c r="X96" s="264">
        <v>1.2999999999999999E-2</v>
      </c>
      <c r="Y96" s="264">
        <v>0</v>
      </c>
      <c r="Z96" s="264">
        <v>0</v>
      </c>
      <c r="AA96" s="264">
        <v>0</v>
      </c>
      <c r="AB96" s="264">
        <v>1E-3</v>
      </c>
      <c r="AC96" s="264">
        <v>0</v>
      </c>
      <c r="AD96" s="264">
        <v>0</v>
      </c>
      <c r="AE96" s="264">
        <v>1.0999999999999999E-2</v>
      </c>
      <c r="AF96" s="270"/>
      <c r="AG96" s="265"/>
      <c r="AH96" s="266">
        <v>7.9000000000000001E-2</v>
      </c>
      <c r="AI96" s="267">
        <v>2.6333333333333334E-3</v>
      </c>
      <c r="AJ96" s="264">
        <v>1.7999999999999999E-2</v>
      </c>
      <c r="AK96" s="235">
        <v>0</v>
      </c>
    </row>
    <row r="97" spans="1:47">
      <c r="A97" s="17" t="s">
        <v>66</v>
      </c>
      <c r="B97" s="264">
        <v>1.2999999999999999E-2</v>
      </c>
      <c r="C97" s="264">
        <v>0</v>
      </c>
      <c r="D97" s="264">
        <v>0</v>
      </c>
      <c r="E97" s="264">
        <v>2E-3</v>
      </c>
      <c r="F97" s="264">
        <v>0</v>
      </c>
      <c r="G97" s="264">
        <v>0</v>
      </c>
      <c r="H97" s="264">
        <v>0</v>
      </c>
      <c r="I97" s="264">
        <v>1.0999999999999999E-2</v>
      </c>
      <c r="J97" s="264">
        <v>0</v>
      </c>
      <c r="K97" s="264">
        <v>0</v>
      </c>
      <c r="L97" s="264">
        <v>4.0000000000000001E-3</v>
      </c>
      <c r="M97" s="264">
        <v>0</v>
      </c>
      <c r="N97" s="264">
        <v>0</v>
      </c>
      <c r="O97" s="264">
        <v>0</v>
      </c>
      <c r="P97" s="264">
        <v>0</v>
      </c>
      <c r="Q97" s="264">
        <v>0</v>
      </c>
      <c r="R97" s="264">
        <v>0</v>
      </c>
      <c r="S97" s="264">
        <v>0</v>
      </c>
      <c r="T97" s="264">
        <v>0</v>
      </c>
      <c r="U97" s="264">
        <v>0</v>
      </c>
      <c r="V97" s="264">
        <v>0</v>
      </c>
      <c r="W97" s="264">
        <v>0</v>
      </c>
      <c r="X97" s="264">
        <v>0</v>
      </c>
      <c r="Y97" s="264">
        <v>0</v>
      </c>
      <c r="Z97" s="264">
        <v>0</v>
      </c>
      <c r="AA97" s="264">
        <v>0</v>
      </c>
      <c r="AB97" s="264">
        <v>0</v>
      </c>
      <c r="AC97" s="264">
        <v>0</v>
      </c>
      <c r="AD97" s="264">
        <v>0</v>
      </c>
      <c r="AE97" s="264">
        <v>0</v>
      </c>
      <c r="AF97" s="264">
        <v>0</v>
      </c>
      <c r="AG97" s="265"/>
      <c r="AH97" s="266">
        <v>0.03</v>
      </c>
      <c r="AI97" s="267">
        <v>9.6774193548387097E-4</v>
      </c>
      <c r="AJ97" s="264">
        <v>1.2999999999999999E-2</v>
      </c>
      <c r="AK97" s="235">
        <v>0</v>
      </c>
    </row>
    <row r="98" spans="1:47" ht="6.75" customHeight="1">
      <c r="A98" s="277"/>
      <c r="B98" s="277"/>
      <c r="C98" s="277"/>
      <c r="D98" s="277"/>
      <c r="E98" s="277"/>
      <c r="F98" s="277"/>
      <c r="G98" s="277"/>
      <c r="H98" s="277"/>
      <c r="I98" s="277"/>
      <c r="J98" s="277"/>
      <c r="K98" s="277"/>
      <c r="L98" s="277"/>
      <c r="M98" s="277"/>
      <c r="N98" s="277"/>
      <c r="O98" s="277"/>
      <c r="P98" s="277"/>
      <c r="Q98" s="277"/>
      <c r="R98" s="277"/>
      <c r="S98" s="277"/>
      <c r="T98" s="277"/>
      <c r="U98" s="277"/>
      <c r="V98" s="277"/>
      <c r="W98" s="277"/>
      <c r="X98" s="277"/>
      <c r="Y98" s="277"/>
      <c r="Z98" s="277"/>
      <c r="AA98" s="277"/>
      <c r="AB98" s="277"/>
      <c r="AC98" s="277"/>
      <c r="AD98" s="277"/>
      <c r="AE98" s="277"/>
      <c r="AF98" s="277"/>
      <c r="AG98" s="277"/>
      <c r="AH98" s="277"/>
      <c r="AI98" s="278"/>
      <c r="AJ98" s="277"/>
      <c r="AK98" s="279"/>
    </row>
    <row r="99" spans="1:47" ht="15">
      <c r="AH99" s="271">
        <v>5.0919999999999996</v>
      </c>
      <c r="AI99" s="272" t="s">
        <v>208</v>
      </c>
    </row>
    <row r="101" spans="1:47" ht="15" customHeight="1">
      <c r="A101" s="55" t="s">
        <v>214</v>
      </c>
      <c r="B101" s="57"/>
      <c r="C101" s="274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248"/>
      <c r="AI101" s="257"/>
      <c r="AJ101" s="57"/>
      <c r="AK101" s="258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1:47" ht="15" customHeight="1">
      <c r="A102" s="50" t="s">
        <v>215</v>
      </c>
      <c r="B102" s="57"/>
      <c r="C102" s="57"/>
      <c r="D102" s="57"/>
      <c r="E102" s="57"/>
      <c r="F102" s="57"/>
      <c r="G102" s="57"/>
      <c r="H102" s="57"/>
      <c r="I102" s="57"/>
      <c r="J102" s="57"/>
      <c r="K102" s="255"/>
      <c r="L102" s="255"/>
      <c r="M102" s="255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0"/>
      <c r="AF102" s="57"/>
      <c r="AG102" s="57"/>
      <c r="AH102" s="248"/>
      <c r="AI102" s="257"/>
      <c r="AJ102" s="57"/>
      <c r="AK102" s="258"/>
      <c r="AL102" s="178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1:47">
      <c r="A103" s="259" t="s">
        <v>203</v>
      </c>
      <c r="B103" s="259">
        <v>1</v>
      </c>
      <c r="C103" s="259">
        <v>2</v>
      </c>
      <c r="D103" s="259">
        <v>3</v>
      </c>
      <c r="E103" s="259">
        <v>4</v>
      </c>
      <c r="F103" s="259">
        <v>5</v>
      </c>
      <c r="G103" s="259">
        <v>6</v>
      </c>
      <c r="H103" s="259">
        <v>7</v>
      </c>
      <c r="I103" s="259">
        <v>8</v>
      </c>
      <c r="J103" s="259">
        <v>9</v>
      </c>
      <c r="K103" s="259">
        <v>10</v>
      </c>
      <c r="L103" s="259">
        <v>11</v>
      </c>
      <c r="M103" s="259">
        <v>12</v>
      </c>
      <c r="N103" s="259">
        <v>13</v>
      </c>
      <c r="O103" s="259">
        <v>14</v>
      </c>
      <c r="P103" s="259">
        <v>15</v>
      </c>
      <c r="Q103" s="259">
        <v>16</v>
      </c>
      <c r="R103" s="259">
        <v>17</v>
      </c>
      <c r="S103" s="259">
        <v>18</v>
      </c>
      <c r="T103" s="259">
        <v>19</v>
      </c>
      <c r="U103" s="259">
        <v>20</v>
      </c>
      <c r="V103" s="259">
        <v>21</v>
      </c>
      <c r="W103" s="259">
        <v>22</v>
      </c>
      <c r="X103" s="259">
        <v>23</v>
      </c>
      <c r="Y103" s="259">
        <v>24</v>
      </c>
      <c r="Z103" s="259">
        <v>25</v>
      </c>
      <c r="AA103" s="259">
        <v>26</v>
      </c>
      <c r="AB103" s="259">
        <v>27</v>
      </c>
      <c r="AC103" s="259">
        <v>28</v>
      </c>
      <c r="AD103" s="259">
        <v>29</v>
      </c>
      <c r="AE103" s="259">
        <v>30</v>
      </c>
      <c r="AF103" s="259">
        <v>31</v>
      </c>
      <c r="AG103" s="260"/>
      <c r="AH103" s="261" t="s">
        <v>204</v>
      </c>
      <c r="AI103" s="262" t="s">
        <v>205</v>
      </c>
      <c r="AJ103" s="261" t="s">
        <v>206</v>
      </c>
      <c r="AK103" s="263" t="s">
        <v>207</v>
      </c>
      <c r="AL103" s="50" t="s">
        <v>215</v>
      </c>
    </row>
    <row r="104" spans="1:47">
      <c r="A104" s="65">
        <v>43466</v>
      </c>
      <c r="B104" s="264">
        <v>2.085</v>
      </c>
      <c r="C104" s="264">
        <v>2.7829999999999999</v>
      </c>
      <c r="D104" s="264">
        <v>2.6120000000000001</v>
      </c>
      <c r="E104" s="264">
        <v>2.3660000000000001</v>
      </c>
      <c r="F104" s="264">
        <v>1.9119999999999999</v>
      </c>
      <c r="G104" s="264">
        <v>2.2559999999999998</v>
      </c>
      <c r="H104" s="264">
        <v>2.3279999999999998</v>
      </c>
      <c r="I104" s="264">
        <v>1.8650000000000002</v>
      </c>
      <c r="J104" s="264">
        <v>2.3319999999999999</v>
      </c>
      <c r="K104" s="264">
        <v>2.3559999999999999</v>
      </c>
      <c r="L104" s="264">
        <v>2.27</v>
      </c>
      <c r="M104" s="264">
        <v>1.972</v>
      </c>
      <c r="N104" s="264">
        <v>2.7290000000000001</v>
      </c>
      <c r="O104" s="264">
        <v>2.3210000000000002</v>
      </c>
      <c r="P104" s="264">
        <v>1.9660000000000002</v>
      </c>
      <c r="Q104" s="264">
        <v>2.544</v>
      </c>
      <c r="R104" s="264">
        <v>2.2799999999999998</v>
      </c>
      <c r="S104" s="264">
        <v>2.5019999999999998</v>
      </c>
      <c r="T104" s="264">
        <v>2.46</v>
      </c>
      <c r="U104" s="264">
        <v>2.3929999999999998</v>
      </c>
      <c r="V104" s="264">
        <v>2.1040000000000001</v>
      </c>
      <c r="W104" s="264">
        <v>2.2029999999999998</v>
      </c>
      <c r="X104" s="264">
        <v>2.37</v>
      </c>
      <c r="Y104" s="264">
        <v>2.3380000000000001</v>
      </c>
      <c r="Z104" s="264">
        <v>2.161</v>
      </c>
      <c r="AA104" s="264">
        <v>2.2749999999999999</v>
      </c>
      <c r="AB104" s="264">
        <v>2.2989999999999999</v>
      </c>
      <c r="AC104" s="264">
        <v>1.883</v>
      </c>
      <c r="AD104" s="264">
        <v>1.802</v>
      </c>
      <c r="AE104" s="264">
        <v>2.2270000000000003</v>
      </c>
      <c r="AF104" s="264">
        <v>2.15</v>
      </c>
      <c r="AG104" s="265"/>
      <c r="AH104" s="266">
        <v>70.14400000000002</v>
      </c>
      <c r="AI104" s="267">
        <v>2.2627096774193554</v>
      </c>
      <c r="AJ104" s="264">
        <v>2.7829999999999999</v>
      </c>
      <c r="AK104" s="235"/>
    </row>
    <row r="105" spans="1:47">
      <c r="A105" s="17" t="s">
        <v>3</v>
      </c>
      <c r="B105" s="264">
        <v>1.7389999999999999</v>
      </c>
      <c r="C105" s="264">
        <v>2.3329999999999997</v>
      </c>
      <c r="D105" s="264">
        <v>2.556</v>
      </c>
      <c r="E105" s="264">
        <v>1.9769999999999999</v>
      </c>
      <c r="F105" s="264">
        <v>2.0990000000000002</v>
      </c>
      <c r="G105" s="264">
        <v>2.593</v>
      </c>
      <c r="H105" s="264">
        <v>2.3010000000000002</v>
      </c>
      <c r="I105" s="264">
        <v>2.2189999999999999</v>
      </c>
      <c r="J105" s="264">
        <v>2.871</v>
      </c>
      <c r="K105" s="264">
        <v>2.1800000000000002</v>
      </c>
      <c r="L105" s="264">
        <v>1.6440000000000001</v>
      </c>
      <c r="M105" s="264">
        <v>2.1390000000000002</v>
      </c>
      <c r="N105" s="264">
        <v>1.9500000000000002</v>
      </c>
      <c r="O105" s="264">
        <v>1.6719999999999999</v>
      </c>
      <c r="P105" s="264">
        <v>1.9789999999999999</v>
      </c>
      <c r="Q105" s="264">
        <v>2.3239999999999998</v>
      </c>
      <c r="R105" s="264">
        <v>2.6050000000000004</v>
      </c>
      <c r="S105" s="264">
        <v>2.1019999999999999</v>
      </c>
      <c r="T105" s="264">
        <v>2.0069999999999997</v>
      </c>
      <c r="U105" s="264">
        <v>2.48</v>
      </c>
      <c r="V105" s="264">
        <v>2.3180000000000001</v>
      </c>
      <c r="W105" s="264">
        <v>2</v>
      </c>
      <c r="X105" s="264">
        <v>2.4319999999999999</v>
      </c>
      <c r="Y105" s="264">
        <v>2.3769999999999998</v>
      </c>
      <c r="Z105" s="264">
        <v>2.0099999999999998</v>
      </c>
      <c r="AA105" s="264">
        <v>1.9889999999999999</v>
      </c>
      <c r="AB105" s="264">
        <v>2.0990000000000002</v>
      </c>
      <c r="AC105" s="264">
        <v>2.008</v>
      </c>
      <c r="AD105" s="268"/>
      <c r="AE105" s="268"/>
      <c r="AF105" s="268"/>
      <c r="AG105" s="265"/>
      <c r="AH105" s="266">
        <v>61.002999999999993</v>
      </c>
      <c r="AI105" s="267">
        <v>2.1786785714285712</v>
      </c>
      <c r="AJ105" s="264">
        <v>2.871</v>
      </c>
      <c r="AK105" s="235"/>
    </row>
    <row r="106" spans="1:47">
      <c r="A106" s="17" t="s">
        <v>4</v>
      </c>
      <c r="B106" s="264">
        <v>1.9810000000000001</v>
      </c>
      <c r="C106" s="264">
        <v>2.456</v>
      </c>
      <c r="D106" s="264">
        <v>2.4900000000000002</v>
      </c>
      <c r="E106" s="264">
        <v>2.4079999999999999</v>
      </c>
      <c r="F106" s="264">
        <v>2.0089999999999999</v>
      </c>
      <c r="G106" s="264">
        <v>2.0819999999999999</v>
      </c>
      <c r="H106" s="264">
        <v>2.14</v>
      </c>
      <c r="I106" s="264">
        <v>2.3109999999999999</v>
      </c>
      <c r="J106" s="264">
        <v>2.7069999999999999</v>
      </c>
      <c r="K106" s="264">
        <v>2.847</v>
      </c>
      <c r="L106" s="264">
        <v>2.202</v>
      </c>
      <c r="M106" s="264">
        <v>2.629</v>
      </c>
      <c r="N106" s="264">
        <v>2.2829999999999999</v>
      </c>
      <c r="O106" s="264">
        <v>2.98</v>
      </c>
      <c r="P106" s="264">
        <v>2.3250000000000002</v>
      </c>
      <c r="Q106" s="264">
        <v>3.085</v>
      </c>
      <c r="R106" s="264">
        <v>2.6529999999999996</v>
      </c>
      <c r="S106" s="264">
        <v>2.2850000000000001</v>
      </c>
      <c r="T106" s="264">
        <v>1.9510000000000001</v>
      </c>
      <c r="U106" s="264">
        <v>2.2290000000000001</v>
      </c>
      <c r="V106" s="264">
        <v>2.3420000000000001</v>
      </c>
      <c r="W106" s="264">
        <v>2.1590000000000003</v>
      </c>
      <c r="X106" s="264">
        <v>2.8</v>
      </c>
      <c r="Y106" s="264">
        <v>3.1280000000000001</v>
      </c>
      <c r="Z106" s="264">
        <v>2.58</v>
      </c>
      <c r="AA106" s="264">
        <v>2.4910000000000001</v>
      </c>
      <c r="AB106" s="264">
        <v>2.2160000000000002</v>
      </c>
      <c r="AC106" s="264">
        <v>2.2720000000000002</v>
      </c>
      <c r="AD106" s="264">
        <v>2.1520000000000001</v>
      </c>
      <c r="AE106" s="264">
        <v>2.7909999999999999</v>
      </c>
      <c r="AF106" s="264">
        <v>3.0939999999999999</v>
      </c>
      <c r="AG106" s="265"/>
      <c r="AH106" s="266">
        <v>76.077999999999989</v>
      </c>
      <c r="AI106" s="267">
        <v>2.4541290322580642</v>
      </c>
      <c r="AJ106" s="264">
        <v>3.1280000000000001</v>
      </c>
      <c r="AK106" s="235"/>
    </row>
    <row r="107" spans="1:47">
      <c r="A107" s="17" t="s">
        <v>5</v>
      </c>
      <c r="B107" s="264">
        <v>2.379</v>
      </c>
      <c r="C107" s="264">
        <v>2.2479999999999998</v>
      </c>
      <c r="D107" s="264">
        <v>2.4980000000000002</v>
      </c>
      <c r="E107" s="264">
        <v>2.9930000000000003</v>
      </c>
      <c r="F107" s="264">
        <v>2.4219999999999997</v>
      </c>
      <c r="G107" s="264">
        <v>2.2109999999999999</v>
      </c>
      <c r="H107" s="264">
        <v>2.734</v>
      </c>
      <c r="I107" s="264">
        <v>2.048</v>
      </c>
      <c r="J107" s="264">
        <v>1.9159999999999999</v>
      </c>
      <c r="K107" s="264">
        <v>2.31</v>
      </c>
      <c r="L107" s="264">
        <v>2.1840000000000002</v>
      </c>
      <c r="M107" s="264">
        <v>2.306</v>
      </c>
      <c r="N107" s="264">
        <v>2.7</v>
      </c>
      <c r="O107" s="264">
        <v>2.5170000000000003</v>
      </c>
      <c r="P107" s="264">
        <v>2.1920000000000002</v>
      </c>
      <c r="Q107" s="264">
        <v>2.0550000000000002</v>
      </c>
      <c r="R107" s="264">
        <v>2.3970000000000002</v>
      </c>
      <c r="S107" s="264">
        <v>2.6440000000000001</v>
      </c>
      <c r="T107" s="264">
        <v>2.351</v>
      </c>
      <c r="U107" s="264">
        <v>1.8860000000000001</v>
      </c>
      <c r="V107" s="264">
        <v>2.69</v>
      </c>
      <c r="W107" s="264">
        <v>2.1350000000000002</v>
      </c>
      <c r="X107" s="264">
        <v>2.09</v>
      </c>
      <c r="Y107" s="264">
        <v>2.5620000000000003</v>
      </c>
      <c r="Z107" s="264">
        <v>2.94</v>
      </c>
      <c r="AA107" s="264">
        <v>2.3639999999999999</v>
      </c>
      <c r="AB107" s="264">
        <v>2.6139999999999999</v>
      </c>
      <c r="AC107" s="264">
        <v>2.8250000000000002</v>
      </c>
      <c r="AD107" s="264">
        <v>2.7429999999999999</v>
      </c>
      <c r="AE107" s="264">
        <v>2.6070000000000002</v>
      </c>
      <c r="AF107" s="269"/>
      <c r="AG107" s="265"/>
      <c r="AH107" s="266">
        <v>72.560999999999979</v>
      </c>
      <c r="AI107" s="267">
        <v>2.4186999999999994</v>
      </c>
      <c r="AJ107" s="264">
        <v>2.9930000000000003</v>
      </c>
      <c r="AK107" s="235"/>
    </row>
    <row r="108" spans="1:47">
      <c r="A108" s="17" t="s">
        <v>6</v>
      </c>
      <c r="B108" s="264">
        <v>2.5469999999999997</v>
      </c>
      <c r="C108" s="264">
        <v>3.0739999999999998</v>
      </c>
      <c r="D108" s="264">
        <v>2.1739999999999999</v>
      </c>
      <c r="E108" s="264">
        <v>2.556</v>
      </c>
      <c r="F108" s="264">
        <v>2.532</v>
      </c>
      <c r="G108" s="264">
        <v>1.887</v>
      </c>
      <c r="H108" s="264">
        <v>2.0549999999999997</v>
      </c>
      <c r="I108" s="264">
        <v>2.4779999999999998</v>
      </c>
      <c r="J108" s="264">
        <v>2.8570000000000002</v>
      </c>
      <c r="K108" s="264">
        <v>2.4420000000000002</v>
      </c>
      <c r="L108" s="264">
        <v>2.573</v>
      </c>
      <c r="M108" s="264">
        <v>3.0049999999999999</v>
      </c>
      <c r="N108" s="264">
        <v>2.4420000000000002</v>
      </c>
      <c r="O108" s="264">
        <v>1.927</v>
      </c>
      <c r="P108" s="264">
        <v>2.1239999999999997</v>
      </c>
      <c r="Q108" s="264">
        <v>2.2729999999999997</v>
      </c>
      <c r="R108" s="264">
        <v>2.4020000000000001</v>
      </c>
      <c r="S108" s="264">
        <v>2.5179999999999998</v>
      </c>
      <c r="T108" s="264">
        <v>3.5369999999999999</v>
      </c>
      <c r="U108" s="264">
        <v>2.1779999999999999</v>
      </c>
      <c r="V108" s="264">
        <v>2.65</v>
      </c>
      <c r="W108" s="264">
        <v>2.7770000000000001</v>
      </c>
      <c r="X108" s="264">
        <v>3.2669999999999999</v>
      </c>
      <c r="Y108" s="264">
        <v>3.1970000000000001</v>
      </c>
      <c r="Z108" s="264">
        <v>3.6020000000000003</v>
      </c>
      <c r="AA108" s="264">
        <v>3.61</v>
      </c>
      <c r="AB108" s="264">
        <v>4.0270000000000001</v>
      </c>
      <c r="AC108" s="264">
        <v>3.3090000000000002</v>
      </c>
      <c r="AD108" s="264">
        <v>3.7960000000000003</v>
      </c>
      <c r="AE108" s="264">
        <v>4.3840000000000003</v>
      </c>
      <c r="AF108" s="264">
        <v>3.661</v>
      </c>
      <c r="AG108" s="265"/>
      <c r="AH108" s="266">
        <v>87.861000000000004</v>
      </c>
      <c r="AI108" s="267">
        <v>2.834225806451613</v>
      </c>
      <c r="AJ108" s="264">
        <v>4.3840000000000003</v>
      </c>
      <c r="AK108" s="235"/>
    </row>
    <row r="109" spans="1:47">
      <c r="A109" s="17" t="s">
        <v>7</v>
      </c>
      <c r="B109" s="264">
        <v>3.0640000000000001</v>
      </c>
      <c r="C109" s="264">
        <v>4.0179999999999998</v>
      </c>
      <c r="D109" s="264">
        <v>3.363</v>
      </c>
      <c r="E109" s="264">
        <v>2.6470000000000002</v>
      </c>
      <c r="F109" s="264">
        <v>2.6909999999999998</v>
      </c>
      <c r="G109" s="264">
        <v>3.4380000000000002</v>
      </c>
      <c r="H109" s="264">
        <v>3.08</v>
      </c>
      <c r="I109" s="264">
        <v>2.63</v>
      </c>
      <c r="J109" s="264">
        <v>3.355</v>
      </c>
      <c r="K109" s="264">
        <v>2.4120000000000004</v>
      </c>
      <c r="L109" s="264">
        <v>1.7609999999999999</v>
      </c>
      <c r="M109" s="264">
        <v>2.23</v>
      </c>
      <c r="N109" s="264">
        <v>2.3639999999999999</v>
      </c>
      <c r="O109" s="264">
        <v>2.5830000000000002</v>
      </c>
      <c r="P109" s="264">
        <v>2.3610000000000002</v>
      </c>
      <c r="Q109" s="264">
        <v>2.8679999999999999</v>
      </c>
      <c r="R109" s="264">
        <v>1.831</v>
      </c>
      <c r="S109" s="264">
        <v>1.4220000000000002</v>
      </c>
      <c r="T109" s="264">
        <v>2.698</v>
      </c>
      <c r="U109" s="264">
        <v>1.9410000000000001</v>
      </c>
      <c r="V109" s="264">
        <v>2.347</v>
      </c>
      <c r="W109" s="264">
        <v>2.3879999999999999</v>
      </c>
      <c r="X109" s="264">
        <v>3.2130000000000001</v>
      </c>
      <c r="Y109" s="264">
        <v>2.75</v>
      </c>
      <c r="Z109" s="264">
        <v>2.76</v>
      </c>
      <c r="AA109" s="264">
        <v>2.0529999999999999</v>
      </c>
      <c r="AB109" s="264">
        <v>2.4420000000000002</v>
      </c>
      <c r="AC109" s="264">
        <v>4.532</v>
      </c>
      <c r="AD109" s="264">
        <v>3.552</v>
      </c>
      <c r="AE109" s="264">
        <v>3.327</v>
      </c>
      <c r="AF109" s="269"/>
      <c r="AG109" s="265"/>
      <c r="AH109" s="266">
        <v>82.121000000000009</v>
      </c>
      <c r="AI109" s="267">
        <v>2.7373666666666669</v>
      </c>
      <c r="AJ109" s="264">
        <v>4.532</v>
      </c>
      <c r="AK109" s="235"/>
    </row>
    <row r="110" spans="1:47">
      <c r="A110" s="17" t="s">
        <v>8</v>
      </c>
      <c r="B110" s="264">
        <v>2.089</v>
      </c>
      <c r="C110" s="264">
        <v>2.2570000000000001</v>
      </c>
      <c r="D110" s="264">
        <v>2.8639999999999999</v>
      </c>
      <c r="E110" s="264">
        <v>3.8570000000000002</v>
      </c>
      <c r="F110" s="264">
        <v>2.2770000000000001</v>
      </c>
      <c r="G110" s="264">
        <v>2.58</v>
      </c>
      <c r="H110" s="264">
        <v>2.2849999999999997</v>
      </c>
      <c r="I110" s="264">
        <v>1.7509999999999999</v>
      </c>
      <c r="J110" s="264">
        <v>1.7629999999999999</v>
      </c>
      <c r="K110" s="264">
        <v>2.173</v>
      </c>
      <c r="L110" s="264">
        <v>2.8570000000000002</v>
      </c>
      <c r="M110" s="264">
        <v>2.3620000000000001</v>
      </c>
      <c r="N110" s="264">
        <v>2.7639999999999998</v>
      </c>
      <c r="O110" s="264">
        <v>3.1080000000000001</v>
      </c>
      <c r="P110" s="264">
        <v>1.9570000000000001</v>
      </c>
      <c r="Q110" s="264">
        <v>2.1139999999999999</v>
      </c>
      <c r="R110" s="264">
        <v>2.4220000000000002</v>
      </c>
      <c r="S110" s="264">
        <v>2.6629999999999998</v>
      </c>
      <c r="T110" s="264">
        <v>2.2949999999999999</v>
      </c>
      <c r="U110" s="264">
        <v>2.8639999999999999</v>
      </c>
      <c r="V110" s="264">
        <v>2.7719999999999998</v>
      </c>
      <c r="W110" s="264">
        <v>1.875</v>
      </c>
      <c r="X110" s="264">
        <v>2.2229999999999999</v>
      </c>
      <c r="Y110" s="264">
        <v>2.2599999999999998</v>
      </c>
      <c r="Z110" s="264">
        <v>2.698</v>
      </c>
      <c r="AA110" s="264">
        <v>1.8540000000000001</v>
      </c>
      <c r="AB110" s="264">
        <v>2.7549999999999999</v>
      </c>
      <c r="AC110" s="264">
        <v>2.0939999999999999</v>
      </c>
      <c r="AD110" s="264">
        <v>2.4860000000000002</v>
      </c>
      <c r="AE110" s="264">
        <v>2.2189999999999999</v>
      </c>
      <c r="AF110" s="264">
        <v>2.512</v>
      </c>
      <c r="AG110" s="265"/>
      <c r="AH110" s="266">
        <v>75.049999999999983</v>
      </c>
      <c r="AI110" s="267">
        <v>2.4209677419354834</v>
      </c>
      <c r="AJ110" s="264">
        <v>3.8570000000000002</v>
      </c>
      <c r="AK110" s="235"/>
    </row>
    <row r="111" spans="1:47">
      <c r="A111" s="17" t="s">
        <v>9</v>
      </c>
      <c r="B111" s="264">
        <v>2.6659999999999999</v>
      </c>
      <c r="C111" s="264">
        <v>2.3460000000000001</v>
      </c>
      <c r="D111" s="264">
        <v>2.258</v>
      </c>
      <c r="E111" s="264">
        <v>2.6560000000000001</v>
      </c>
      <c r="F111" s="264">
        <v>2.4860000000000002</v>
      </c>
      <c r="G111" s="264">
        <v>1.867</v>
      </c>
      <c r="H111" s="264">
        <v>2.25</v>
      </c>
      <c r="I111" s="264">
        <v>2.8530000000000002</v>
      </c>
      <c r="J111" s="264">
        <v>2.4169999999999998</v>
      </c>
      <c r="K111" s="264">
        <v>2.08</v>
      </c>
      <c r="L111" s="264">
        <v>2.6429999999999998</v>
      </c>
      <c r="M111" s="264">
        <v>2.9329999999999998</v>
      </c>
      <c r="N111" s="264">
        <v>1.7949999999999999</v>
      </c>
      <c r="O111" s="264">
        <v>2.2440000000000002</v>
      </c>
      <c r="P111" s="264">
        <v>2.637</v>
      </c>
      <c r="Q111" s="264">
        <v>2.2679999999999998</v>
      </c>
      <c r="R111" s="264">
        <v>2.2189999999999999</v>
      </c>
      <c r="S111" s="264">
        <v>2.968</v>
      </c>
      <c r="T111" s="264">
        <v>2.5819999999999999</v>
      </c>
      <c r="U111" s="264">
        <v>2.3079999999999998</v>
      </c>
      <c r="V111" s="264">
        <v>2.27</v>
      </c>
      <c r="W111" s="264">
        <v>2.9260000000000002</v>
      </c>
      <c r="X111" s="264">
        <v>2.5569999999999999</v>
      </c>
      <c r="Y111" s="264">
        <v>2.569</v>
      </c>
      <c r="Z111" s="264">
        <v>2.5880000000000001</v>
      </c>
      <c r="AA111" s="264">
        <v>3.1070000000000002</v>
      </c>
      <c r="AB111" s="264">
        <v>1.88</v>
      </c>
      <c r="AC111" s="264">
        <v>2.21</v>
      </c>
      <c r="AD111" s="264">
        <v>2.4420000000000002</v>
      </c>
      <c r="AE111" s="264">
        <v>2.2530000000000001</v>
      </c>
      <c r="AF111" s="264">
        <v>2.8610000000000002</v>
      </c>
      <c r="AG111" s="265"/>
      <c r="AH111" s="266">
        <v>76.13900000000001</v>
      </c>
      <c r="AI111" s="267">
        <v>2.4560967741935489</v>
      </c>
      <c r="AJ111" s="264">
        <v>3.1070000000000002</v>
      </c>
      <c r="AK111" s="235"/>
    </row>
    <row r="112" spans="1:47">
      <c r="A112" s="17" t="s">
        <v>10</v>
      </c>
      <c r="B112" s="264">
        <v>1.6439999999999999</v>
      </c>
      <c r="C112" s="264">
        <v>2.2650000000000001</v>
      </c>
      <c r="D112" s="264">
        <v>2.0150000000000001</v>
      </c>
      <c r="E112" s="264">
        <v>2.1269999999999998</v>
      </c>
      <c r="F112" s="264">
        <v>1.9610000000000001</v>
      </c>
      <c r="G112" s="264">
        <v>2.5750000000000002</v>
      </c>
      <c r="H112" s="264">
        <v>2.5009999999999999</v>
      </c>
      <c r="I112" s="264">
        <v>2.8879999999999999</v>
      </c>
      <c r="J112" s="264">
        <v>2.83</v>
      </c>
      <c r="K112" s="264">
        <v>2.4430000000000001</v>
      </c>
      <c r="L112" s="264">
        <v>2.516</v>
      </c>
      <c r="M112" s="264">
        <v>3.1230000000000002</v>
      </c>
      <c r="N112" s="264">
        <v>2.8140000000000001</v>
      </c>
      <c r="O112" s="264">
        <v>2.5150000000000001</v>
      </c>
      <c r="P112" s="264">
        <v>3.95</v>
      </c>
      <c r="Q112" s="264">
        <v>2.0179999999999998</v>
      </c>
      <c r="R112" s="264">
        <v>2.569</v>
      </c>
      <c r="S112" s="264">
        <v>2.8140000000000001</v>
      </c>
      <c r="T112" s="264">
        <v>3.7869999999999999</v>
      </c>
      <c r="U112" s="264">
        <v>3.5680000000000001</v>
      </c>
      <c r="V112" s="264">
        <v>3.1890000000000001</v>
      </c>
      <c r="W112" s="264">
        <v>3.927</v>
      </c>
      <c r="X112" s="264">
        <v>3.0990000000000002</v>
      </c>
      <c r="Y112" s="264">
        <v>2.5880000000000001</v>
      </c>
      <c r="Z112" s="264">
        <v>4.0419999999999998</v>
      </c>
      <c r="AA112" s="264">
        <v>3.343</v>
      </c>
      <c r="AB112" s="264">
        <v>3.524</v>
      </c>
      <c r="AC112" s="264">
        <v>3.43</v>
      </c>
      <c r="AD112" s="264">
        <v>3.782</v>
      </c>
      <c r="AE112" s="264">
        <v>3.7890000000000001</v>
      </c>
      <c r="AF112" s="270"/>
      <c r="AG112" s="265"/>
      <c r="AH112" s="266">
        <v>87.63600000000001</v>
      </c>
      <c r="AI112" s="267">
        <v>2.9212000000000002</v>
      </c>
      <c r="AJ112" s="264">
        <v>4.0419999999999998</v>
      </c>
      <c r="AK112" s="235"/>
    </row>
    <row r="113" spans="1:47">
      <c r="A113" s="17" t="s">
        <v>11</v>
      </c>
      <c r="B113" s="264">
        <v>2.8359999999999999</v>
      </c>
      <c r="C113" s="264">
        <v>3.165</v>
      </c>
      <c r="D113" s="264">
        <v>4.0780000000000003</v>
      </c>
      <c r="E113" s="264">
        <v>4.0759999999999996</v>
      </c>
      <c r="F113" s="264">
        <v>4.0780000000000003</v>
      </c>
      <c r="G113" s="264">
        <v>3.3769999999999998</v>
      </c>
      <c r="H113" s="264">
        <v>3.8079999999999998</v>
      </c>
      <c r="I113" s="264">
        <v>2.6160000000000001</v>
      </c>
      <c r="J113" s="264">
        <v>3.1779999999999999</v>
      </c>
      <c r="K113" s="264">
        <v>2.5430000000000001</v>
      </c>
      <c r="L113" s="264">
        <v>3.133</v>
      </c>
      <c r="M113" s="264">
        <v>3.2050000000000001</v>
      </c>
      <c r="N113" s="264">
        <v>3.72</v>
      </c>
      <c r="O113" s="264">
        <v>3.7480000000000002</v>
      </c>
      <c r="P113" s="264">
        <v>3.0350000000000001</v>
      </c>
      <c r="Q113" s="264">
        <v>3.3370000000000002</v>
      </c>
      <c r="R113" s="264">
        <v>3.681</v>
      </c>
      <c r="S113" s="264">
        <v>3.109</v>
      </c>
      <c r="T113" s="264">
        <v>3.1640000000000001</v>
      </c>
      <c r="U113" s="264">
        <v>2.4950000000000001</v>
      </c>
      <c r="V113" s="264">
        <v>2.6850000000000001</v>
      </c>
      <c r="W113" s="264">
        <v>2.5099999999999998</v>
      </c>
      <c r="X113" s="264">
        <v>2.6139999999999999</v>
      </c>
      <c r="Y113" s="264">
        <v>3.3639999999999999</v>
      </c>
      <c r="Z113" s="264">
        <v>2.9809999999999999</v>
      </c>
      <c r="AA113" s="264">
        <v>2.718</v>
      </c>
      <c r="AB113" s="264">
        <v>2.6720000000000002</v>
      </c>
      <c r="AC113" s="264">
        <v>2.8759999999999999</v>
      </c>
      <c r="AD113" s="264">
        <v>1.633</v>
      </c>
      <c r="AE113" s="264">
        <v>3.6219999999999999</v>
      </c>
      <c r="AF113" s="264">
        <v>3.0339999999999998</v>
      </c>
      <c r="AG113" s="265"/>
      <c r="AH113" s="266">
        <v>97.091000000000022</v>
      </c>
      <c r="AI113" s="267">
        <v>3.1319677419354846</v>
      </c>
      <c r="AJ113" s="264">
        <v>4.0780000000000003</v>
      </c>
      <c r="AK113" s="235"/>
    </row>
    <row r="114" spans="1:47">
      <c r="A114" s="17" t="s">
        <v>65</v>
      </c>
      <c r="B114" s="264">
        <v>2.7709999999999999</v>
      </c>
      <c r="C114" s="264">
        <v>2.887</v>
      </c>
      <c r="D114" s="264">
        <v>3.661</v>
      </c>
      <c r="E114" s="264">
        <v>3.66</v>
      </c>
      <c r="F114" s="264">
        <v>2.903</v>
      </c>
      <c r="G114" s="264">
        <v>2.5329999999999999</v>
      </c>
      <c r="H114" s="264">
        <v>3.016</v>
      </c>
      <c r="I114" s="264">
        <v>3.258</v>
      </c>
      <c r="J114" s="264">
        <v>2.9569999999999999</v>
      </c>
      <c r="K114" s="264">
        <v>2.9569999999999999</v>
      </c>
      <c r="L114" s="264">
        <v>3.024</v>
      </c>
      <c r="M114" s="264">
        <v>2.7080000000000002</v>
      </c>
      <c r="N114" s="264">
        <v>3.0920000000000001</v>
      </c>
      <c r="O114" s="264">
        <v>2.9329999999999998</v>
      </c>
      <c r="P114" s="264">
        <v>3.2970000000000002</v>
      </c>
      <c r="Q114" s="264">
        <v>3.2050000000000001</v>
      </c>
      <c r="R114" s="264">
        <v>2.38</v>
      </c>
      <c r="S114" s="264">
        <v>2.7469999999999999</v>
      </c>
      <c r="T114" s="264">
        <v>2.8279999999999998</v>
      </c>
      <c r="U114" s="264">
        <v>2.6819999999999999</v>
      </c>
      <c r="V114" s="264">
        <v>3.2160000000000002</v>
      </c>
      <c r="W114" s="264">
        <v>2.9129999999999998</v>
      </c>
      <c r="X114" s="264">
        <v>2.8570000000000002</v>
      </c>
      <c r="Y114" s="264">
        <v>3.7330000000000001</v>
      </c>
      <c r="Z114" s="264">
        <v>2.4049999999999998</v>
      </c>
      <c r="AA114" s="264">
        <v>2.331</v>
      </c>
      <c r="AB114" s="264">
        <v>3.37</v>
      </c>
      <c r="AC114" s="264">
        <v>3.3180000000000001</v>
      </c>
      <c r="AD114" s="264">
        <v>3.2749999999999999</v>
      </c>
      <c r="AE114" s="264">
        <v>3.379</v>
      </c>
      <c r="AF114" s="270"/>
      <c r="AG114" s="265"/>
      <c r="AH114" s="266">
        <v>90.296000000000021</v>
      </c>
      <c r="AI114" s="267">
        <v>3.0098666666666674</v>
      </c>
      <c r="AJ114" s="264">
        <v>3.7330000000000001</v>
      </c>
      <c r="AK114" s="235"/>
    </row>
    <row r="115" spans="1:47">
      <c r="A115" s="17" t="s">
        <v>66</v>
      </c>
      <c r="B115" s="264">
        <v>2.3410000000000002</v>
      </c>
      <c r="C115" s="264">
        <v>3.145</v>
      </c>
      <c r="D115" s="264">
        <v>2.2290000000000001</v>
      </c>
      <c r="E115" s="264">
        <v>3.121</v>
      </c>
      <c r="F115" s="264">
        <v>2.6669999999999998</v>
      </c>
      <c r="G115" s="264">
        <v>2.8570000000000002</v>
      </c>
      <c r="H115" s="264">
        <v>3.07</v>
      </c>
      <c r="I115" s="264">
        <v>3.5940000000000003</v>
      </c>
      <c r="J115" s="264">
        <v>2.7800000000000002</v>
      </c>
      <c r="K115" s="264">
        <v>2.3890000000000002</v>
      </c>
      <c r="L115" s="264">
        <v>2.5860000000000003</v>
      </c>
      <c r="M115" s="264">
        <v>2.6640000000000001</v>
      </c>
      <c r="N115" s="264">
        <v>2.7930000000000001</v>
      </c>
      <c r="O115" s="264">
        <v>2.4729999999999999</v>
      </c>
      <c r="P115" s="264">
        <v>2.2730000000000001</v>
      </c>
      <c r="Q115" s="264">
        <v>2.4580000000000002</v>
      </c>
      <c r="R115" s="264">
        <v>2.0760000000000001</v>
      </c>
      <c r="S115" s="264">
        <v>2.3119999999999998</v>
      </c>
      <c r="T115" s="264">
        <v>2.2599999999999998</v>
      </c>
      <c r="U115" s="264">
        <v>2.36</v>
      </c>
      <c r="V115" s="264">
        <v>2.653</v>
      </c>
      <c r="W115" s="264">
        <v>2.024</v>
      </c>
      <c r="X115" s="264">
        <v>1.9319999999999999</v>
      </c>
      <c r="Y115" s="264">
        <v>1.7450000000000001</v>
      </c>
      <c r="Z115" s="264">
        <v>2.9969999999999999</v>
      </c>
      <c r="AA115" s="264">
        <v>2.3780000000000001</v>
      </c>
      <c r="AB115" s="264">
        <v>1.4990000000000001</v>
      </c>
      <c r="AC115" s="264">
        <v>2.7490000000000001</v>
      </c>
      <c r="AD115" s="264">
        <v>1.7330000000000001</v>
      </c>
      <c r="AE115" s="264">
        <v>1.89</v>
      </c>
      <c r="AF115" s="264">
        <v>2.1139999999999999</v>
      </c>
      <c r="AG115" s="265"/>
      <c r="AH115" s="266">
        <v>76.161999999999992</v>
      </c>
      <c r="AI115" s="267">
        <v>2.4568387096774189</v>
      </c>
      <c r="AJ115" s="264">
        <v>3.5940000000000003</v>
      </c>
      <c r="AK115" s="235"/>
    </row>
    <row r="116" spans="1:47" ht="15">
      <c r="AH116" s="271">
        <v>952.14200000000005</v>
      </c>
      <c r="AI116" s="272" t="s">
        <v>208</v>
      </c>
    </row>
    <row r="117" spans="1:47" ht="15" customHeight="1">
      <c r="A117" s="50" t="s">
        <v>216</v>
      </c>
      <c r="B117" s="57"/>
      <c r="C117" s="57"/>
      <c r="D117" s="57"/>
      <c r="E117" s="57"/>
      <c r="F117" s="133" t="s">
        <v>217</v>
      </c>
      <c r="G117" s="171" t="s">
        <v>200</v>
      </c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0"/>
      <c r="AI117" s="257"/>
      <c r="AJ117" s="57"/>
      <c r="AK117" s="258"/>
      <c r="AL117" s="57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1:47">
      <c r="A118" s="259" t="s">
        <v>203</v>
      </c>
      <c r="B118" s="259">
        <v>1</v>
      </c>
      <c r="C118" s="259">
        <v>2</v>
      </c>
      <c r="D118" s="259">
        <v>3</v>
      </c>
      <c r="E118" s="259">
        <v>4</v>
      </c>
      <c r="F118" s="259">
        <v>5</v>
      </c>
      <c r="G118" s="259">
        <v>6</v>
      </c>
      <c r="H118" s="259">
        <v>7</v>
      </c>
      <c r="I118" s="259">
        <v>8</v>
      </c>
      <c r="J118" s="259">
        <v>9</v>
      </c>
      <c r="K118" s="259">
        <v>10</v>
      </c>
      <c r="L118" s="259">
        <v>11</v>
      </c>
      <c r="M118" s="259">
        <v>12</v>
      </c>
      <c r="N118" s="259">
        <v>13</v>
      </c>
      <c r="O118" s="259">
        <v>14</v>
      </c>
      <c r="P118" s="259">
        <v>15</v>
      </c>
      <c r="Q118" s="259">
        <v>16</v>
      </c>
      <c r="R118" s="259">
        <v>17</v>
      </c>
      <c r="S118" s="259">
        <v>18</v>
      </c>
      <c r="T118" s="259">
        <v>19</v>
      </c>
      <c r="U118" s="259">
        <v>20</v>
      </c>
      <c r="V118" s="259">
        <v>21</v>
      </c>
      <c r="W118" s="259">
        <v>22</v>
      </c>
      <c r="X118" s="259">
        <v>23</v>
      </c>
      <c r="Y118" s="259">
        <v>24</v>
      </c>
      <c r="Z118" s="259">
        <v>25</v>
      </c>
      <c r="AA118" s="259">
        <v>26</v>
      </c>
      <c r="AB118" s="259">
        <v>27</v>
      </c>
      <c r="AC118" s="259">
        <v>28</v>
      </c>
      <c r="AD118" s="259">
        <v>29</v>
      </c>
      <c r="AE118" s="259">
        <v>30</v>
      </c>
      <c r="AF118" s="259">
        <v>31</v>
      </c>
      <c r="AG118" s="260"/>
      <c r="AH118" s="261" t="s">
        <v>204</v>
      </c>
      <c r="AI118" s="262" t="s">
        <v>205</v>
      </c>
      <c r="AJ118" s="261" t="s">
        <v>206</v>
      </c>
      <c r="AK118" s="263" t="s">
        <v>207</v>
      </c>
      <c r="AL118" s="50" t="s">
        <v>216</v>
      </c>
    </row>
    <row r="119" spans="1:47">
      <c r="A119" s="17" t="s">
        <v>33</v>
      </c>
      <c r="B119" s="264">
        <v>1.1559999999999999</v>
      </c>
      <c r="C119" s="264">
        <v>1.627</v>
      </c>
      <c r="D119" s="264">
        <v>1.5249999999999999</v>
      </c>
      <c r="E119" s="264">
        <v>1.381</v>
      </c>
      <c r="F119" s="264">
        <v>1.117</v>
      </c>
      <c r="G119" s="264">
        <v>1.3169999999999999</v>
      </c>
      <c r="H119" s="264">
        <v>1.359</v>
      </c>
      <c r="I119" s="264">
        <v>1.0880000000000001</v>
      </c>
      <c r="J119" s="264">
        <v>1.363</v>
      </c>
      <c r="K119" s="264">
        <v>1.3759999999999999</v>
      </c>
      <c r="L119" s="264">
        <v>1.3260000000000001</v>
      </c>
      <c r="M119" s="264">
        <v>0.97499999999999998</v>
      </c>
      <c r="N119" s="264">
        <v>1.569</v>
      </c>
      <c r="O119" s="264">
        <v>1.389</v>
      </c>
      <c r="P119" s="264">
        <v>1.157</v>
      </c>
      <c r="Q119" s="264">
        <v>1.4790000000000001</v>
      </c>
      <c r="R119" s="264">
        <v>1.339</v>
      </c>
      <c r="S119" s="264">
        <v>1.4550000000000001</v>
      </c>
      <c r="T119" s="264">
        <v>1.4419999999999999</v>
      </c>
      <c r="U119" s="264">
        <v>1.403</v>
      </c>
      <c r="V119" s="264">
        <v>1.157</v>
      </c>
      <c r="W119" s="264">
        <v>1.3779999999999999</v>
      </c>
      <c r="X119" s="264">
        <v>1.389</v>
      </c>
      <c r="Y119" s="264">
        <v>1.339</v>
      </c>
      <c r="Z119" s="264">
        <v>1.2609999999999999</v>
      </c>
      <c r="AA119" s="264">
        <v>1.339</v>
      </c>
      <c r="AB119" s="264">
        <v>1.3280000000000001</v>
      </c>
      <c r="AC119" s="264">
        <v>1.1000000000000001</v>
      </c>
      <c r="AD119" s="264">
        <v>1.107</v>
      </c>
      <c r="AE119" s="264">
        <v>1.3</v>
      </c>
      <c r="AF119" s="264">
        <v>1.2609999999999999</v>
      </c>
      <c r="AG119" s="265"/>
      <c r="AH119" s="266">
        <v>40.802</v>
      </c>
      <c r="AI119" s="267">
        <v>1.3161935483870968</v>
      </c>
      <c r="AJ119" s="264">
        <v>1.627</v>
      </c>
      <c r="AK119" s="235">
        <v>0</v>
      </c>
    </row>
    <row r="120" spans="1:47">
      <c r="A120" s="17" t="s">
        <v>3</v>
      </c>
      <c r="B120" s="264">
        <v>1.004</v>
      </c>
      <c r="C120" s="264">
        <v>1.3759999999999999</v>
      </c>
      <c r="D120" s="264">
        <v>1.429</v>
      </c>
      <c r="E120" s="264">
        <v>1.2</v>
      </c>
      <c r="F120" s="264">
        <v>1.2230000000000001</v>
      </c>
      <c r="G120" s="264">
        <v>1.4330000000000001</v>
      </c>
      <c r="H120" s="264">
        <v>1.3640000000000001</v>
      </c>
      <c r="I120" s="264">
        <v>1.3129999999999999</v>
      </c>
      <c r="J120" s="264">
        <v>1.6850000000000001</v>
      </c>
      <c r="K120" s="264">
        <v>1.274</v>
      </c>
      <c r="L120" s="264">
        <v>0.96499999999999997</v>
      </c>
      <c r="M120" s="264">
        <v>1.248</v>
      </c>
      <c r="N120" s="264">
        <v>1.145</v>
      </c>
      <c r="O120" s="264">
        <v>0.97799999999999998</v>
      </c>
      <c r="P120" s="264">
        <v>1.1579999999999999</v>
      </c>
      <c r="Q120" s="264">
        <v>1.3049999999999999</v>
      </c>
      <c r="R120" s="264">
        <v>1.4970000000000001</v>
      </c>
      <c r="S120" s="264">
        <v>1.206</v>
      </c>
      <c r="T120" s="264">
        <v>1.1519999999999999</v>
      </c>
      <c r="U120" s="264">
        <v>1.4259999999999999</v>
      </c>
      <c r="V120" s="264">
        <v>1.331</v>
      </c>
      <c r="W120" s="264">
        <v>1.147</v>
      </c>
      <c r="X120" s="264">
        <v>1.395</v>
      </c>
      <c r="Y120" s="264">
        <v>1.365</v>
      </c>
      <c r="Z120" s="264">
        <v>1.153</v>
      </c>
      <c r="AA120" s="264">
        <v>1.141</v>
      </c>
      <c r="AB120" s="264">
        <v>1.2050000000000001</v>
      </c>
      <c r="AC120" s="264">
        <v>1.153</v>
      </c>
      <c r="AD120" s="268"/>
      <c r="AE120" s="268"/>
      <c r="AF120" s="268"/>
      <c r="AG120" s="265"/>
      <c r="AH120" s="266">
        <v>35.270999999999994</v>
      </c>
      <c r="AI120" s="267">
        <v>1.2596785714285712</v>
      </c>
      <c r="AJ120" s="264">
        <v>1.6850000000000001</v>
      </c>
      <c r="AK120" s="235">
        <v>0</v>
      </c>
    </row>
    <row r="121" spans="1:47">
      <c r="A121" s="17" t="s">
        <v>4</v>
      </c>
      <c r="B121" s="264">
        <v>1.1020000000000001</v>
      </c>
      <c r="C121" s="264">
        <v>1.444</v>
      </c>
      <c r="D121" s="264">
        <v>1.43</v>
      </c>
      <c r="E121" s="264">
        <v>1.3819999999999999</v>
      </c>
      <c r="F121" s="264">
        <v>1.1539999999999999</v>
      </c>
      <c r="G121" s="264">
        <v>1.1950000000000001</v>
      </c>
      <c r="H121" s="264">
        <v>1.228</v>
      </c>
      <c r="I121" s="264">
        <v>1.3260000000000001</v>
      </c>
      <c r="J121" s="264">
        <v>1.5529999999999999</v>
      </c>
      <c r="K121" s="264">
        <v>1.633</v>
      </c>
      <c r="L121" s="264">
        <v>1.264</v>
      </c>
      <c r="M121" s="264">
        <v>1.5089999999999999</v>
      </c>
      <c r="N121" s="264">
        <v>1.3109999999999999</v>
      </c>
      <c r="O121" s="264">
        <v>1.6990000000000001</v>
      </c>
      <c r="P121" s="264">
        <v>1.335</v>
      </c>
      <c r="Q121" s="264">
        <v>1.7729999999999999</v>
      </c>
      <c r="R121" s="264">
        <v>1.5229999999999999</v>
      </c>
      <c r="S121" s="264">
        <v>1.3120000000000001</v>
      </c>
      <c r="T121" s="264">
        <v>1.121</v>
      </c>
      <c r="U121" s="264">
        <v>1.282</v>
      </c>
      <c r="V121" s="264">
        <v>1.351</v>
      </c>
      <c r="W121" s="264">
        <v>1.2370000000000001</v>
      </c>
      <c r="X121" s="264">
        <v>1.6080000000000001</v>
      </c>
      <c r="Y121" s="264">
        <v>1.829</v>
      </c>
      <c r="Z121" s="264">
        <v>1.4830000000000001</v>
      </c>
      <c r="AA121" s="264">
        <v>1.431</v>
      </c>
      <c r="AB121" s="264">
        <v>1.274</v>
      </c>
      <c r="AC121" s="264">
        <v>1.306</v>
      </c>
      <c r="AD121" s="264">
        <v>1.2370000000000001</v>
      </c>
      <c r="AE121" s="264">
        <v>1.605</v>
      </c>
      <c r="AF121" s="264">
        <v>1.7789999999999999</v>
      </c>
      <c r="AG121" s="265"/>
      <c r="AH121" s="266">
        <v>43.715999999999994</v>
      </c>
      <c r="AI121" s="267">
        <v>1.4101935483870967</v>
      </c>
      <c r="AJ121" s="264">
        <v>1.829</v>
      </c>
      <c r="AK121" s="235">
        <v>0</v>
      </c>
    </row>
    <row r="122" spans="1:47">
      <c r="A122" s="17" t="s">
        <v>5</v>
      </c>
      <c r="B122" s="264">
        <v>1.367</v>
      </c>
      <c r="C122" s="264">
        <v>1.2929999999999999</v>
      </c>
      <c r="D122" s="264">
        <v>1.4379999999999999</v>
      </c>
      <c r="E122" s="264">
        <v>1.7210000000000001</v>
      </c>
      <c r="F122" s="264">
        <v>1.3919999999999999</v>
      </c>
      <c r="G122" s="264">
        <v>1.272</v>
      </c>
      <c r="H122" s="264">
        <v>1.5720000000000001</v>
      </c>
      <c r="I122" s="264">
        <v>1.1779999999999999</v>
      </c>
      <c r="J122" s="264">
        <v>1.101</v>
      </c>
      <c r="K122" s="264">
        <v>1.3320000000000001</v>
      </c>
      <c r="L122" s="264">
        <v>1.258</v>
      </c>
      <c r="M122" s="264">
        <v>1.3260000000000001</v>
      </c>
      <c r="N122" s="264">
        <v>1.5549999999999999</v>
      </c>
      <c r="O122" s="264">
        <v>1.4490000000000001</v>
      </c>
      <c r="P122" s="264">
        <v>1.2609999999999999</v>
      </c>
      <c r="Q122" s="264">
        <v>1.1830000000000001</v>
      </c>
      <c r="R122" s="264">
        <v>1.381</v>
      </c>
      <c r="S122" s="264">
        <v>1.522</v>
      </c>
      <c r="T122" s="264">
        <v>1.351</v>
      </c>
      <c r="U122" s="264">
        <v>1.087</v>
      </c>
      <c r="V122" s="264">
        <v>1.522</v>
      </c>
      <c r="W122" s="264">
        <v>1.2290000000000001</v>
      </c>
      <c r="X122" s="264">
        <v>1.202</v>
      </c>
      <c r="Y122" s="264">
        <v>1.4750000000000001</v>
      </c>
      <c r="Z122" s="264">
        <v>1.6919999999999999</v>
      </c>
      <c r="AA122" s="264">
        <v>1.36</v>
      </c>
      <c r="AB122" s="264">
        <v>1.506</v>
      </c>
      <c r="AC122" s="264">
        <v>1.6259999999999999</v>
      </c>
      <c r="AD122" s="264">
        <v>1.579</v>
      </c>
      <c r="AE122" s="264">
        <v>1.5009999999999999</v>
      </c>
      <c r="AF122" s="269"/>
      <c r="AG122" s="265"/>
      <c r="AH122" s="266">
        <v>41.730999999999995</v>
      </c>
      <c r="AI122" s="267">
        <v>1.3910333333333331</v>
      </c>
      <c r="AJ122" s="264">
        <v>1.7210000000000001</v>
      </c>
      <c r="AK122" s="235">
        <v>0</v>
      </c>
    </row>
    <row r="123" spans="1:47">
      <c r="A123" s="17" t="s">
        <v>6</v>
      </c>
      <c r="B123" s="264">
        <v>1.468</v>
      </c>
      <c r="C123" s="264">
        <v>1.77</v>
      </c>
      <c r="D123" s="264">
        <v>1.252</v>
      </c>
      <c r="E123" s="264">
        <v>1.472</v>
      </c>
      <c r="F123" s="264">
        <v>1.458</v>
      </c>
      <c r="G123" s="264">
        <v>1.0860000000000001</v>
      </c>
      <c r="H123" s="264">
        <v>1.1839999999999999</v>
      </c>
      <c r="I123" s="264">
        <v>1.427</v>
      </c>
      <c r="J123" s="264">
        <v>1.645</v>
      </c>
      <c r="K123" s="264">
        <v>1.4059999999999999</v>
      </c>
      <c r="L123" s="264">
        <v>1.482</v>
      </c>
      <c r="M123" s="264">
        <v>1.73</v>
      </c>
      <c r="N123" s="264">
        <v>1.407</v>
      </c>
      <c r="O123" s="264">
        <v>1.1100000000000001</v>
      </c>
      <c r="P123" s="264">
        <v>1.21</v>
      </c>
      <c r="Q123" s="264">
        <v>1.3089999999999999</v>
      </c>
      <c r="R123" s="264">
        <v>1.385</v>
      </c>
      <c r="S123" s="264">
        <v>1.4510000000000001</v>
      </c>
      <c r="T123" s="264">
        <v>2.04</v>
      </c>
      <c r="U123" s="264">
        <v>1.256</v>
      </c>
      <c r="V123" s="264">
        <v>1.5269999999999999</v>
      </c>
      <c r="W123" s="264">
        <v>1.603</v>
      </c>
      <c r="X123" s="264">
        <v>1.883</v>
      </c>
      <c r="Y123" s="264">
        <v>1.843</v>
      </c>
      <c r="Z123" s="264">
        <v>2.0760000000000001</v>
      </c>
      <c r="AA123" s="264">
        <v>2.081</v>
      </c>
      <c r="AB123" s="264">
        <v>2.3220000000000001</v>
      </c>
      <c r="AC123" s="264">
        <v>1.9079999999999999</v>
      </c>
      <c r="AD123" s="264">
        <v>2.1930000000000001</v>
      </c>
      <c r="AE123" s="264">
        <v>2.5289999999999999</v>
      </c>
      <c r="AF123" s="264">
        <v>2.1120000000000001</v>
      </c>
      <c r="AG123" s="265"/>
      <c r="AH123" s="266">
        <v>50.625000000000021</v>
      </c>
      <c r="AI123" s="267">
        <v>1.6330645161290329</v>
      </c>
      <c r="AJ123" s="264">
        <v>2.5289999999999999</v>
      </c>
      <c r="AK123" s="235">
        <v>0</v>
      </c>
    </row>
    <row r="124" spans="1:47">
      <c r="A124" s="17" t="s">
        <v>7</v>
      </c>
      <c r="B124" s="264">
        <v>1.7689999999999999</v>
      </c>
      <c r="C124" s="264">
        <v>2.3199999999999998</v>
      </c>
      <c r="D124" s="264">
        <v>1.9419999999999999</v>
      </c>
      <c r="E124" s="264">
        <v>1.53</v>
      </c>
      <c r="F124" s="264">
        <v>1.5589999999999999</v>
      </c>
      <c r="G124" s="264">
        <v>1.9870000000000001</v>
      </c>
      <c r="H124" s="264">
        <v>1.7809999999999999</v>
      </c>
      <c r="I124" s="264">
        <v>0.79600000000000004</v>
      </c>
      <c r="J124" s="264">
        <v>2.35</v>
      </c>
      <c r="K124" s="264">
        <v>1.23</v>
      </c>
      <c r="L124" s="264">
        <v>1.0169999999999999</v>
      </c>
      <c r="M124" s="264">
        <v>0.89500000000000002</v>
      </c>
      <c r="N124" s="264">
        <v>0.123</v>
      </c>
      <c r="O124" s="264">
        <v>0</v>
      </c>
      <c r="P124" s="264">
        <v>0</v>
      </c>
      <c r="Q124" s="264">
        <v>0</v>
      </c>
      <c r="R124" s="264">
        <v>0</v>
      </c>
      <c r="S124" s="264">
        <v>0.74299999999999999</v>
      </c>
      <c r="T124" s="264">
        <v>1.56</v>
      </c>
      <c r="U124" s="264">
        <v>0.80600000000000005</v>
      </c>
      <c r="V124" s="264">
        <v>1.0409999999999999</v>
      </c>
      <c r="W124" s="264">
        <v>1.6990000000000001</v>
      </c>
      <c r="X124" s="264">
        <v>1.85</v>
      </c>
      <c r="Y124" s="264">
        <v>1.5860000000000001</v>
      </c>
      <c r="Z124" s="264">
        <v>1.262</v>
      </c>
      <c r="AA124" s="264">
        <v>1.1879999999999999</v>
      </c>
      <c r="AB124" s="264">
        <v>1.6160000000000001</v>
      </c>
      <c r="AC124" s="264">
        <v>0.15</v>
      </c>
      <c r="AD124" s="264">
        <v>0</v>
      </c>
      <c r="AE124" s="264">
        <v>0</v>
      </c>
      <c r="AF124" s="269"/>
      <c r="AG124" s="265"/>
      <c r="AH124" s="266">
        <v>32.799999999999997</v>
      </c>
      <c r="AI124" s="267">
        <v>1.0933333333333333</v>
      </c>
      <c r="AJ124" s="264">
        <v>2.35</v>
      </c>
      <c r="AK124" s="235">
        <v>0</v>
      </c>
    </row>
    <row r="125" spans="1:47">
      <c r="A125" s="17" t="s">
        <v>8</v>
      </c>
      <c r="B125" s="264">
        <v>0</v>
      </c>
      <c r="C125" s="264">
        <v>0</v>
      </c>
      <c r="D125" s="264">
        <v>0</v>
      </c>
      <c r="E125" s="264">
        <v>0</v>
      </c>
      <c r="F125" s="264">
        <v>0</v>
      </c>
      <c r="G125" s="264">
        <v>0</v>
      </c>
      <c r="H125" s="264">
        <v>8.9999999999999993E-3</v>
      </c>
      <c r="I125" s="264">
        <v>0</v>
      </c>
      <c r="J125" s="264">
        <v>0</v>
      </c>
      <c r="K125" s="264">
        <v>0</v>
      </c>
      <c r="L125" s="264">
        <v>0</v>
      </c>
      <c r="M125" s="264">
        <v>0</v>
      </c>
      <c r="N125" s="264">
        <v>0</v>
      </c>
      <c r="O125" s="264">
        <v>0</v>
      </c>
      <c r="P125" s="264">
        <v>0</v>
      </c>
      <c r="Q125" s="264">
        <v>0</v>
      </c>
      <c r="R125" s="264">
        <v>0</v>
      </c>
      <c r="S125" s="264">
        <v>0</v>
      </c>
      <c r="T125" s="264">
        <v>2.3E-2</v>
      </c>
      <c r="U125" s="264">
        <v>0</v>
      </c>
      <c r="V125" s="264">
        <v>0</v>
      </c>
      <c r="W125" s="264">
        <v>0</v>
      </c>
      <c r="X125" s="264">
        <v>0</v>
      </c>
      <c r="Y125" s="264">
        <v>0</v>
      </c>
      <c r="Z125" s="264">
        <v>0</v>
      </c>
      <c r="AA125" s="264">
        <v>0</v>
      </c>
      <c r="AB125" s="264">
        <v>0</v>
      </c>
      <c r="AC125" s="264">
        <v>0</v>
      </c>
      <c r="AD125" s="264">
        <v>0</v>
      </c>
      <c r="AE125" s="264">
        <v>0</v>
      </c>
      <c r="AF125" s="264">
        <v>0</v>
      </c>
      <c r="AG125" s="265"/>
      <c r="AH125" s="266">
        <v>3.2000000000000001E-2</v>
      </c>
      <c r="AI125" s="267">
        <v>1.0322580645161291E-3</v>
      </c>
      <c r="AJ125" s="264">
        <v>2.3E-2</v>
      </c>
      <c r="AK125" s="235">
        <v>0</v>
      </c>
    </row>
    <row r="126" spans="1:47">
      <c r="A126" s="17" t="s">
        <v>9</v>
      </c>
      <c r="B126" s="264">
        <v>0</v>
      </c>
      <c r="C126" s="264">
        <v>0</v>
      </c>
      <c r="D126" s="264">
        <v>0</v>
      </c>
      <c r="E126" s="264">
        <v>0</v>
      </c>
      <c r="F126" s="264">
        <v>0</v>
      </c>
      <c r="G126" s="264">
        <v>0</v>
      </c>
      <c r="H126" s="264">
        <v>0</v>
      </c>
      <c r="I126" s="264">
        <v>0</v>
      </c>
      <c r="J126" s="264">
        <v>0</v>
      </c>
      <c r="K126" s="264">
        <v>0</v>
      </c>
      <c r="L126" s="264">
        <v>0</v>
      </c>
      <c r="M126" s="264">
        <v>0</v>
      </c>
      <c r="N126" s="264">
        <v>0</v>
      </c>
      <c r="O126" s="264">
        <v>0</v>
      </c>
      <c r="P126" s="264">
        <v>0</v>
      </c>
      <c r="Q126" s="264">
        <v>0</v>
      </c>
      <c r="R126" s="264">
        <v>0</v>
      </c>
      <c r="S126" s="264">
        <v>0</v>
      </c>
      <c r="T126" s="264">
        <v>0</v>
      </c>
      <c r="U126" s="264">
        <v>0</v>
      </c>
      <c r="V126" s="264">
        <v>0</v>
      </c>
      <c r="W126" s="264">
        <v>1.7999999999999999E-2</v>
      </c>
      <c r="X126" s="264">
        <v>0</v>
      </c>
      <c r="Y126" s="264">
        <v>0</v>
      </c>
      <c r="Z126" s="264">
        <v>0</v>
      </c>
      <c r="AA126" s="264">
        <v>0</v>
      </c>
      <c r="AB126" s="264">
        <v>0</v>
      </c>
      <c r="AC126" s="264">
        <v>0</v>
      </c>
      <c r="AD126" s="264">
        <v>0</v>
      </c>
      <c r="AE126" s="264">
        <v>0</v>
      </c>
      <c r="AF126" s="264">
        <v>0</v>
      </c>
      <c r="AG126" s="265"/>
      <c r="AH126" s="266">
        <v>1.7999999999999999E-2</v>
      </c>
      <c r="AI126" s="267">
        <v>5.8064516129032254E-4</v>
      </c>
      <c r="AJ126" s="264">
        <v>1.7999999999999999E-2</v>
      </c>
      <c r="AK126" s="235">
        <v>0</v>
      </c>
    </row>
    <row r="127" spans="1:47">
      <c r="A127" s="17" t="s">
        <v>10</v>
      </c>
      <c r="B127" s="264">
        <v>0</v>
      </c>
      <c r="C127" s="264">
        <v>0</v>
      </c>
      <c r="D127" s="264">
        <v>0</v>
      </c>
      <c r="E127" s="264">
        <v>0</v>
      </c>
      <c r="F127" s="264">
        <v>0</v>
      </c>
      <c r="G127" s="264">
        <v>0</v>
      </c>
      <c r="H127" s="264">
        <v>0</v>
      </c>
      <c r="I127" s="264">
        <v>0</v>
      </c>
      <c r="J127" s="264">
        <v>0</v>
      </c>
      <c r="K127" s="264">
        <v>0</v>
      </c>
      <c r="L127" s="264">
        <v>0</v>
      </c>
      <c r="M127" s="264">
        <v>0</v>
      </c>
      <c r="N127" s="264">
        <v>0</v>
      </c>
      <c r="O127" s="264">
        <v>0</v>
      </c>
      <c r="P127" s="264">
        <v>0</v>
      </c>
      <c r="Q127" s="264">
        <v>0</v>
      </c>
      <c r="R127" s="264">
        <v>0</v>
      </c>
      <c r="S127" s="264">
        <v>0</v>
      </c>
      <c r="T127" s="264">
        <v>0</v>
      </c>
      <c r="U127" s="264">
        <v>0</v>
      </c>
      <c r="V127" s="264">
        <v>0</v>
      </c>
      <c r="W127" s="264">
        <v>0</v>
      </c>
      <c r="X127" s="264">
        <v>0</v>
      </c>
      <c r="Y127" s="264">
        <v>0</v>
      </c>
      <c r="Z127" s="264">
        <v>0</v>
      </c>
      <c r="AA127" s="264">
        <v>0</v>
      </c>
      <c r="AB127" s="264">
        <v>0</v>
      </c>
      <c r="AC127" s="264">
        <v>0</v>
      </c>
      <c r="AD127" s="264">
        <v>0</v>
      </c>
      <c r="AE127" s="264">
        <v>0</v>
      </c>
      <c r="AF127" s="270"/>
      <c r="AG127" s="265"/>
      <c r="AH127" s="266">
        <v>0</v>
      </c>
      <c r="AI127" s="267">
        <v>0</v>
      </c>
      <c r="AJ127" s="264">
        <v>0</v>
      </c>
      <c r="AK127" s="235">
        <v>0</v>
      </c>
    </row>
    <row r="128" spans="1:47">
      <c r="A128" s="17" t="s">
        <v>11</v>
      </c>
      <c r="B128" s="264">
        <v>0</v>
      </c>
      <c r="C128" s="264">
        <v>0</v>
      </c>
      <c r="D128" s="264">
        <v>0</v>
      </c>
      <c r="E128" s="264">
        <v>0</v>
      </c>
      <c r="F128" s="264">
        <v>0</v>
      </c>
      <c r="G128" s="264">
        <v>0</v>
      </c>
      <c r="H128" s="264">
        <v>0</v>
      </c>
      <c r="I128" s="264">
        <v>0</v>
      </c>
      <c r="J128" s="264">
        <v>0</v>
      </c>
      <c r="K128" s="264">
        <v>0</v>
      </c>
      <c r="L128" s="264">
        <v>0</v>
      </c>
      <c r="M128" s="264">
        <v>0</v>
      </c>
      <c r="N128" s="264">
        <v>0</v>
      </c>
      <c r="O128" s="264">
        <v>0</v>
      </c>
      <c r="P128" s="264">
        <v>0</v>
      </c>
      <c r="Q128" s="264">
        <v>0</v>
      </c>
      <c r="R128" s="264">
        <v>0</v>
      </c>
      <c r="S128" s="264">
        <v>0</v>
      </c>
      <c r="T128" s="264">
        <v>0</v>
      </c>
      <c r="U128" s="264">
        <v>0</v>
      </c>
      <c r="V128" s="264">
        <v>0</v>
      </c>
      <c r="W128" s="264">
        <v>0</v>
      </c>
      <c r="X128" s="264">
        <v>0</v>
      </c>
      <c r="Y128" s="264">
        <v>0</v>
      </c>
      <c r="Z128" s="264">
        <v>0</v>
      </c>
      <c r="AA128" s="264">
        <v>0</v>
      </c>
      <c r="AB128" s="264">
        <v>0</v>
      </c>
      <c r="AC128" s="264">
        <v>0</v>
      </c>
      <c r="AD128" s="264">
        <v>0</v>
      </c>
      <c r="AE128" s="264">
        <v>1.835</v>
      </c>
      <c r="AF128" s="264">
        <v>0.34599999999999997</v>
      </c>
      <c r="AG128" s="265"/>
      <c r="AH128" s="266">
        <v>2.181</v>
      </c>
      <c r="AI128" s="267">
        <v>7.0354838709677417E-2</v>
      </c>
      <c r="AJ128" s="264">
        <v>1.835</v>
      </c>
      <c r="AK128" s="235">
        <v>0</v>
      </c>
    </row>
    <row r="129" spans="1:47">
      <c r="A129" s="17" t="s">
        <v>65</v>
      </c>
      <c r="B129" s="264">
        <v>8.9999999999999993E-3</v>
      </c>
      <c r="C129" s="264">
        <v>0</v>
      </c>
      <c r="D129" s="264">
        <v>0</v>
      </c>
      <c r="E129" s="264">
        <v>0</v>
      </c>
      <c r="F129" s="264">
        <v>0</v>
      </c>
      <c r="G129" s="264">
        <v>0</v>
      </c>
      <c r="H129" s="264">
        <v>0</v>
      </c>
      <c r="I129" s="264">
        <v>0</v>
      </c>
      <c r="J129" s="264">
        <v>0</v>
      </c>
      <c r="K129" s="264">
        <v>0</v>
      </c>
      <c r="L129" s="264">
        <v>0</v>
      </c>
      <c r="M129" s="264">
        <v>0</v>
      </c>
      <c r="N129" s="264">
        <v>0</v>
      </c>
      <c r="O129" s="264">
        <v>0</v>
      </c>
      <c r="P129" s="264">
        <v>0</v>
      </c>
      <c r="Q129" s="264">
        <v>0</v>
      </c>
      <c r="R129" s="264">
        <v>0</v>
      </c>
      <c r="S129" s="264">
        <v>0</v>
      </c>
      <c r="T129" s="264">
        <v>0</v>
      </c>
      <c r="U129" s="264">
        <v>0</v>
      </c>
      <c r="V129" s="264">
        <v>0</v>
      </c>
      <c r="W129" s="264">
        <v>0</v>
      </c>
      <c r="X129" s="264">
        <v>0</v>
      </c>
      <c r="Y129" s="264">
        <v>0</v>
      </c>
      <c r="Z129" s="264">
        <v>0</v>
      </c>
      <c r="AA129" s="264">
        <v>0</v>
      </c>
      <c r="AB129" s="264">
        <v>0</v>
      </c>
      <c r="AC129" s="264">
        <v>0</v>
      </c>
      <c r="AD129" s="264">
        <v>0</v>
      </c>
      <c r="AE129" s="264">
        <v>0</v>
      </c>
      <c r="AF129" s="270"/>
      <c r="AG129" s="265"/>
      <c r="AH129" s="266">
        <v>8.9999999999999993E-3</v>
      </c>
      <c r="AI129" s="267">
        <v>2.9999999999999997E-4</v>
      </c>
      <c r="AJ129" s="264">
        <v>8.9999999999999993E-3</v>
      </c>
      <c r="AK129" s="235">
        <v>0</v>
      </c>
    </row>
    <row r="130" spans="1:47">
      <c r="A130" s="17" t="s">
        <v>66</v>
      </c>
      <c r="B130" s="264">
        <v>0</v>
      </c>
      <c r="C130" s="264">
        <v>0</v>
      </c>
      <c r="D130" s="264">
        <v>0</v>
      </c>
      <c r="E130" s="264">
        <v>0</v>
      </c>
      <c r="F130" s="264">
        <v>0</v>
      </c>
      <c r="G130" s="264">
        <v>0</v>
      </c>
      <c r="H130" s="264">
        <v>0</v>
      </c>
      <c r="I130" s="264">
        <v>0.56999999999999995</v>
      </c>
      <c r="J130" s="264">
        <v>1.597</v>
      </c>
      <c r="K130" s="264">
        <v>1.3720000000000001</v>
      </c>
      <c r="L130" s="264">
        <v>1.9E-2</v>
      </c>
      <c r="M130" s="264">
        <v>0</v>
      </c>
      <c r="N130" s="264">
        <v>1.208</v>
      </c>
      <c r="O130" s="264">
        <v>0</v>
      </c>
      <c r="P130" s="264">
        <v>0</v>
      </c>
      <c r="Q130" s="264">
        <v>0</v>
      </c>
      <c r="R130" s="264">
        <v>0</v>
      </c>
      <c r="S130" s="264">
        <v>0</v>
      </c>
      <c r="T130" s="264">
        <v>0</v>
      </c>
      <c r="U130" s="264">
        <v>0</v>
      </c>
      <c r="V130" s="264">
        <v>0</v>
      </c>
      <c r="W130" s="264">
        <v>0</v>
      </c>
      <c r="X130" s="264">
        <v>0</v>
      </c>
      <c r="Y130" s="264">
        <v>0</v>
      </c>
      <c r="Z130" s="264">
        <v>0</v>
      </c>
      <c r="AA130" s="264">
        <v>0</v>
      </c>
      <c r="AB130" s="264">
        <v>0</v>
      </c>
      <c r="AC130" s="264">
        <v>0</v>
      </c>
      <c r="AD130" s="264">
        <v>0</v>
      </c>
      <c r="AE130" s="264">
        <v>0</v>
      </c>
      <c r="AF130" s="264">
        <v>0</v>
      </c>
      <c r="AG130" s="265"/>
      <c r="AH130" s="266">
        <v>4.766</v>
      </c>
      <c r="AI130" s="267">
        <v>0.15374193548387097</v>
      </c>
      <c r="AJ130" s="264">
        <v>1.597</v>
      </c>
      <c r="AK130" s="235">
        <v>0</v>
      </c>
    </row>
    <row r="131" spans="1:47" ht="15">
      <c r="AH131" s="271">
        <v>251.95099999999999</v>
      </c>
      <c r="AI131" s="272" t="s">
        <v>208</v>
      </c>
    </row>
    <row r="132" spans="1:47" ht="15" customHeight="1">
      <c r="A132" s="50" t="s">
        <v>218</v>
      </c>
      <c r="B132" s="57"/>
      <c r="C132" s="57"/>
      <c r="D132" s="57"/>
      <c r="E132" s="57"/>
      <c r="F132" s="133" t="s">
        <v>219</v>
      </c>
      <c r="G132" s="171" t="s">
        <v>200</v>
      </c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0"/>
      <c r="AI132" s="257"/>
      <c r="AJ132" s="57"/>
      <c r="AK132" s="258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1:47" ht="15" customHeight="1">
      <c r="A133" s="259" t="s">
        <v>203</v>
      </c>
      <c r="B133" s="259">
        <v>1</v>
      </c>
      <c r="C133" s="259">
        <v>2</v>
      </c>
      <c r="D133" s="259">
        <v>3</v>
      </c>
      <c r="E133" s="259">
        <v>4</v>
      </c>
      <c r="F133" s="259">
        <v>5</v>
      </c>
      <c r="G133" s="259">
        <v>6</v>
      </c>
      <c r="H133" s="259">
        <v>7</v>
      </c>
      <c r="I133" s="259">
        <v>8</v>
      </c>
      <c r="J133" s="259">
        <v>9</v>
      </c>
      <c r="K133" s="259">
        <v>10</v>
      </c>
      <c r="L133" s="259">
        <v>11</v>
      </c>
      <c r="M133" s="259">
        <v>12</v>
      </c>
      <c r="N133" s="259">
        <v>13</v>
      </c>
      <c r="O133" s="259">
        <v>14</v>
      </c>
      <c r="P133" s="259">
        <v>15</v>
      </c>
      <c r="Q133" s="259">
        <v>16</v>
      </c>
      <c r="R133" s="259">
        <v>17</v>
      </c>
      <c r="S133" s="259">
        <v>18</v>
      </c>
      <c r="T133" s="259">
        <v>19</v>
      </c>
      <c r="U133" s="259">
        <v>20</v>
      </c>
      <c r="V133" s="259">
        <v>21</v>
      </c>
      <c r="W133" s="259">
        <v>22</v>
      </c>
      <c r="X133" s="259">
        <v>23</v>
      </c>
      <c r="Y133" s="259">
        <v>24</v>
      </c>
      <c r="Z133" s="259">
        <v>25</v>
      </c>
      <c r="AA133" s="259">
        <v>26</v>
      </c>
      <c r="AB133" s="259">
        <v>27</v>
      </c>
      <c r="AC133" s="259">
        <v>28</v>
      </c>
      <c r="AD133" s="259">
        <v>29</v>
      </c>
      <c r="AE133" s="259">
        <v>30</v>
      </c>
      <c r="AF133" s="259">
        <v>31</v>
      </c>
      <c r="AG133" s="260"/>
      <c r="AH133" s="261" t="s">
        <v>204</v>
      </c>
      <c r="AI133" s="262" t="s">
        <v>205</v>
      </c>
      <c r="AJ133" s="261" t="s">
        <v>206</v>
      </c>
      <c r="AK133" s="263" t="s">
        <v>207</v>
      </c>
      <c r="AL133" s="50" t="s">
        <v>218</v>
      </c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1:47">
      <c r="A134" s="17" t="s">
        <v>33</v>
      </c>
      <c r="B134" s="264">
        <v>0.92900000000000005</v>
      </c>
      <c r="C134" s="264">
        <v>1.1559999999999999</v>
      </c>
      <c r="D134" s="264">
        <v>1.087</v>
      </c>
      <c r="E134" s="264">
        <v>0.98499999999999999</v>
      </c>
      <c r="F134" s="264">
        <v>0.79500000000000004</v>
      </c>
      <c r="G134" s="264">
        <v>0.93899999999999995</v>
      </c>
      <c r="H134" s="264">
        <v>0.96899999999999997</v>
      </c>
      <c r="I134" s="264">
        <v>0.77700000000000002</v>
      </c>
      <c r="J134" s="264">
        <v>0.96899999999999997</v>
      </c>
      <c r="K134" s="264">
        <v>0.98</v>
      </c>
      <c r="L134" s="264">
        <v>0.94399999999999995</v>
      </c>
      <c r="M134" s="264">
        <v>0.997</v>
      </c>
      <c r="N134" s="264">
        <v>1.1599999999999999</v>
      </c>
      <c r="O134" s="264">
        <v>0.93200000000000005</v>
      </c>
      <c r="P134" s="264">
        <v>0.80900000000000005</v>
      </c>
      <c r="Q134" s="264">
        <v>1.0649999999999999</v>
      </c>
      <c r="R134" s="264">
        <v>0.94099999999999995</v>
      </c>
      <c r="S134" s="264">
        <v>1.0469999999999999</v>
      </c>
      <c r="T134" s="264">
        <v>1.018</v>
      </c>
      <c r="U134" s="264">
        <v>0.99</v>
      </c>
      <c r="V134" s="264">
        <v>0.94699999999999995</v>
      </c>
      <c r="W134" s="264">
        <v>0.82499999999999996</v>
      </c>
      <c r="X134" s="264">
        <v>0.98099999999999998</v>
      </c>
      <c r="Y134" s="264">
        <v>0.999</v>
      </c>
      <c r="Z134" s="264">
        <v>0.9</v>
      </c>
      <c r="AA134" s="264">
        <v>0.93600000000000005</v>
      </c>
      <c r="AB134" s="264">
        <v>0.97099999999999997</v>
      </c>
      <c r="AC134" s="264">
        <v>0.78300000000000003</v>
      </c>
      <c r="AD134" s="264">
        <v>0.69499999999999995</v>
      </c>
      <c r="AE134" s="264">
        <v>0.92700000000000005</v>
      </c>
      <c r="AF134" s="264">
        <v>0.88900000000000001</v>
      </c>
      <c r="AG134" s="265"/>
      <c r="AH134" s="266">
        <v>29.341999999999999</v>
      </c>
      <c r="AI134" s="267">
        <v>0.94651612903225801</v>
      </c>
      <c r="AJ134" s="264">
        <v>1.1599999999999999</v>
      </c>
      <c r="AK134" s="235">
        <v>0</v>
      </c>
    </row>
    <row r="135" spans="1:47">
      <c r="A135" s="17" t="s">
        <v>3</v>
      </c>
      <c r="B135" s="264">
        <v>0.73499999999999999</v>
      </c>
      <c r="C135" s="264">
        <v>0.95699999999999996</v>
      </c>
      <c r="D135" s="264">
        <v>1.127</v>
      </c>
      <c r="E135" s="264">
        <v>0.77700000000000002</v>
      </c>
      <c r="F135" s="264">
        <v>0.876</v>
      </c>
      <c r="G135" s="264">
        <v>1.083</v>
      </c>
      <c r="H135" s="264">
        <v>0.93700000000000006</v>
      </c>
      <c r="I135" s="264">
        <v>0.90600000000000003</v>
      </c>
      <c r="J135" s="264">
        <v>1.1859999999999999</v>
      </c>
      <c r="K135" s="264">
        <v>0.90600000000000003</v>
      </c>
      <c r="L135" s="264">
        <v>0.67900000000000005</v>
      </c>
      <c r="M135" s="264">
        <v>0.89100000000000001</v>
      </c>
      <c r="N135" s="264">
        <v>0.80500000000000005</v>
      </c>
      <c r="O135" s="264">
        <v>0.69399999999999995</v>
      </c>
      <c r="P135" s="264">
        <v>0.82099999999999995</v>
      </c>
      <c r="Q135" s="264">
        <v>1.0189999999999999</v>
      </c>
      <c r="R135" s="264">
        <v>1.1080000000000001</v>
      </c>
      <c r="S135" s="264">
        <v>0.89600000000000002</v>
      </c>
      <c r="T135" s="264">
        <v>0.85499999999999998</v>
      </c>
      <c r="U135" s="264">
        <v>1.054</v>
      </c>
      <c r="V135" s="264">
        <v>0.98699999999999999</v>
      </c>
      <c r="W135" s="264">
        <v>0.85299999999999998</v>
      </c>
      <c r="X135" s="264">
        <v>1.0369999999999999</v>
      </c>
      <c r="Y135" s="264">
        <v>1.012</v>
      </c>
      <c r="Z135" s="264">
        <v>0.85699999999999998</v>
      </c>
      <c r="AA135" s="264">
        <v>0.84799999999999998</v>
      </c>
      <c r="AB135" s="264">
        <v>0.89400000000000002</v>
      </c>
      <c r="AC135" s="264">
        <v>0.85499999999999998</v>
      </c>
      <c r="AD135" s="268"/>
      <c r="AE135" s="268"/>
      <c r="AF135" s="268"/>
      <c r="AG135" s="265"/>
      <c r="AH135" s="266">
        <v>25.654999999999998</v>
      </c>
      <c r="AI135" s="267">
        <v>0.9162499999999999</v>
      </c>
      <c r="AJ135" s="264">
        <v>1.1859999999999999</v>
      </c>
      <c r="AK135" s="235">
        <v>0</v>
      </c>
    </row>
    <row r="136" spans="1:47">
      <c r="A136" s="17" t="s">
        <v>4</v>
      </c>
      <c r="B136" s="264">
        <v>0.879</v>
      </c>
      <c r="C136" s="264">
        <v>1.012</v>
      </c>
      <c r="D136" s="264">
        <v>1.06</v>
      </c>
      <c r="E136" s="264">
        <v>1.026</v>
      </c>
      <c r="F136" s="264">
        <v>0.85499999999999998</v>
      </c>
      <c r="G136" s="264">
        <v>0.88700000000000001</v>
      </c>
      <c r="H136" s="264">
        <v>0.91200000000000003</v>
      </c>
      <c r="I136" s="264">
        <v>0.98499999999999999</v>
      </c>
      <c r="J136" s="264">
        <v>1.1539999999999999</v>
      </c>
      <c r="K136" s="264">
        <v>1.214</v>
      </c>
      <c r="L136" s="264">
        <v>0.93799999999999994</v>
      </c>
      <c r="M136" s="264">
        <v>1.1200000000000001</v>
      </c>
      <c r="N136" s="264">
        <v>0.97199999999999998</v>
      </c>
      <c r="O136" s="264">
        <v>1.2609999999999999</v>
      </c>
      <c r="P136" s="264">
        <v>0.99</v>
      </c>
      <c r="Q136" s="264">
        <v>1.3120000000000001</v>
      </c>
      <c r="R136" s="264">
        <v>1.1299999999999999</v>
      </c>
      <c r="S136" s="264">
        <v>0.97299999999999998</v>
      </c>
      <c r="T136" s="264">
        <v>0.83</v>
      </c>
      <c r="U136" s="264">
        <v>0.94699999999999995</v>
      </c>
      <c r="V136" s="264">
        <v>0.99099999999999999</v>
      </c>
      <c r="W136" s="264">
        <v>0.92200000000000004</v>
      </c>
      <c r="X136" s="264">
        <v>1.1919999999999999</v>
      </c>
      <c r="Y136" s="264">
        <v>1.2989999999999999</v>
      </c>
      <c r="Z136" s="264">
        <v>1.097</v>
      </c>
      <c r="AA136" s="264">
        <v>1.06</v>
      </c>
      <c r="AB136" s="264">
        <v>0.94199999999999995</v>
      </c>
      <c r="AC136" s="264">
        <v>0.96599999999999997</v>
      </c>
      <c r="AD136" s="264">
        <v>0.91500000000000004</v>
      </c>
      <c r="AE136" s="264">
        <v>1.1859999999999999</v>
      </c>
      <c r="AF136" s="264">
        <v>1.3149999999999999</v>
      </c>
      <c r="AG136" s="265"/>
      <c r="AH136" s="266">
        <v>32.341999999999999</v>
      </c>
      <c r="AI136" s="267">
        <v>1.0432903225806451</v>
      </c>
      <c r="AJ136" s="264">
        <v>1.3149999999999999</v>
      </c>
      <c r="AK136" s="235">
        <v>0</v>
      </c>
    </row>
    <row r="137" spans="1:47">
      <c r="A137" s="17" t="s">
        <v>5</v>
      </c>
      <c r="B137" s="264">
        <v>1.012</v>
      </c>
      <c r="C137" s="264">
        <v>0.95499999999999996</v>
      </c>
      <c r="D137" s="264">
        <v>1.06</v>
      </c>
      <c r="E137" s="264">
        <v>1.272</v>
      </c>
      <c r="F137" s="264">
        <v>1.03</v>
      </c>
      <c r="G137" s="264">
        <v>0.93899999999999995</v>
      </c>
      <c r="H137" s="264">
        <v>1.1619999999999999</v>
      </c>
      <c r="I137" s="264">
        <v>0.87</v>
      </c>
      <c r="J137" s="264">
        <v>0.81499999999999995</v>
      </c>
      <c r="K137" s="264">
        <v>0.97799999999999998</v>
      </c>
      <c r="L137" s="264">
        <v>0.92600000000000005</v>
      </c>
      <c r="M137" s="264">
        <v>0.98</v>
      </c>
      <c r="N137" s="264">
        <v>1.145</v>
      </c>
      <c r="O137" s="264">
        <v>1.0680000000000001</v>
      </c>
      <c r="P137" s="264">
        <v>0.93100000000000005</v>
      </c>
      <c r="Q137" s="264">
        <v>0.872</v>
      </c>
      <c r="R137" s="264">
        <v>1.016</v>
      </c>
      <c r="S137" s="264">
        <v>1.1220000000000001</v>
      </c>
      <c r="T137" s="264">
        <v>1</v>
      </c>
      <c r="U137" s="264">
        <v>0.79900000000000004</v>
      </c>
      <c r="V137" s="264">
        <v>1.123</v>
      </c>
      <c r="W137" s="264">
        <v>0.90600000000000003</v>
      </c>
      <c r="X137" s="264">
        <v>0.88800000000000001</v>
      </c>
      <c r="Y137" s="264">
        <v>1.087</v>
      </c>
      <c r="Z137" s="264">
        <v>1.248</v>
      </c>
      <c r="AA137" s="264">
        <v>1.004</v>
      </c>
      <c r="AB137" s="264">
        <v>1.1080000000000001</v>
      </c>
      <c r="AC137" s="264">
        <v>1.1990000000000001</v>
      </c>
      <c r="AD137" s="264">
        <v>1.1639999999999999</v>
      </c>
      <c r="AE137" s="264">
        <v>1.1060000000000001</v>
      </c>
      <c r="AF137" s="269"/>
      <c r="AG137" s="265"/>
      <c r="AH137" s="266">
        <v>30.785000000000007</v>
      </c>
      <c r="AI137" s="267">
        <v>1.0261666666666669</v>
      </c>
      <c r="AJ137" s="264">
        <v>1.272</v>
      </c>
      <c r="AK137" s="235">
        <v>0</v>
      </c>
    </row>
    <row r="138" spans="1:47">
      <c r="A138" s="17" t="s">
        <v>6</v>
      </c>
      <c r="B138" s="264">
        <v>1.079</v>
      </c>
      <c r="C138" s="264">
        <v>1.304</v>
      </c>
      <c r="D138" s="264">
        <v>0.92200000000000004</v>
      </c>
      <c r="E138" s="264">
        <v>1.0840000000000001</v>
      </c>
      <c r="F138" s="264">
        <v>1.0740000000000001</v>
      </c>
      <c r="G138" s="264">
        <v>0.80100000000000005</v>
      </c>
      <c r="H138" s="264">
        <v>0.871</v>
      </c>
      <c r="I138" s="264">
        <v>1.0509999999999999</v>
      </c>
      <c r="J138" s="264">
        <v>1.212</v>
      </c>
      <c r="K138" s="264">
        <v>1.036</v>
      </c>
      <c r="L138" s="264">
        <v>1.091</v>
      </c>
      <c r="M138" s="264">
        <v>1.2749999999999999</v>
      </c>
      <c r="N138" s="264">
        <v>1.0349999999999999</v>
      </c>
      <c r="O138" s="264">
        <v>0.81699999999999995</v>
      </c>
      <c r="P138" s="264">
        <v>0.88500000000000001</v>
      </c>
      <c r="Q138" s="264">
        <v>0.96399999999999997</v>
      </c>
      <c r="R138" s="264">
        <v>1.0169999999999999</v>
      </c>
      <c r="S138" s="264">
        <v>1.0669999999999999</v>
      </c>
      <c r="T138" s="264">
        <v>1.4970000000000001</v>
      </c>
      <c r="U138" s="264">
        <v>0.92200000000000004</v>
      </c>
      <c r="V138" s="264">
        <v>1.123</v>
      </c>
      <c r="W138" s="264">
        <v>1.1739999999999999</v>
      </c>
      <c r="X138" s="264">
        <v>1.3839999999999999</v>
      </c>
      <c r="Y138" s="264">
        <v>1.3540000000000001</v>
      </c>
      <c r="Z138" s="264">
        <v>1.526</v>
      </c>
      <c r="AA138" s="264">
        <v>1.5289999999999999</v>
      </c>
      <c r="AB138" s="264">
        <v>1.7050000000000001</v>
      </c>
      <c r="AC138" s="264">
        <v>1.401</v>
      </c>
      <c r="AD138" s="264">
        <v>1.603</v>
      </c>
      <c r="AE138" s="264">
        <v>1.855</v>
      </c>
      <c r="AF138" s="264">
        <v>1.5489999999999999</v>
      </c>
      <c r="AG138" s="265"/>
      <c r="AH138" s="266">
        <v>37.207000000000001</v>
      </c>
      <c r="AI138" s="267">
        <v>1.2002258064516129</v>
      </c>
      <c r="AJ138" s="264">
        <v>1.855</v>
      </c>
      <c r="AK138" s="235">
        <v>0</v>
      </c>
    </row>
    <row r="139" spans="1:47">
      <c r="A139" s="17" t="s">
        <v>7</v>
      </c>
      <c r="B139" s="264">
        <v>1.2949999999999999</v>
      </c>
      <c r="C139" s="264">
        <v>1.698</v>
      </c>
      <c r="D139" s="264">
        <v>1.421</v>
      </c>
      <c r="E139" s="264">
        <v>1.117</v>
      </c>
      <c r="F139" s="264">
        <v>1.1319999999999999</v>
      </c>
      <c r="G139" s="264">
        <v>1.4510000000000001</v>
      </c>
      <c r="H139" s="264">
        <v>1.2989999999999999</v>
      </c>
      <c r="I139" s="264">
        <v>1.8340000000000001</v>
      </c>
      <c r="J139" s="264">
        <v>1.0049999999999999</v>
      </c>
      <c r="K139" s="264">
        <v>0.90100000000000002</v>
      </c>
      <c r="L139" s="264">
        <v>0.74399999999999999</v>
      </c>
      <c r="M139" s="264">
        <v>0.46800000000000003</v>
      </c>
      <c r="N139" s="264">
        <v>9.0999999999999998E-2</v>
      </c>
      <c r="O139" s="264">
        <v>0</v>
      </c>
      <c r="P139" s="264">
        <v>0</v>
      </c>
      <c r="Q139" s="264">
        <v>0</v>
      </c>
      <c r="R139" s="264">
        <v>0</v>
      </c>
      <c r="S139" s="264">
        <v>0.54500000000000004</v>
      </c>
      <c r="T139" s="264">
        <v>1.131</v>
      </c>
      <c r="U139" s="264">
        <v>0.59099999999999997</v>
      </c>
      <c r="V139" s="264">
        <v>0.76200000000000001</v>
      </c>
      <c r="W139" s="264">
        <v>0.29099999999999998</v>
      </c>
      <c r="X139" s="264">
        <v>1.363</v>
      </c>
      <c r="Y139" s="264">
        <v>1.1639999999999999</v>
      </c>
      <c r="Z139" s="264">
        <v>0.92400000000000004</v>
      </c>
      <c r="AA139" s="264">
        <v>0.86499999999999999</v>
      </c>
      <c r="AB139" s="264">
        <v>0.82599999999999996</v>
      </c>
      <c r="AC139" s="264">
        <v>0.46800000000000003</v>
      </c>
      <c r="AD139" s="264">
        <v>0</v>
      </c>
      <c r="AE139" s="264">
        <v>0</v>
      </c>
      <c r="AF139" s="269"/>
      <c r="AG139" s="265"/>
      <c r="AH139" s="266">
        <v>23.385999999999999</v>
      </c>
      <c r="AI139" s="267">
        <v>0.7795333333333333</v>
      </c>
      <c r="AJ139" s="264">
        <v>1.8340000000000001</v>
      </c>
      <c r="AK139" s="235">
        <v>0</v>
      </c>
    </row>
    <row r="140" spans="1:47">
      <c r="A140" s="17" t="s">
        <v>8</v>
      </c>
      <c r="B140" s="264">
        <v>0</v>
      </c>
      <c r="C140" s="264">
        <v>0</v>
      </c>
      <c r="D140" s="264">
        <v>0</v>
      </c>
      <c r="E140" s="264">
        <v>0</v>
      </c>
      <c r="F140" s="264">
        <v>0</v>
      </c>
      <c r="G140" s="264">
        <v>0</v>
      </c>
      <c r="H140" s="264">
        <v>1.2E-2</v>
      </c>
      <c r="I140" s="264">
        <v>0</v>
      </c>
      <c r="J140" s="264">
        <v>0</v>
      </c>
      <c r="K140" s="264">
        <v>0</v>
      </c>
      <c r="L140" s="264">
        <v>0</v>
      </c>
      <c r="M140" s="264">
        <v>0</v>
      </c>
      <c r="N140" s="264">
        <v>0</v>
      </c>
      <c r="O140" s="264">
        <v>0</v>
      </c>
      <c r="P140" s="264">
        <v>0</v>
      </c>
      <c r="Q140" s="264">
        <v>0</v>
      </c>
      <c r="R140" s="264">
        <v>0</v>
      </c>
      <c r="S140" s="264">
        <v>0</v>
      </c>
      <c r="T140" s="264">
        <v>7.0000000000000001E-3</v>
      </c>
      <c r="U140" s="264">
        <v>0</v>
      </c>
      <c r="V140" s="264">
        <v>0</v>
      </c>
      <c r="W140" s="264">
        <v>0</v>
      </c>
      <c r="X140" s="264">
        <v>0</v>
      </c>
      <c r="Y140" s="264">
        <v>0</v>
      </c>
      <c r="Z140" s="264">
        <v>0</v>
      </c>
      <c r="AA140" s="264">
        <v>0</v>
      </c>
      <c r="AB140" s="264">
        <v>0</v>
      </c>
      <c r="AC140" s="264">
        <v>0</v>
      </c>
      <c r="AD140" s="264">
        <v>0</v>
      </c>
      <c r="AE140" s="264">
        <v>0</v>
      </c>
      <c r="AF140" s="264">
        <v>0</v>
      </c>
      <c r="AG140" s="265"/>
      <c r="AH140" s="266">
        <v>1.9E-2</v>
      </c>
      <c r="AI140" s="267">
        <v>6.1290322580645159E-4</v>
      </c>
      <c r="AJ140" s="264">
        <v>1.2E-2</v>
      </c>
      <c r="AK140" s="235">
        <v>0</v>
      </c>
    </row>
    <row r="141" spans="1:47">
      <c r="A141" s="17" t="s">
        <v>9</v>
      </c>
      <c r="B141" s="264">
        <v>0</v>
      </c>
      <c r="C141" s="264">
        <v>0</v>
      </c>
      <c r="D141" s="264">
        <v>0</v>
      </c>
      <c r="E141" s="264">
        <v>0</v>
      </c>
      <c r="F141" s="264">
        <v>0</v>
      </c>
      <c r="G141" s="264">
        <v>0</v>
      </c>
      <c r="H141" s="264">
        <v>0</v>
      </c>
      <c r="I141" s="264">
        <v>0</v>
      </c>
      <c r="J141" s="264">
        <v>0</v>
      </c>
      <c r="K141" s="264">
        <v>0</v>
      </c>
      <c r="L141" s="264">
        <v>0</v>
      </c>
      <c r="M141" s="264">
        <v>0</v>
      </c>
      <c r="N141" s="264">
        <v>0</v>
      </c>
      <c r="O141" s="264">
        <v>0</v>
      </c>
      <c r="P141" s="264">
        <v>0</v>
      </c>
      <c r="Q141" s="264">
        <v>0</v>
      </c>
      <c r="R141" s="264">
        <v>0</v>
      </c>
      <c r="S141" s="264">
        <v>0</v>
      </c>
      <c r="T141" s="264">
        <v>0</v>
      </c>
      <c r="U141" s="264">
        <v>0</v>
      </c>
      <c r="V141" s="264">
        <v>0</v>
      </c>
      <c r="W141" s="264">
        <v>6.0000000000000001E-3</v>
      </c>
      <c r="X141" s="264">
        <v>0</v>
      </c>
      <c r="Y141" s="264">
        <v>0</v>
      </c>
      <c r="Z141" s="264">
        <v>0</v>
      </c>
      <c r="AA141" s="264">
        <v>0</v>
      </c>
      <c r="AB141" s="264">
        <v>0</v>
      </c>
      <c r="AC141" s="264">
        <v>0</v>
      </c>
      <c r="AD141" s="264">
        <v>0</v>
      </c>
      <c r="AE141" s="264">
        <v>0</v>
      </c>
      <c r="AF141" s="264">
        <v>0</v>
      </c>
      <c r="AG141" s="265"/>
      <c r="AH141" s="266">
        <v>6.0000000000000001E-3</v>
      </c>
      <c r="AI141" s="267">
        <v>1.9354838709677419E-4</v>
      </c>
      <c r="AJ141" s="264">
        <v>6.0000000000000001E-3</v>
      </c>
      <c r="AK141" s="235">
        <v>0</v>
      </c>
    </row>
    <row r="142" spans="1:47">
      <c r="A142" s="17" t="s">
        <v>10</v>
      </c>
      <c r="B142" s="264">
        <v>0</v>
      </c>
      <c r="C142" s="264">
        <v>0</v>
      </c>
      <c r="D142" s="264">
        <v>0</v>
      </c>
      <c r="E142" s="264">
        <v>0</v>
      </c>
      <c r="F142" s="264">
        <v>0</v>
      </c>
      <c r="G142" s="264">
        <v>0</v>
      </c>
      <c r="H142" s="264">
        <v>0</v>
      </c>
      <c r="I142" s="264">
        <v>0</v>
      </c>
      <c r="J142" s="264">
        <v>0</v>
      </c>
      <c r="K142" s="264">
        <v>0</v>
      </c>
      <c r="L142" s="264">
        <v>0</v>
      </c>
      <c r="M142" s="264">
        <v>0</v>
      </c>
      <c r="N142" s="264">
        <v>0</v>
      </c>
      <c r="O142" s="264">
        <v>0</v>
      </c>
      <c r="P142" s="264">
        <v>0</v>
      </c>
      <c r="Q142" s="264">
        <v>0</v>
      </c>
      <c r="R142" s="264">
        <v>0</v>
      </c>
      <c r="S142" s="264">
        <v>0</v>
      </c>
      <c r="T142" s="264">
        <v>0</v>
      </c>
      <c r="U142" s="264">
        <v>0</v>
      </c>
      <c r="V142" s="264">
        <v>0</v>
      </c>
      <c r="W142" s="264">
        <v>0</v>
      </c>
      <c r="X142" s="264">
        <v>0</v>
      </c>
      <c r="Y142" s="264">
        <v>0</v>
      </c>
      <c r="Z142" s="264">
        <v>0</v>
      </c>
      <c r="AA142" s="264">
        <v>0</v>
      </c>
      <c r="AB142" s="264">
        <v>0</v>
      </c>
      <c r="AC142" s="264">
        <v>0</v>
      </c>
      <c r="AD142" s="264">
        <v>0</v>
      </c>
      <c r="AE142" s="264">
        <v>0</v>
      </c>
      <c r="AF142" s="270"/>
      <c r="AG142" s="265"/>
      <c r="AH142" s="266">
        <v>0</v>
      </c>
      <c r="AI142" s="267">
        <v>0</v>
      </c>
      <c r="AJ142" s="264">
        <v>0</v>
      </c>
      <c r="AK142" s="235">
        <v>0</v>
      </c>
    </row>
    <row r="143" spans="1:47">
      <c r="A143" s="17" t="s">
        <v>11</v>
      </c>
      <c r="B143" s="264">
        <v>0</v>
      </c>
      <c r="C143" s="264">
        <v>0</v>
      </c>
      <c r="D143" s="264">
        <v>0</v>
      </c>
      <c r="E143" s="264">
        <v>0</v>
      </c>
      <c r="F143" s="264">
        <v>0</v>
      </c>
      <c r="G143" s="264">
        <v>0</v>
      </c>
      <c r="H143" s="264">
        <v>0</v>
      </c>
      <c r="I143" s="264">
        <v>0</v>
      </c>
      <c r="J143" s="264">
        <v>0</v>
      </c>
      <c r="K143" s="264">
        <v>0</v>
      </c>
      <c r="L143" s="264">
        <v>0</v>
      </c>
      <c r="M143" s="264">
        <v>0</v>
      </c>
      <c r="N143" s="264">
        <v>0</v>
      </c>
      <c r="O143" s="264">
        <v>0</v>
      </c>
      <c r="P143" s="264">
        <v>0</v>
      </c>
      <c r="Q143" s="264">
        <v>0</v>
      </c>
      <c r="R143" s="264">
        <v>0</v>
      </c>
      <c r="S143" s="264">
        <v>0</v>
      </c>
      <c r="T143" s="264">
        <v>0</v>
      </c>
      <c r="U143" s="264">
        <v>0</v>
      </c>
      <c r="V143" s="264">
        <v>0</v>
      </c>
      <c r="W143" s="264">
        <v>0</v>
      </c>
      <c r="X143" s="264">
        <v>0</v>
      </c>
      <c r="Y143" s="264">
        <v>0</v>
      </c>
      <c r="Z143" s="264">
        <v>0</v>
      </c>
      <c r="AA143" s="264">
        <v>0</v>
      </c>
      <c r="AB143" s="264">
        <v>0</v>
      </c>
      <c r="AC143" s="264">
        <v>0</v>
      </c>
      <c r="AD143" s="264">
        <v>0</v>
      </c>
      <c r="AE143" s="264">
        <v>1.4950000000000001</v>
      </c>
      <c r="AF143" s="264">
        <v>0.255</v>
      </c>
      <c r="AG143" s="265"/>
      <c r="AH143" s="266">
        <v>1.75</v>
      </c>
      <c r="AI143" s="267">
        <v>5.6451612903225805E-2</v>
      </c>
      <c r="AJ143" s="264">
        <v>1.4950000000000001</v>
      </c>
      <c r="AK143" s="235">
        <v>0</v>
      </c>
      <c r="AR143" s="280"/>
    </row>
    <row r="144" spans="1:47">
      <c r="A144" s="17" t="s">
        <v>65</v>
      </c>
      <c r="B144" s="264">
        <v>6.0000000000000001E-3</v>
      </c>
      <c r="C144" s="264">
        <v>0</v>
      </c>
      <c r="D144" s="264">
        <v>0</v>
      </c>
      <c r="E144" s="264">
        <v>0</v>
      </c>
      <c r="F144" s="264">
        <v>0</v>
      </c>
      <c r="G144" s="264">
        <v>0</v>
      </c>
      <c r="H144" s="264">
        <v>0</v>
      </c>
      <c r="I144" s="264">
        <v>0</v>
      </c>
      <c r="J144" s="264">
        <v>0</v>
      </c>
      <c r="K144" s="264">
        <v>0</v>
      </c>
      <c r="L144" s="264">
        <v>0</v>
      </c>
      <c r="M144" s="264">
        <v>0</v>
      </c>
      <c r="N144" s="264">
        <v>0</v>
      </c>
      <c r="O144" s="264">
        <v>0</v>
      </c>
      <c r="P144" s="264">
        <v>0</v>
      </c>
      <c r="Q144" s="264">
        <v>0</v>
      </c>
      <c r="R144" s="264">
        <v>0</v>
      </c>
      <c r="S144" s="264">
        <v>0</v>
      </c>
      <c r="T144" s="264">
        <v>0</v>
      </c>
      <c r="U144" s="264">
        <v>0</v>
      </c>
      <c r="V144" s="264">
        <v>0</v>
      </c>
      <c r="W144" s="264">
        <v>0</v>
      </c>
      <c r="X144" s="264">
        <v>0</v>
      </c>
      <c r="Y144" s="264">
        <v>0</v>
      </c>
      <c r="Z144" s="264">
        <v>0</v>
      </c>
      <c r="AA144" s="264">
        <v>0</v>
      </c>
      <c r="AB144" s="264">
        <v>0</v>
      </c>
      <c r="AC144" s="264">
        <v>0</v>
      </c>
      <c r="AD144" s="264">
        <v>0</v>
      </c>
      <c r="AE144" s="264">
        <v>0</v>
      </c>
      <c r="AF144" s="270"/>
      <c r="AG144" s="265"/>
      <c r="AH144" s="266">
        <v>6.0000000000000001E-3</v>
      </c>
      <c r="AI144" s="267">
        <v>2.0000000000000001E-4</v>
      </c>
      <c r="AJ144" s="264">
        <v>6.0000000000000001E-3</v>
      </c>
      <c r="AK144" s="235">
        <v>0</v>
      </c>
    </row>
    <row r="145" spans="1:47">
      <c r="A145" s="17" t="s">
        <v>66</v>
      </c>
      <c r="B145" s="264">
        <v>0</v>
      </c>
      <c r="C145" s="264">
        <v>0</v>
      </c>
      <c r="D145" s="264">
        <v>0</v>
      </c>
      <c r="E145" s="264">
        <v>0</v>
      </c>
      <c r="F145" s="264">
        <v>0</v>
      </c>
      <c r="G145" s="264">
        <v>0</v>
      </c>
      <c r="H145" s="264">
        <v>0</v>
      </c>
      <c r="I145" s="264">
        <v>0.35599999999999998</v>
      </c>
      <c r="J145" s="264">
        <v>1.1830000000000001</v>
      </c>
      <c r="K145" s="264">
        <v>1.0169999999999999</v>
      </c>
      <c r="L145" s="264">
        <v>8.0000000000000002E-3</v>
      </c>
      <c r="M145" s="264">
        <v>0</v>
      </c>
      <c r="N145" s="264">
        <v>0.89200000000000002</v>
      </c>
      <c r="O145" s="264">
        <v>0</v>
      </c>
      <c r="P145" s="264">
        <v>0</v>
      </c>
      <c r="Q145" s="264">
        <v>0</v>
      </c>
      <c r="R145" s="264">
        <v>0</v>
      </c>
      <c r="S145" s="264">
        <v>0</v>
      </c>
      <c r="T145" s="264">
        <v>0</v>
      </c>
      <c r="U145" s="264">
        <v>0</v>
      </c>
      <c r="V145" s="264">
        <v>0</v>
      </c>
      <c r="W145" s="264">
        <v>0</v>
      </c>
      <c r="X145" s="264">
        <v>0</v>
      </c>
      <c r="Y145" s="264">
        <v>0</v>
      </c>
      <c r="Z145" s="264">
        <v>0</v>
      </c>
      <c r="AA145" s="264">
        <v>0</v>
      </c>
      <c r="AB145" s="264">
        <v>0</v>
      </c>
      <c r="AC145" s="264">
        <v>0</v>
      </c>
      <c r="AD145" s="264">
        <v>0</v>
      </c>
      <c r="AE145" s="264">
        <v>0</v>
      </c>
      <c r="AF145" s="264">
        <v>0</v>
      </c>
      <c r="AG145" s="265"/>
      <c r="AH145" s="266">
        <v>3.456</v>
      </c>
      <c r="AI145" s="267">
        <v>0.11148387096774194</v>
      </c>
      <c r="AJ145" s="264">
        <v>1.1830000000000001</v>
      </c>
      <c r="AK145" s="235">
        <v>0</v>
      </c>
    </row>
    <row r="146" spans="1:47" ht="15">
      <c r="AH146" s="271">
        <v>183.95400000000001</v>
      </c>
      <c r="AI146" s="272" t="s">
        <v>208</v>
      </c>
    </row>
    <row r="147" spans="1:47" ht="15" customHeight="1">
      <c r="A147" s="281" t="s">
        <v>220</v>
      </c>
      <c r="B147" s="166"/>
      <c r="C147" s="276"/>
      <c r="D147" s="276"/>
      <c r="E147" s="276"/>
      <c r="F147" s="133" t="s">
        <v>221</v>
      </c>
      <c r="G147" s="171" t="s">
        <v>200</v>
      </c>
      <c r="H147" s="276"/>
      <c r="I147" s="276"/>
      <c r="J147" s="276"/>
      <c r="K147" s="276"/>
      <c r="L147" s="276"/>
      <c r="M147" s="276"/>
      <c r="N147" s="276"/>
      <c r="O147" s="276"/>
      <c r="P147" s="276"/>
      <c r="Q147" s="276"/>
      <c r="R147" s="276"/>
      <c r="S147" s="276"/>
      <c r="T147" s="276"/>
      <c r="U147" s="276"/>
      <c r="V147" s="276"/>
      <c r="W147" s="276"/>
      <c r="X147" s="276"/>
      <c r="Y147" s="276"/>
      <c r="Z147" s="276"/>
      <c r="AA147" s="276"/>
      <c r="AB147" s="276"/>
      <c r="AC147" s="276"/>
      <c r="AD147" s="276"/>
      <c r="AE147" s="276"/>
      <c r="AF147" s="276"/>
      <c r="AG147" s="276"/>
      <c r="AH147" s="281"/>
      <c r="AI147" s="257"/>
      <c r="AJ147" s="276"/>
      <c r="AK147" s="258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1:47">
      <c r="A148" s="259" t="s">
        <v>203</v>
      </c>
      <c r="B148" s="259">
        <v>1</v>
      </c>
      <c r="C148" s="259">
        <v>2</v>
      </c>
      <c r="D148" s="259">
        <v>3</v>
      </c>
      <c r="E148" s="259">
        <v>4</v>
      </c>
      <c r="F148" s="259">
        <v>5</v>
      </c>
      <c r="G148" s="259">
        <v>6</v>
      </c>
      <c r="H148" s="259">
        <v>7</v>
      </c>
      <c r="I148" s="259">
        <v>8</v>
      </c>
      <c r="J148" s="259">
        <v>9</v>
      </c>
      <c r="K148" s="259">
        <v>10</v>
      </c>
      <c r="L148" s="259">
        <v>11</v>
      </c>
      <c r="M148" s="259">
        <v>12</v>
      </c>
      <c r="N148" s="259">
        <v>13</v>
      </c>
      <c r="O148" s="259">
        <v>14</v>
      </c>
      <c r="P148" s="259">
        <v>15</v>
      </c>
      <c r="Q148" s="259">
        <v>16</v>
      </c>
      <c r="R148" s="259">
        <v>17</v>
      </c>
      <c r="S148" s="259">
        <v>18</v>
      </c>
      <c r="T148" s="259">
        <v>19</v>
      </c>
      <c r="U148" s="259">
        <v>20</v>
      </c>
      <c r="V148" s="259">
        <v>21</v>
      </c>
      <c r="W148" s="259">
        <v>22</v>
      </c>
      <c r="X148" s="259">
        <v>23</v>
      </c>
      <c r="Y148" s="259">
        <v>24</v>
      </c>
      <c r="Z148" s="259">
        <v>25</v>
      </c>
      <c r="AA148" s="259">
        <v>26</v>
      </c>
      <c r="AB148" s="259">
        <v>27</v>
      </c>
      <c r="AC148" s="259">
        <v>28</v>
      </c>
      <c r="AD148" s="259">
        <v>29</v>
      </c>
      <c r="AE148" s="259">
        <v>30</v>
      </c>
      <c r="AF148" s="259">
        <v>31</v>
      </c>
      <c r="AG148" s="260"/>
      <c r="AH148" s="261" t="s">
        <v>204</v>
      </c>
      <c r="AI148" s="262" t="s">
        <v>205</v>
      </c>
      <c r="AJ148" s="261" t="s">
        <v>206</v>
      </c>
      <c r="AK148" s="263" t="s">
        <v>207</v>
      </c>
      <c r="AL148" s="281" t="s">
        <v>220</v>
      </c>
    </row>
    <row r="149" spans="1:47">
      <c r="A149" s="17" t="s">
        <v>33</v>
      </c>
      <c r="B149" s="264">
        <v>0</v>
      </c>
      <c r="C149" s="264">
        <v>0</v>
      </c>
      <c r="D149" s="264">
        <v>0</v>
      </c>
      <c r="E149" s="264">
        <v>0</v>
      </c>
      <c r="F149" s="264">
        <v>0</v>
      </c>
      <c r="G149" s="264">
        <v>0</v>
      </c>
      <c r="H149" s="264">
        <v>0</v>
      </c>
      <c r="I149" s="264">
        <v>0</v>
      </c>
      <c r="J149" s="264">
        <v>0</v>
      </c>
      <c r="K149" s="264">
        <v>0</v>
      </c>
      <c r="L149" s="264">
        <v>0</v>
      </c>
      <c r="M149" s="264">
        <v>0</v>
      </c>
      <c r="N149" s="264">
        <v>0</v>
      </c>
      <c r="O149" s="264">
        <v>0</v>
      </c>
      <c r="P149" s="264">
        <v>0</v>
      </c>
      <c r="Q149" s="264">
        <v>0</v>
      </c>
      <c r="R149" s="264">
        <v>0</v>
      </c>
      <c r="S149" s="264">
        <v>0</v>
      </c>
      <c r="T149" s="264">
        <v>0</v>
      </c>
      <c r="U149" s="264">
        <v>0</v>
      </c>
      <c r="V149" s="264">
        <v>0</v>
      </c>
      <c r="W149" s="264">
        <v>0</v>
      </c>
      <c r="X149" s="264">
        <v>0</v>
      </c>
      <c r="Y149" s="264">
        <v>0</v>
      </c>
      <c r="Z149" s="264">
        <v>0</v>
      </c>
      <c r="AA149" s="264">
        <v>0</v>
      </c>
      <c r="AB149" s="264">
        <v>0</v>
      </c>
      <c r="AC149" s="264">
        <v>0</v>
      </c>
      <c r="AD149" s="264">
        <v>0</v>
      </c>
      <c r="AE149" s="264">
        <v>0</v>
      </c>
      <c r="AF149" s="264">
        <v>0</v>
      </c>
      <c r="AG149" s="265"/>
      <c r="AH149" s="266">
        <v>0</v>
      </c>
      <c r="AI149" s="267">
        <v>0</v>
      </c>
      <c r="AJ149" s="264">
        <v>0</v>
      </c>
      <c r="AK149" s="235">
        <v>0</v>
      </c>
      <c r="AL149" s="52"/>
    </row>
    <row r="150" spans="1:47">
      <c r="A150" s="17" t="s">
        <v>3</v>
      </c>
      <c r="B150" s="264">
        <v>0</v>
      </c>
      <c r="C150" s="264">
        <v>0</v>
      </c>
      <c r="D150" s="264">
        <v>0</v>
      </c>
      <c r="E150" s="264">
        <v>0</v>
      </c>
      <c r="F150" s="264">
        <v>0</v>
      </c>
      <c r="G150" s="264">
        <v>7.6999999999999999E-2</v>
      </c>
      <c r="H150" s="264">
        <v>0</v>
      </c>
      <c r="I150" s="264">
        <v>0</v>
      </c>
      <c r="J150" s="264">
        <v>0</v>
      </c>
      <c r="K150" s="264">
        <v>0</v>
      </c>
      <c r="L150" s="264">
        <v>0</v>
      </c>
      <c r="M150" s="264">
        <v>0</v>
      </c>
      <c r="N150" s="264">
        <v>0</v>
      </c>
      <c r="O150" s="264">
        <v>0</v>
      </c>
      <c r="P150" s="264">
        <v>0</v>
      </c>
      <c r="Q150" s="264">
        <v>0</v>
      </c>
      <c r="R150" s="264">
        <v>0</v>
      </c>
      <c r="S150" s="264">
        <v>0</v>
      </c>
      <c r="T150" s="264">
        <v>0</v>
      </c>
      <c r="U150" s="264">
        <v>0</v>
      </c>
      <c r="V150" s="264">
        <v>0</v>
      </c>
      <c r="W150" s="264">
        <v>0</v>
      </c>
      <c r="X150" s="264">
        <v>0</v>
      </c>
      <c r="Y150" s="264">
        <v>0</v>
      </c>
      <c r="Z150" s="264">
        <v>0</v>
      </c>
      <c r="AA150" s="264">
        <v>0</v>
      </c>
      <c r="AB150" s="264">
        <v>0</v>
      </c>
      <c r="AC150" s="264">
        <v>0</v>
      </c>
      <c r="AD150" s="268"/>
      <c r="AE150" s="268"/>
      <c r="AF150" s="268"/>
      <c r="AG150" s="265"/>
      <c r="AH150" s="266">
        <v>7.6999999999999999E-2</v>
      </c>
      <c r="AI150" s="267">
        <v>2.7499999999999998E-3</v>
      </c>
      <c r="AJ150" s="264">
        <v>7.6999999999999999E-2</v>
      </c>
      <c r="AK150" s="235">
        <v>0</v>
      </c>
    </row>
    <row r="151" spans="1:47">
      <c r="A151" s="17" t="s">
        <v>4</v>
      </c>
      <c r="B151" s="264">
        <v>0</v>
      </c>
      <c r="C151" s="264">
        <v>0</v>
      </c>
      <c r="D151" s="264">
        <v>0</v>
      </c>
      <c r="E151" s="264">
        <v>0</v>
      </c>
      <c r="F151" s="264">
        <v>0</v>
      </c>
      <c r="G151" s="264">
        <v>0</v>
      </c>
      <c r="H151" s="264">
        <v>0</v>
      </c>
      <c r="I151" s="264">
        <v>0</v>
      </c>
      <c r="J151" s="264">
        <v>0</v>
      </c>
      <c r="K151" s="264">
        <v>0</v>
      </c>
      <c r="L151" s="264">
        <v>0</v>
      </c>
      <c r="M151" s="264">
        <v>0</v>
      </c>
      <c r="N151" s="264">
        <v>0</v>
      </c>
      <c r="O151" s="264">
        <v>0.02</v>
      </c>
      <c r="P151" s="264">
        <v>0</v>
      </c>
      <c r="Q151" s="264">
        <v>0</v>
      </c>
      <c r="R151" s="264">
        <v>0</v>
      </c>
      <c r="S151" s="264">
        <v>0</v>
      </c>
      <c r="T151" s="264">
        <v>0</v>
      </c>
      <c r="U151" s="264">
        <v>0</v>
      </c>
      <c r="V151" s="264">
        <v>0</v>
      </c>
      <c r="W151" s="264">
        <v>0</v>
      </c>
      <c r="X151" s="264">
        <v>0</v>
      </c>
      <c r="Y151" s="264">
        <v>0</v>
      </c>
      <c r="Z151" s="264">
        <v>0</v>
      </c>
      <c r="AA151" s="264">
        <v>0</v>
      </c>
      <c r="AB151" s="264">
        <v>0</v>
      </c>
      <c r="AC151" s="264">
        <v>0</v>
      </c>
      <c r="AD151" s="264">
        <v>0</v>
      </c>
      <c r="AE151" s="264">
        <v>0</v>
      </c>
      <c r="AF151" s="264">
        <v>0</v>
      </c>
      <c r="AG151" s="265"/>
      <c r="AH151" s="266">
        <v>0.02</v>
      </c>
      <c r="AI151" s="267">
        <v>6.4516129032258064E-4</v>
      </c>
      <c r="AJ151" s="264">
        <v>0.02</v>
      </c>
      <c r="AK151" s="235">
        <v>0</v>
      </c>
    </row>
    <row r="152" spans="1:47">
      <c r="A152" s="17" t="s">
        <v>5</v>
      </c>
      <c r="B152" s="264">
        <v>0</v>
      </c>
      <c r="C152" s="264">
        <v>0</v>
      </c>
      <c r="D152" s="264">
        <v>0</v>
      </c>
      <c r="E152" s="264">
        <v>0</v>
      </c>
      <c r="F152" s="264">
        <v>0</v>
      </c>
      <c r="G152" s="264">
        <v>0</v>
      </c>
      <c r="H152" s="264">
        <v>0</v>
      </c>
      <c r="I152" s="264">
        <v>0</v>
      </c>
      <c r="J152" s="264">
        <v>0</v>
      </c>
      <c r="K152" s="264">
        <v>0</v>
      </c>
      <c r="L152" s="264">
        <v>0</v>
      </c>
      <c r="M152" s="264">
        <v>0</v>
      </c>
      <c r="N152" s="264">
        <v>0</v>
      </c>
      <c r="O152" s="264">
        <v>0</v>
      </c>
      <c r="P152" s="264">
        <v>0</v>
      </c>
      <c r="Q152" s="264">
        <v>0</v>
      </c>
      <c r="R152" s="264">
        <v>0</v>
      </c>
      <c r="S152" s="264">
        <v>0</v>
      </c>
      <c r="T152" s="264">
        <v>0</v>
      </c>
      <c r="U152" s="264">
        <v>0</v>
      </c>
      <c r="V152" s="264">
        <v>4.4999999999999998E-2</v>
      </c>
      <c r="W152" s="264">
        <v>0</v>
      </c>
      <c r="X152" s="264">
        <v>0</v>
      </c>
      <c r="Y152" s="264">
        <v>0</v>
      </c>
      <c r="Z152" s="264">
        <v>0</v>
      </c>
      <c r="AA152" s="264">
        <v>0</v>
      </c>
      <c r="AB152" s="264">
        <v>0</v>
      </c>
      <c r="AC152" s="264">
        <v>0</v>
      </c>
      <c r="AD152" s="264">
        <v>0</v>
      </c>
      <c r="AE152" s="264">
        <v>0</v>
      </c>
      <c r="AF152" s="269"/>
      <c r="AG152" s="265"/>
      <c r="AH152" s="266">
        <v>4.4999999999999998E-2</v>
      </c>
      <c r="AI152" s="267">
        <v>1.5E-3</v>
      </c>
      <c r="AJ152" s="264">
        <v>4.4999999999999998E-2</v>
      </c>
      <c r="AK152" s="235">
        <v>0</v>
      </c>
    </row>
    <row r="153" spans="1:47">
      <c r="A153" s="17" t="s">
        <v>6</v>
      </c>
      <c r="B153" s="264">
        <v>0</v>
      </c>
      <c r="C153" s="264">
        <v>0</v>
      </c>
      <c r="D153" s="264">
        <v>0</v>
      </c>
      <c r="E153" s="264">
        <v>0</v>
      </c>
      <c r="F153" s="264">
        <v>0</v>
      </c>
      <c r="G153" s="264">
        <v>0</v>
      </c>
      <c r="H153" s="264">
        <v>0</v>
      </c>
      <c r="I153" s="264">
        <v>0</v>
      </c>
      <c r="J153" s="264">
        <v>0</v>
      </c>
      <c r="K153" s="264">
        <v>0</v>
      </c>
      <c r="L153" s="264">
        <v>0</v>
      </c>
      <c r="M153" s="264">
        <v>0</v>
      </c>
      <c r="N153" s="264">
        <v>0</v>
      </c>
      <c r="O153" s="264">
        <v>0</v>
      </c>
      <c r="P153" s="264">
        <v>2.9000000000000001E-2</v>
      </c>
      <c r="Q153" s="264">
        <v>0</v>
      </c>
      <c r="R153" s="264">
        <v>0</v>
      </c>
      <c r="S153" s="264">
        <v>0</v>
      </c>
      <c r="T153" s="264">
        <v>0</v>
      </c>
      <c r="U153" s="264">
        <v>0</v>
      </c>
      <c r="V153" s="264">
        <v>0</v>
      </c>
      <c r="W153" s="264">
        <v>0</v>
      </c>
      <c r="X153" s="264">
        <v>0</v>
      </c>
      <c r="Y153" s="264">
        <v>0</v>
      </c>
      <c r="Z153" s="264">
        <v>0</v>
      </c>
      <c r="AA153" s="264">
        <v>0</v>
      </c>
      <c r="AB153" s="264">
        <v>0</v>
      </c>
      <c r="AC153" s="264">
        <v>0</v>
      </c>
      <c r="AD153" s="264">
        <v>0</v>
      </c>
      <c r="AE153" s="264">
        <v>0</v>
      </c>
      <c r="AF153" s="264">
        <v>0</v>
      </c>
      <c r="AG153" s="265"/>
      <c r="AH153" s="266">
        <v>2.9000000000000001E-2</v>
      </c>
      <c r="AI153" s="267">
        <v>9.3548387096774202E-4</v>
      </c>
      <c r="AJ153" s="264">
        <v>2.9000000000000001E-2</v>
      </c>
      <c r="AK153" s="235">
        <v>0</v>
      </c>
    </row>
    <row r="154" spans="1:47">
      <c r="A154" s="17" t="s">
        <v>7</v>
      </c>
      <c r="B154" s="264">
        <v>0</v>
      </c>
      <c r="C154" s="264">
        <v>0</v>
      </c>
      <c r="D154" s="264">
        <v>0</v>
      </c>
      <c r="E154" s="264">
        <v>0</v>
      </c>
      <c r="F154" s="264">
        <v>0</v>
      </c>
      <c r="G154" s="264">
        <v>0</v>
      </c>
      <c r="H154" s="264">
        <v>0</v>
      </c>
      <c r="I154" s="264">
        <v>0</v>
      </c>
      <c r="J154" s="264">
        <v>0</v>
      </c>
      <c r="K154" s="264">
        <v>0.28100000000000003</v>
      </c>
      <c r="L154" s="264">
        <v>0</v>
      </c>
      <c r="M154" s="264">
        <v>0.86699999999999999</v>
      </c>
      <c r="N154" s="264">
        <v>2.15</v>
      </c>
      <c r="O154" s="264">
        <v>2.5830000000000002</v>
      </c>
      <c r="P154" s="264">
        <v>2.3610000000000002</v>
      </c>
      <c r="Q154" s="264">
        <v>2.8679999999999999</v>
      </c>
      <c r="R154" s="264">
        <v>1.831</v>
      </c>
      <c r="S154" s="264">
        <v>0.13400000000000001</v>
      </c>
      <c r="T154" s="264">
        <v>7.0000000000000001E-3</v>
      </c>
      <c r="U154" s="264">
        <v>0.54400000000000004</v>
      </c>
      <c r="V154" s="264">
        <v>0.54400000000000004</v>
      </c>
      <c r="W154" s="264">
        <v>0.39800000000000002</v>
      </c>
      <c r="X154" s="264">
        <v>0</v>
      </c>
      <c r="Y154" s="264">
        <v>0</v>
      </c>
      <c r="Z154" s="264">
        <v>0.57399999999999995</v>
      </c>
      <c r="AA154" s="264">
        <v>0</v>
      </c>
      <c r="AB154" s="264">
        <v>0</v>
      </c>
      <c r="AC154" s="264">
        <v>3.9140000000000001</v>
      </c>
      <c r="AD154" s="264">
        <v>3.552</v>
      </c>
      <c r="AE154" s="264">
        <v>3.327</v>
      </c>
      <c r="AF154" s="269"/>
      <c r="AG154" s="265"/>
      <c r="AH154" s="266">
        <v>25.935000000000002</v>
      </c>
      <c r="AI154" s="267">
        <v>0.86450000000000005</v>
      </c>
      <c r="AJ154" s="264">
        <v>3.9140000000000001</v>
      </c>
      <c r="AK154" s="235">
        <v>0</v>
      </c>
    </row>
    <row r="155" spans="1:47">
      <c r="A155" s="17" t="s">
        <v>8</v>
      </c>
      <c r="B155" s="264">
        <v>2.089</v>
      </c>
      <c r="C155" s="264">
        <v>2.2570000000000001</v>
      </c>
      <c r="D155" s="264">
        <v>2.8639999999999999</v>
      </c>
      <c r="E155" s="264">
        <v>3.8570000000000002</v>
      </c>
      <c r="F155" s="264">
        <v>2.2770000000000001</v>
      </c>
      <c r="G155" s="264">
        <v>2.58</v>
      </c>
      <c r="H155" s="264">
        <v>2.2639999999999998</v>
      </c>
      <c r="I155" s="264">
        <v>1.7509999999999999</v>
      </c>
      <c r="J155" s="264">
        <v>1.7629999999999999</v>
      </c>
      <c r="K155" s="264">
        <v>2.173</v>
      </c>
      <c r="L155" s="264">
        <v>2.8570000000000002</v>
      </c>
      <c r="M155" s="264">
        <v>2.3620000000000001</v>
      </c>
      <c r="N155" s="264">
        <v>2.7639999999999998</v>
      </c>
      <c r="O155" s="264">
        <v>3.1080000000000001</v>
      </c>
      <c r="P155" s="264">
        <v>1.9570000000000001</v>
      </c>
      <c r="Q155" s="264">
        <v>2.1139999999999999</v>
      </c>
      <c r="R155" s="264">
        <v>2.4220000000000002</v>
      </c>
      <c r="S155" s="264">
        <v>2.6629999999999998</v>
      </c>
      <c r="T155" s="264">
        <v>2.2650000000000001</v>
      </c>
      <c r="U155" s="264">
        <v>2.8639999999999999</v>
      </c>
      <c r="V155" s="264">
        <v>2.7719999999999998</v>
      </c>
      <c r="W155" s="264">
        <v>1.875</v>
      </c>
      <c r="X155" s="264">
        <v>2.2229999999999999</v>
      </c>
      <c r="Y155" s="264">
        <v>2.2599999999999998</v>
      </c>
      <c r="Z155" s="264">
        <v>2.698</v>
      </c>
      <c r="AA155" s="264">
        <v>1.8540000000000001</v>
      </c>
      <c r="AB155" s="264">
        <v>2.7549999999999999</v>
      </c>
      <c r="AC155" s="264">
        <v>2.0939999999999999</v>
      </c>
      <c r="AD155" s="264">
        <v>2.4860000000000002</v>
      </c>
      <c r="AE155" s="264">
        <v>2.2189999999999999</v>
      </c>
      <c r="AF155" s="264">
        <v>2.512</v>
      </c>
      <c r="AG155" s="265"/>
      <c r="AH155" s="266">
        <v>74.998999999999981</v>
      </c>
      <c r="AI155" s="267">
        <v>2.4193225806451606</v>
      </c>
      <c r="AJ155" s="264">
        <v>3.8570000000000002</v>
      </c>
      <c r="AK155" s="235">
        <v>0</v>
      </c>
    </row>
    <row r="156" spans="1:47">
      <c r="A156" s="17" t="s">
        <v>9</v>
      </c>
      <c r="B156" s="264">
        <v>2.6659999999999999</v>
      </c>
      <c r="C156" s="264">
        <v>2.3460000000000001</v>
      </c>
      <c r="D156" s="264">
        <v>2.258</v>
      </c>
      <c r="E156" s="264">
        <v>2.6560000000000001</v>
      </c>
      <c r="F156" s="264">
        <v>2.4860000000000002</v>
      </c>
      <c r="G156" s="264">
        <v>1.867</v>
      </c>
      <c r="H156" s="264">
        <v>2.25</v>
      </c>
      <c r="I156" s="264">
        <v>2.8530000000000002</v>
      </c>
      <c r="J156" s="264">
        <v>2.4169999999999998</v>
      </c>
      <c r="K156" s="264">
        <v>2.08</v>
      </c>
      <c r="L156" s="264">
        <v>2.6429999999999998</v>
      </c>
      <c r="M156" s="264">
        <v>2.9329999999999998</v>
      </c>
      <c r="N156" s="264">
        <v>1.7949999999999999</v>
      </c>
      <c r="O156" s="264">
        <v>2.2440000000000002</v>
      </c>
      <c r="P156" s="264">
        <v>2.637</v>
      </c>
      <c r="Q156" s="264">
        <v>2.2679999999999998</v>
      </c>
      <c r="R156" s="264">
        <v>2.2189999999999999</v>
      </c>
      <c r="S156" s="264">
        <v>2.968</v>
      </c>
      <c r="T156" s="264">
        <v>2.5819999999999999</v>
      </c>
      <c r="U156" s="264">
        <v>2.3079999999999998</v>
      </c>
      <c r="V156" s="264">
        <v>2.27</v>
      </c>
      <c r="W156" s="264">
        <v>2.9020000000000001</v>
      </c>
      <c r="X156" s="264">
        <v>2.5569999999999999</v>
      </c>
      <c r="Y156" s="264">
        <v>2.569</v>
      </c>
      <c r="Z156" s="264">
        <v>2.5880000000000001</v>
      </c>
      <c r="AA156" s="264">
        <v>3.1070000000000002</v>
      </c>
      <c r="AB156" s="264">
        <v>1.88</v>
      </c>
      <c r="AC156" s="264">
        <v>2.21</v>
      </c>
      <c r="AD156" s="264">
        <v>2.4420000000000002</v>
      </c>
      <c r="AE156" s="264">
        <v>2.2530000000000001</v>
      </c>
      <c r="AF156" s="264">
        <v>2.8610000000000002</v>
      </c>
      <c r="AG156" s="265"/>
      <c r="AH156" s="266">
        <v>76.115000000000009</v>
      </c>
      <c r="AI156" s="267">
        <v>2.4553225806451615</v>
      </c>
      <c r="AJ156" s="264">
        <v>3.1070000000000002</v>
      </c>
      <c r="AK156" s="235">
        <v>0</v>
      </c>
    </row>
    <row r="157" spans="1:47">
      <c r="A157" s="17" t="s">
        <v>10</v>
      </c>
      <c r="B157" s="264">
        <v>1.6439999999999999</v>
      </c>
      <c r="C157" s="264">
        <v>2.2650000000000001</v>
      </c>
      <c r="D157" s="264">
        <v>2.0150000000000001</v>
      </c>
      <c r="E157" s="264">
        <v>2.1269999999999998</v>
      </c>
      <c r="F157" s="264">
        <v>1.9610000000000001</v>
      </c>
      <c r="G157" s="264">
        <v>2.5750000000000002</v>
      </c>
      <c r="H157" s="264">
        <v>2.5009999999999999</v>
      </c>
      <c r="I157" s="264">
        <v>2.8879999999999999</v>
      </c>
      <c r="J157" s="264">
        <v>2.83</v>
      </c>
      <c r="K157" s="264">
        <v>2.4430000000000001</v>
      </c>
      <c r="L157" s="264">
        <v>2.516</v>
      </c>
      <c r="M157" s="264">
        <v>3.1230000000000002</v>
      </c>
      <c r="N157" s="264">
        <v>2.8140000000000001</v>
      </c>
      <c r="O157" s="264">
        <v>2.5150000000000001</v>
      </c>
      <c r="P157" s="264">
        <v>3.95</v>
      </c>
      <c r="Q157" s="264">
        <v>2.0179999999999998</v>
      </c>
      <c r="R157" s="264">
        <v>2.569</v>
      </c>
      <c r="S157" s="264">
        <v>2.8140000000000001</v>
      </c>
      <c r="T157" s="264">
        <v>3.7869999999999999</v>
      </c>
      <c r="U157" s="264">
        <v>3.5680000000000001</v>
      </c>
      <c r="V157" s="264">
        <v>3.1890000000000001</v>
      </c>
      <c r="W157" s="264">
        <v>3.927</v>
      </c>
      <c r="X157" s="264">
        <v>3.0990000000000002</v>
      </c>
      <c r="Y157" s="264">
        <v>2.5880000000000001</v>
      </c>
      <c r="Z157" s="264">
        <v>4.0419999999999998</v>
      </c>
      <c r="AA157" s="264">
        <v>3.343</v>
      </c>
      <c r="AB157" s="264">
        <v>3.524</v>
      </c>
      <c r="AC157" s="264">
        <v>3.43</v>
      </c>
      <c r="AD157" s="264">
        <v>3.782</v>
      </c>
      <c r="AE157" s="264">
        <v>3.7890000000000001</v>
      </c>
      <c r="AF157" s="270"/>
      <c r="AG157" s="265"/>
      <c r="AH157" s="266">
        <v>87.63600000000001</v>
      </c>
      <c r="AI157" s="267">
        <v>2.9212000000000002</v>
      </c>
      <c r="AJ157" s="264">
        <v>4.0419999999999998</v>
      </c>
      <c r="AK157" s="235">
        <v>0</v>
      </c>
    </row>
    <row r="158" spans="1:47">
      <c r="A158" s="17" t="s">
        <v>11</v>
      </c>
      <c r="B158" s="264">
        <v>2.8359999999999999</v>
      </c>
      <c r="C158" s="264">
        <v>3.165</v>
      </c>
      <c r="D158" s="264">
        <v>4.0780000000000003</v>
      </c>
      <c r="E158" s="264">
        <v>4.0759999999999996</v>
      </c>
      <c r="F158" s="264">
        <v>4.0780000000000003</v>
      </c>
      <c r="G158" s="264">
        <v>3.3769999999999998</v>
      </c>
      <c r="H158" s="264">
        <v>3.8079999999999998</v>
      </c>
      <c r="I158" s="264">
        <v>2.6160000000000001</v>
      </c>
      <c r="J158" s="264">
        <v>3.1779999999999999</v>
      </c>
      <c r="K158" s="264">
        <v>2.5430000000000001</v>
      </c>
      <c r="L158" s="264">
        <v>3.133</v>
      </c>
      <c r="M158" s="264">
        <v>3.2050000000000001</v>
      </c>
      <c r="N158" s="264">
        <v>3.72</v>
      </c>
      <c r="O158" s="264">
        <v>3.7480000000000002</v>
      </c>
      <c r="P158" s="264">
        <v>3.0350000000000001</v>
      </c>
      <c r="Q158" s="264">
        <v>3.3370000000000002</v>
      </c>
      <c r="R158" s="264">
        <v>3.681</v>
      </c>
      <c r="S158" s="264">
        <v>3.109</v>
      </c>
      <c r="T158" s="264">
        <v>3.1640000000000001</v>
      </c>
      <c r="U158" s="264">
        <v>2.4950000000000001</v>
      </c>
      <c r="V158" s="264">
        <v>2.6850000000000001</v>
      </c>
      <c r="W158" s="264">
        <v>2.5099999999999998</v>
      </c>
      <c r="X158" s="264">
        <v>2.6139999999999999</v>
      </c>
      <c r="Y158" s="264">
        <v>3.3639999999999999</v>
      </c>
      <c r="Z158" s="264">
        <v>2.9809999999999999</v>
      </c>
      <c r="AA158" s="264">
        <v>2.718</v>
      </c>
      <c r="AB158" s="264">
        <v>2.6720000000000002</v>
      </c>
      <c r="AC158" s="264">
        <v>2.8759999999999999</v>
      </c>
      <c r="AD158" s="264">
        <v>1.633</v>
      </c>
      <c r="AE158" s="264">
        <v>0.29199999999999998</v>
      </c>
      <c r="AF158" s="264">
        <v>2.4329999999999998</v>
      </c>
      <c r="AG158" s="265"/>
      <c r="AH158" s="266">
        <v>93.160000000000025</v>
      </c>
      <c r="AI158" s="267">
        <v>3.0051612903225813</v>
      </c>
      <c r="AJ158" s="264">
        <v>4.0780000000000003</v>
      </c>
      <c r="AK158" s="235">
        <v>0</v>
      </c>
    </row>
    <row r="159" spans="1:47">
      <c r="A159" s="17" t="s">
        <v>65</v>
      </c>
      <c r="B159" s="264">
        <v>2.7559999999999998</v>
      </c>
      <c r="C159" s="264">
        <v>2.887</v>
      </c>
      <c r="D159" s="264">
        <v>3.661</v>
      </c>
      <c r="E159" s="264">
        <v>3.66</v>
      </c>
      <c r="F159" s="264">
        <v>2.903</v>
      </c>
      <c r="G159" s="264">
        <v>2.5329999999999999</v>
      </c>
      <c r="H159" s="264">
        <v>3.016</v>
      </c>
      <c r="I159" s="264">
        <v>3.258</v>
      </c>
      <c r="J159" s="264">
        <v>2.9569999999999999</v>
      </c>
      <c r="K159" s="264">
        <v>2.9569999999999999</v>
      </c>
      <c r="L159" s="264">
        <v>3.024</v>
      </c>
      <c r="M159" s="264">
        <v>2.7080000000000002</v>
      </c>
      <c r="N159" s="264">
        <v>3.0920000000000001</v>
      </c>
      <c r="O159" s="264">
        <v>2.9329999999999998</v>
      </c>
      <c r="P159" s="264">
        <v>3.2970000000000002</v>
      </c>
      <c r="Q159" s="264">
        <v>3.2050000000000001</v>
      </c>
      <c r="R159" s="264">
        <v>2.38</v>
      </c>
      <c r="S159" s="264">
        <v>2.7469999999999999</v>
      </c>
      <c r="T159" s="264">
        <v>2.8279999999999998</v>
      </c>
      <c r="U159" s="264">
        <v>2.6819999999999999</v>
      </c>
      <c r="V159" s="264">
        <v>3.2160000000000002</v>
      </c>
      <c r="W159" s="264">
        <v>2.9129999999999998</v>
      </c>
      <c r="X159" s="264">
        <v>2.8570000000000002</v>
      </c>
      <c r="Y159" s="264">
        <v>3.7330000000000001</v>
      </c>
      <c r="Z159" s="264">
        <v>2.4049999999999998</v>
      </c>
      <c r="AA159" s="264">
        <v>2.331</v>
      </c>
      <c r="AB159" s="264">
        <v>3.37</v>
      </c>
      <c r="AC159" s="264">
        <v>3.3180000000000001</v>
      </c>
      <c r="AD159" s="264">
        <v>3.2749999999999999</v>
      </c>
      <c r="AE159" s="264">
        <v>3.379</v>
      </c>
      <c r="AF159" s="270"/>
      <c r="AG159" s="265"/>
      <c r="AH159" s="266">
        <v>90.28100000000002</v>
      </c>
      <c r="AI159" s="267">
        <v>3.0093666666666672</v>
      </c>
      <c r="AJ159" s="264">
        <v>3.7330000000000001</v>
      </c>
      <c r="AK159" s="235">
        <v>0</v>
      </c>
    </row>
    <row r="160" spans="1:47">
      <c r="A160" s="17" t="s">
        <v>66</v>
      </c>
      <c r="B160" s="264">
        <v>2.3410000000000002</v>
      </c>
      <c r="C160" s="264">
        <v>3.145</v>
      </c>
      <c r="D160" s="264">
        <v>2.2290000000000001</v>
      </c>
      <c r="E160" s="264">
        <v>3.121</v>
      </c>
      <c r="F160" s="264">
        <v>2.6669999999999998</v>
      </c>
      <c r="G160" s="264">
        <v>2.8570000000000002</v>
      </c>
      <c r="H160" s="264">
        <v>3.07</v>
      </c>
      <c r="I160" s="264">
        <v>2.6680000000000001</v>
      </c>
      <c r="J160" s="264">
        <v>0</v>
      </c>
      <c r="K160" s="264">
        <v>0</v>
      </c>
      <c r="L160" s="264">
        <v>2.5590000000000002</v>
      </c>
      <c r="M160" s="264">
        <v>2.6640000000000001</v>
      </c>
      <c r="N160" s="264">
        <v>0.69299999999999995</v>
      </c>
      <c r="O160" s="264">
        <v>2.4729999999999999</v>
      </c>
      <c r="P160" s="264">
        <v>2.2730000000000001</v>
      </c>
      <c r="Q160" s="264">
        <v>2.4580000000000002</v>
      </c>
      <c r="R160" s="264">
        <v>2.0760000000000001</v>
      </c>
      <c r="S160" s="264">
        <v>2.3119999999999998</v>
      </c>
      <c r="T160" s="264">
        <v>2.2599999999999998</v>
      </c>
      <c r="U160" s="264">
        <v>2.36</v>
      </c>
      <c r="V160" s="264">
        <v>2.653</v>
      </c>
      <c r="W160" s="264">
        <v>2.024</v>
      </c>
      <c r="X160" s="264">
        <v>1.9319999999999999</v>
      </c>
      <c r="Y160" s="264">
        <v>1.7450000000000001</v>
      </c>
      <c r="Z160" s="264">
        <v>2.9969999999999999</v>
      </c>
      <c r="AA160" s="264">
        <v>2.3780000000000001</v>
      </c>
      <c r="AB160" s="264">
        <v>1.4990000000000001</v>
      </c>
      <c r="AC160" s="264">
        <v>2.7490000000000001</v>
      </c>
      <c r="AD160" s="264">
        <v>1.7330000000000001</v>
      </c>
      <c r="AE160" s="264">
        <v>1.89</v>
      </c>
      <c r="AF160" s="264">
        <v>2.1139999999999999</v>
      </c>
      <c r="AG160" s="265"/>
      <c r="AH160" s="266">
        <v>67.94</v>
      </c>
      <c r="AI160" s="267">
        <v>2.1916129032258063</v>
      </c>
      <c r="AJ160" s="264">
        <v>3.145</v>
      </c>
      <c r="AK160" s="235">
        <v>0</v>
      </c>
    </row>
    <row r="161" spans="1:47" ht="6.75" customHeight="1">
      <c r="A161" s="277"/>
      <c r="B161" s="277"/>
      <c r="C161" s="277"/>
      <c r="D161" s="277"/>
      <c r="E161" s="277"/>
      <c r="F161" s="277"/>
      <c r="G161" s="277"/>
      <c r="H161" s="277"/>
      <c r="I161" s="277"/>
      <c r="J161" s="277"/>
      <c r="K161" s="277"/>
      <c r="L161" s="277"/>
      <c r="M161" s="277"/>
      <c r="N161" s="277"/>
      <c r="O161" s="277"/>
      <c r="P161" s="277"/>
      <c r="Q161" s="277"/>
      <c r="R161" s="277"/>
      <c r="S161" s="277"/>
      <c r="T161" s="277"/>
      <c r="U161" s="277"/>
      <c r="V161" s="277"/>
      <c r="W161" s="277"/>
      <c r="X161" s="277"/>
      <c r="Y161" s="277"/>
      <c r="Z161" s="277"/>
      <c r="AA161" s="277"/>
      <c r="AB161" s="277"/>
      <c r="AC161" s="277"/>
      <c r="AD161" s="277"/>
      <c r="AE161" s="277"/>
      <c r="AF161" s="277"/>
      <c r="AG161" s="277"/>
      <c r="AH161" s="277"/>
      <c r="AI161" s="278"/>
      <c r="AJ161" s="277"/>
      <c r="AK161" s="279"/>
    </row>
    <row r="162" spans="1:47" ht="15">
      <c r="AH162" s="271">
        <v>516.23700000000008</v>
      </c>
      <c r="AI162" s="272" t="s">
        <v>208</v>
      </c>
    </row>
    <row r="164" spans="1:47" ht="25.5">
      <c r="A164" s="50" t="s">
        <v>222</v>
      </c>
      <c r="B164" s="57"/>
      <c r="C164" s="57"/>
      <c r="D164" s="57"/>
      <c r="E164" s="57"/>
      <c r="F164" s="282" t="s">
        <v>223</v>
      </c>
      <c r="G164" s="283"/>
      <c r="H164" s="283"/>
      <c r="I164" s="57"/>
      <c r="J164" s="57"/>
      <c r="K164" s="284" t="s">
        <v>224</v>
      </c>
      <c r="L164" s="256"/>
      <c r="M164" s="57">
        <v>1.944</v>
      </c>
      <c r="N164" s="284" t="s">
        <v>225</v>
      </c>
      <c r="O164" s="256"/>
      <c r="P164" s="57">
        <v>2.52</v>
      </c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0"/>
      <c r="AF164" s="57"/>
      <c r="AG164" s="57"/>
      <c r="AH164" s="248"/>
      <c r="AI164" s="257"/>
      <c r="AJ164" s="57"/>
      <c r="AK164" s="258"/>
      <c r="AL164" s="178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1:47">
      <c r="A165" s="259" t="s">
        <v>203</v>
      </c>
      <c r="B165" s="259">
        <v>1</v>
      </c>
      <c r="C165" s="259">
        <v>2</v>
      </c>
      <c r="D165" s="259">
        <v>3</v>
      </c>
      <c r="E165" s="259">
        <v>4</v>
      </c>
      <c r="F165" s="259">
        <v>5</v>
      </c>
      <c r="G165" s="259">
        <v>6</v>
      </c>
      <c r="H165" s="259">
        <v>7</v>
      </c>
      <c r="I165" s="259">
        <v>8</v>
      </c>
      <c r="J165" s="259">
        <v>9</v>
      </c>
      <c r="K165" s="259">
        <v>10</v>
      </c>
      <c r="L165" s="259">
        <v>11</v>
      </c>
      <c r="M165" s="259">
        <v>12</v>
      </c>
      <c r="N165" s="259">
        <v>13</v>
      </c>
      <c r="O165" s="259">
        <v>14</v>
      </c>
      <c r="P165" s="259">
        <v>15</v>
      </c>
      <c r="Q165" s="259">
        <v>16</v>
      </c>
      <c r="R165" s="259">
        <v>17</v>
      </c>
      <c r="S165" s="259">
        <v>18</v>
      </c>
      <c r="T165" s="259">
        <v>19</v>
      </c>
      <c r="U165" s="259">
        <v>20</v>
      </c>
      <c r="V165" s="259">
        <v>21</v>
      </c>
      <c r="W165" s="259">
        <v>22</v>
      </c>
      <c r="X165" s="259">
        <v>23</v>
      </c>
      <c r="Y165" s="259">
        <v>24</v>
      </c>
      <c r="Z165" s="259">
        <v>25</v>
      </c>
      <c r="AA165" s="259">
        <v>26</v>
      </c>
      <c r="AB165" s="259">
        <v>27</v>
      </c>
      <c r="AC165" s="259">
        <v>28</v>
      </c>
      <c r="AD165" s="259">
        <v>29</v>
      </c>
      <c r="AE165" s="259">
        <v>30</v>
      </c>
      <c r="AF165" s="259">
        <v>31</v>
      </c>
      <c r="AG165" s="260"/>
      <c r="AH165" s="261" t="s">
        <v>204</v>
      </c>
      <c r="AI165" s="262" t="s">
        <v>205</v>
      </c>
      <c r="AJ165" s="261" t="s">
        <v>206</v>
      </c>
      <c r="AK165" s="263" t="s">
        <v>207</v>
      </c>
      <c r="AL165" s="50" t="s">
        <v>226</v>
      </c>
    </row>
    <row r="166" spans="1:47">
      <c r="A166" s="17" t="s">
        <v>33</v>
      </c>
      <c r="B166" s="264">
        <v>0.34100000000000003</v>
      </c>
      <c r="C166" s="264">
        <v>8.8999999999999996E-2</v>
      </c>
      <c r="D166" s="264">
        <v>0.33600000000000002</v>
      </c>
      <c r="E166" s="264">
        <v>0.28000000000000003</v>
      </c>
      <c r="F166" s="264">
        <v>0.28799999999999998</v>
      </c>
      <c r="G166" s="264">
        <v>0.34</v>
      </c>
      <c r="H166" s="264">
        <v>0.35</v>
      </c>
      <c r="I166" s="264">
        <v>0.27700000000000002</v>
      </c>
      <c r="J166" s="264">
        <v>0.39</v>
      </c>
      <c r="K166" s="264">
        <v>0.27600000000000002</v>
      </c>
      <c r="L166" s="264">
        <v>0.39800000000000002</v>
      </c>
      <c r="M166" s="264">
        <v>0.29599999999999999</v>
      </c>
      <c r="N166" s="264">
        <v>0.39500000000000002</v>
      </c>
      <c r="O166" s="264">
        <v>0.377</v>
      </c>
      <c r="P166" s="264">
        <v>0.28100000000000003</v>
      </c>
      <c r="Q166" s="264">
        <v>0.35499999999999998</v>
      </c>
      <c r="R166" s="264">
        <v>0.36099999999999999</v>
      </c>
      <c r="S166" s="264">
        <v>0.33800000000000002</v>
      </c>
      <c r="T166" s="264">
        <v>0.35499999999999998</v>
      </c>
      <c r="U166" s="264">
        <v>0.33900000000000002</v>
      </c>
      <c r="V166" s="264">
        <v>0.33</v>
      </c>
      <c r="W166" s="264">
        <v>0.33300000000000002</v>
      </c>
      <c r="X166" s="264">
        <v>0.35399999999999998</v>
      </c>
      <c r="Y166" s="264">
        <v>0.36400000000000005</v>
      </c>
      <c r="Z166" s="264">
        <v>0.25700000000000001</v>
      </c>
      <c r="AA166" s="264">
        <v>0.32500000000000001</v>
      </c>
      <c r="AB166" s="264">
        <v>0.34599999999999997</v>
      </c>
      <c r="AC166" s="264">
        <v>0.33300000000000002</v>
      </c>
      <c r="AD166" s="264">
        <v>0.32600000000000001</v>
      </c>
      <c r="AE166" s="264">
        <v>0.376</v>
      </c>
      <c r="AF166" s="264">
        <v>0.28000000000000003</v>
      </c>
      <c r="AG166" s="265"/>
      <c r="AH166" s="266">
        <v>10.086</v>
      </c>
      <c r="AI166" s="267">
        <v>0.32535483870967741</v>
      </c>
      <c r="AJ166" s="264">
        <v>0.39800000000000002</v>
      </c>
      <c r="AK166" s="235"/>
    </row>
    <row r="167" spans="1:47">
      <c r="A167" s="17" t="s">
        <v>3</v>
      </c>
      <c r="B167" s="264">
        <v>0.246</v>
      </c>
      <c r="C167" s="264">
        <v>0.307</v>
      </c>
      <c r="D167" s="264">
        <v>0.42</v>
      </c>
      <c r="E167" s="264">
        <v>0.251</v>
      </c>
      <c r="F167" s="264">
        <v>0.311</v>
      </c>
      <c r="G167" s="264">
        <v>0.379</v>
      </c>
      <c r="H167" s="264">
        <v>0.39300000000000002</v>
      </c>
      <c r="I167" s="264">
        <v>0.28000000000000003</v>
      </c>
      <c r="J167" s="264">
        <v>0.34699999999999998</v>
      </c>
      <c r="K167" s="264">
        <v>0.36799999999999999</v>
      </c>
      <c r="L167" s="264">
        <v>0.31</v>
      </c>
      <c r="M167" s="264">
        <v>0.309</v>
      </c>
      <c r="N167" s="264">
        <v>0.309</v>
      </c>
      <c r="O167" s="264">
        <v>0.26500000000000001</v>
      </c>
      <c r="P167" s="264">
        <v>0.28799999999999998</v>
      </c>
      <c r="Q167" s="264">
        <v>0.30599999999999999</v>
      </c>
      <c r="R167" s="264">
        <v>0.36399999999999999</v>
      </c>
      <c r="S167" s="264">
        <v>0.35300000000000004</v>
      </c>
      <c r="T167" s="264">
        <v>0.33700000000000002</v>
      </c>
      <c r="U167" s="264">
        <v>0.32900000000000001</v>
      </c>
      <c r="V167" s="264">
        <v>0.28299999999999997</v>
      </c>
      <c r="W167" s="264">
        <v>0.29199999999999998</v>
      </c>
      <c r="X167" s="264">
        <v>0.32300000000000001</v>
      </c>
      <c r="Y167" s="264">
        <v>0.38200000000000001</v>
      </c>
      <c r="Z167" s="264">
        <v>0.187</v>
      </c>
      <c r="AA167" s="264">
        <v>0.372</v>
      </c>
      <c r="AB167" s="264">
        <v>0.28799999999999998</v>
      </c>
      <c r="AC167" s="264">
        <v>0.30099999999999999</v>
      </c>
      <c r="AD167" s="268"/>
      <c r="AE167" s="268"/>
      <c r="AF167" s="268"/>
      <c r="AG167" s="265"/>
      <c r="AH167" s="266">
        <v>8.9</v>
      </c>
      <c r="AI167" s="267">
        <v>0.31785714285714289</v>
      </c>
      <c r="AJ167" s="264">
        <v>0.42</v>
      </c>
      <c r="AK167" s="235"/>
    </row>
    <row r="168" spans="1:47">
      <c r="A168" s="17" t="s">
        <v>4</v>
      </c>
      <c r="B168" s="264">
        <v>0.26700000000000002</v>
      </c>
      <c r="C168" s="264">
        <v>0.35499999999999998</v>
      </c>
      <c r="D168" s="264">
        <v>0.36899999999999999</v>
      </c>
      <c r="E168" s="264">
        <v>0.38400000000000001</v>
      </c>
      <c r="F168" s="264">
        <v>0.28799999999999998</v>
      </c>
      <c r="G168" s="264">
        <v>0.311</v>
      </c>
      <c r="H168" s="264">
        <v>0.39100000000000001</v>
      </c>
      <c r="I168" s="264">
        <v>0.312</v>
      </c>
      <c r="J168" s="264">
        <v>0.34300000000000003</v>
      </c>
      <c r="K168" s="264">
        <v>0.35499999999999998</v>
      </c>
      <c r="L168" s="264">
        <v>0.41699999999999998</v>
      </c>
      <c r="M168" s="264">
        <v>0.35699999999999998</v>
      </c>
      <c r="N168" s="264">
        <v>0.41399999999999998</v>
      </c>
      <c r="O168" s="264">
        <v>0.39500000000000002</v>
      </c>
      <c r="P168" s="264">
        <v>0.35899999999999999</v>
      </c>
      <c r="Q168" s="264">
        <v>0.42699999999999999</v>
      </c>
      <c r="R168" s="264">
        <v>0.311</v>
      </c>
      <c r="S168" s="264">
        <v>0.34399999999999997</v>
      </c>
      <c r="T168" s="264">
        <v>0.32300000000000001</v>
      </c>
      <c r="U168" s="264">
        <v>0.32700000000000001</v>
      </c>
      <c r="V168" s="264">
        <v>0.39300000000000002</v>
      </c>
      <c r="W168" s="264">
        <v>0.3</v>
      </c>
      <c r="X168" s="264">
        <v>0.30499999999999999</v>
      </c>
      <c r="Y168" s="264">
        <v>0.31900000000000001</v>
      </c>
      <c r="Z168" s="264">
        <v>0.51300000000000001</v>
      </c>
      <c r="AA168" s="264">
        <v>0.30299999999999999</v>
      </c>
      <c r="AB168" s="264">
        <v>0.56700000000000006</v>
      </c>
      <c r="AC168" s="264">
        <v>0.73299999999999998</v>
      </c>
      <c r="AD168" s="264">
        <v>0.32900000000000001</v>
      </c>
      <c r="AE168" s="264">
        <v>0.34300000000000003</v>
      </c>
      <c r="AF168" s="264">
        <v>0.43099999999999999</v>
      </c>
      <c r="AG168" s="265"/>
      <c r="AH168" s="266">
        <v>11.585000000000003</v>
      </c>
      <c r="AI168" s="267">
        <v>0.3737096774193549</v>
      </c>
      <c r="AJ168" s="264">
        <v>0.73299999999999998</v>
      </c>
      <c r="AK168" s="235"/>
    </row>
    <row r="169" spans="1:47">
      <c r="A169" s="17" t="s">
        <v>5</v>
      </c>
      <c r="B169" s="264">
        <v>0.32800000000000001</v>
      </c>
      <c r="C169" s="264">
        <v>0.32500000000000001</v>
      </c>
      <c r="D169" s="264">
        <v>0.40200000000000002</v>
      </c>
      <c r="E169" s="264">
        <v>0.29799999999999999</v>
      </c>
      <c r="F169" s="264">
        <v>0.35199999999999998</v>
      </c>
      <c r="G169" s="264">
        <v>0.314</v>
      </c>
      <c r="H169" s="264">
        <v>0.36499999999999999</v>
      </c>
      <c r="I169" s="264">
        <v>0.314</v>
      </c>
      <c r="J169" s="264">
        <v>0.28500000000000003</v>
      </c>
      <c r="K169" s="264">
        <v>0.32300000000000001</v>
      </c>
      <c r="L169" s="264">
        <v>0.33900000000000002</v>
      </c>
      <c r="M169" s="264">
        <v>0.316</v>
      </c>
      <c r="N169" s="264">
        <v>0.443</v>
      </c>
      <c r="O169" s="264">
        <v>0.28999999999999998</v>
      </c>
      <c r="P169" s="264">
        <v>0.32400000000000001</v>
      </c>
      <c r="Q169" s="264">
        <v>0.28100000000000003</v>
      </c>
      <c r="R169" s="264">
        <v>0.38900000000000001</v>
      </c>
      <c r="S169" s="264">
        <v>0.36199999999999999</v>
      </c>
      <c r="T169" s="264">
        <v>0.34400000000000003</v>
      </c>
      <c r="U169" s="264">
        <v>0.246</v>
      </c>
      <c r="V169" s="264">
        <v>0.35899999999999999</v>
      </c>
      <c r="W169" s="264">
        <v>0.316</v>
      </c>
      <c r="X169" s="264">
        <v>0.375</v>
      </c>
      <c r="Y169" s="264">
        <v>0.28599999999999998</v>
      </c>
      <c r="Z169" s="264">
        <v>0.40500000000000003</v>
      </c>
      <c r="AA169" s="264">
        <v>0.31</v>
      </c>
      <c r="AB169" s="264">
        <v>0.35899999999999999</v>
      </c>
      <c r="AC169" s="264">
        <v>0.45</v>
      </c>
      <c r="AD169" s="264">
        <v>0.38</v>
      </c>
      <c r="AE169" s="264">
        <v>0.29399999999999998</v>
      </c>
      <c r="AF169" s="264">
        <v>0</v>
      </c>
      <c r="AG169" s="265"/>
      <c r="AH169" s="266">
        <v>10.174000000000001</v>
      </c>
      <c r="AI169" s="267">
        <v>0.3281935483870968</v>
      </c>
      <c r="AJ169" s="264">
        <v>0.45</v>
      </c>
      <c r="AK169" s="235"/>
    </row>
    <row r="170" spans="1:47">
      <c r="A170" s="17" t="s">
        <v>6</v>
      </c>
      <c r="B170" s="264">
        <v>0.45900000000000002</v>
      </c>
      <c r="C170" s="264">
        <v>0.33500000000000002</v>
      </c>
      <c r="D170" s="264">
        <v>0.32200000000000001</v>
      </c>
      <c r="E170" s="264">
        <v>0.40799999999999997</v>
      </c>
      <c r="F170" s="264">
        <v>0.29699999999999999</v>
      </c>
      <c r="G170" s="264">
        <v>0.33700000000000002</v>
      </c>
      <c r="H170" s="264">
        <v>0.25700000000000001</v>
      </c>
      <c r="I170" s="264">
        <v>0.436</v>
      </c>
      <c r="J170" s="264">
        <v>0.32200000000000001</v>
      </c>
      <c r="K170" s="264">
        <v>0.316</v>
      </c>
      <c r="L170" s="264">
        <v>0.443</v>
      </c>
      <c r="M170" s="264">
        <v>0.38300000000000001</v>
      </c>
      <c r="N170" s="264">
        <v>0.32200000000000001</v>
      </c>
      <c r="O170" s="264">
        <v>8.5000000000000006E-2</v>
      </c>
      <c r="P170" s="264">
        <v>0.48899999999999999</v>
      </c>
      <c r="Q170" s="264">
        <v>0.36399999999999999</v>
      </c>
      <c r="R170" s="264">
        <v>0.36499999999999999</v>
      </c>
      <c r="S170" s="264">
        <v>0.34799999999999998</v>
      </c>
      <c r="T170" s="264">
        <v>0.35799999999999998</v>
      </c>
      <c r="U170" s="264">
        <v>0.39800000000000002</v>
      </c>
      <c r="V170" s="264">
        <v>0.35</v>
      </c>
      <c r="W170" s="264">
        <v>0.437</v>
      </c>
      <c r="X170" s="264">
        <v>0.34599999999999997</v>
      </c>
      <c r="Y170" s="264">
        <v>0.11800000000000001</v>
      </c>
      <c r="Z170" s="264">
        <v>0.22900000000000001</v>
      </c>
      <c r="AA170" s="264">
        <v>0.67599999999999993</v>
      </c>
      <c r="AB170" s="264">
        <v>0.29799999999999999</v>
      </c>
      <c r="AC170" s="264">
        <v>6.8000000000000005E-2</v>
      </c>
      <c r="AD170" s="264">
        <v>0.152</v>
      </c>
      <c r="AE170" s="264">
        <v>0.51500000000000001</v>
      </c>
      <c r="AF170" s="264">
        <v>1.1579999999999999</v>
      </c>
      <c r="AG170" s="265"/>
      <c r="AH170" s="266">
        <v>11.390999999999996</v>
      </c>
      <c r="AI170" s="267">
        <v>0.3674516129032257</v>
      </c>
      <c r="AJ170" s="264">
        <v>1.1579999999999999</v>
      </c>
      <c r="AK170" s="235"/>
      <c r="AL170" s="285"/>
    </row>
    <row r="171" spans="1:47">
      <c r="A171" s="17" t="s">
        <v>7</v>
      </c>
      <c r="B171" s="264">
        <v>0.58600000000000008</v>
      </c>
      <c r="C171" s="264">
        <v>0.86099999999999999</v>
      </c>
      <c r="D171" s="264">
        <v>0.95099999999999996</v>
      </c>
      <c r="E171" s="264">
        <v>0.502</v>
      </c>
      <c r="F171" s="264">
        <v>0.65300000000000002</v>
      </c>
      <c r="G171" s="264">
        <v>0.66400000000000003</v>
      </c>
      <c r="H171" s="264">
        <v>0.54300000000000004</v>
      </c>
      <c r="I171" s="264">
        <v>0.56799999999999995</v>
      </c>
      <c r="J171" s="264">
        <v>0.88100000000000001</v>
      </c>
      <c r="K171" s="264">
        <v>0.46800000000000003</v>
      </c>
      <c r="L171" s="264">
        <v>0.33200000000000002</v>
      </c>
      <c r="M171" s="264">
        <v>0.39999999999999997</v>
      </c>
      <c r="N171" s="264">
        <v>0.57199999999999995</v>
      </c>
      <c r="O171" s="264">
        <v>0.221</v>
      </c>
      <c r="P171" s="264">
        <v>0.51800000000000002</v>
      </c>
      <c r="Q171" s="264">
        <v>0.49399999999999999</v>
      </c>
      <c r="R171" s="264">
        <v>0.41799999999999998</v>
      </c>
      <c r="S171" s="264">
        <v>0.36899999999999999</v>
      </c>
      <c r="T171" s="264">
        <v>0.45200000000000001</v>
      </c>
      <c r="U171" s="264">
        <v>0.312</v>
      </c>
      <c r="V171" s="264">
        <v>0.39300000000000002</v>
      </c>
      <c r="W171" s="264">
        <v>0.54700000000000004</v>
      </c>
      <c r="X171" s="264">
        <v>0.59899999999999998</v>
      </c>
      <c r="Y171" s="264">
        <v>0.51</v>
      </c>
      <c r="Z171" s="264">
        <v>0.50800000000000001</v>
      </c>
      <c r="AA171" s="264">
        <v>0.68800000000000006</v>
      </c>
      <c r="AB171" s="264">
        <v>0.74500000000000011</v>
      </c>
      <c r="AC171" s="264">
        <v>0.64500000000000002</v>
      </c>
      <c r="AD171" s="264">
        <v>0.66999999999999993</v>
      </c>
      <c r="AE171" s="264">
        <v>0.63900000000000001</v>
      </c>
      <c r="AF171" s="264">
        <v>0</v>
      </c>
      <c r="AG171" s="265"/>
      <c r="AH171" s="266">
        <v>16.709</v>
      </c>
      <c r="AI171" s="267">
        <v>0.53900000000000003</v>
      </c>
      <c r="AJ171" s="264">
        <v>0.95099999999999996</v>
      </c>
      <c r="AK171" s="235"/>
      <c r="AL171" s="285"/>
    </row>
    <row r="172" spans="1:47">
      <c r="A172" s="17" t="s">
        <v>8</v>
      </c>
      <c r="B172" s="264">
        <v>0.60299999999999998</v>
      </c>
      <c r="C172" s="264">
        <v>0.40200000000000002</v>
      </c>
      <c r="D172" s="264">
        <v>0.379</v>
      </c>
      <c r="E172" s="264">
        <v>1.097</v>
      </c>
      <c r="F172" s="264">
        <v>0.38500000000000001</v>
      </c>
      <c r="G172" s="264">
        <v>0.56899999999999995</v>
      </c>
      <c r="H172" s="264">
        <v>0.55799999999999994</v>
      </c>
      <c r="I172" s="264">
        <v>0.42199999999999999</v>
      </c>
      <c r="J172" s="264">
        <v>0.27900000000000003</v>
      </c>
      <c r="K172" s="264">
        <v>0.54999999999999993</v>
      </c>
      <c r="L172" s="264">
        <v>0.34900000000000003</v>
      </c>
      <c r="M172" s="264">
        <v>0.31</v>
      </c>
      <c r="N172" s="264">
        <v>0.35599999999999998</v>
      </c>
      <c r="O172" s="264">
        <v>0.48599999999999999</v>
      </c>
      <c r="P172" s="264">
        <v>0.3</v>
      </c>
      <c r="Q172" s="264">
        <v>0.40899999999999997</v>
      </c>
      <c r="R172" s="264">
        <v>0.36299999999999999</v>
      </c>
      <c r="S172" s="264">
        <v>0.31</v>
      </c>
      <c r="T172" s="264">
        <v>0.34100000000000003</v>
      </c>
      <c r="U172" s="264">
        <v>0.29099999999999998</v>
      </c>
      <c r="V172" s="264">
        <v>0.49299999999999999</v>
      </c>
      <c r="W172" s="264">
        <v>0.34499999999999997</v>
      </c>
      <c r="X172" s="264">
        <v>0.32800000000000001</v>
      </c>
      <c r="Y172" s="264">
        <v>0.36299999999999999</v>
      </c>
      <c r="Z172" s="264">
        <v>0.28499999999999998</v>
      </c>
      <c r="AA172" s="264">
        <v>0.34799999999999998</v>
      </c>
      <c r="AB172" s="264">
        <v>0.27</v>
      </c>
      <c r="AC172" s="264">
        <v>0.43099999999999999</v>
      </c>
      <c r="AD172" s="264">
        <v>0.35799999999999998</v>
      </c>
      <c r="AE172" s="264">
        <v>0.35699999999999998</v>
      </c>
      <c r="AF172" s="264">
        <v>0.36399999999999999</v>
      </c>
      <c r="AG172" s="265"/>
      <c r="AH172" s="266">
        <v>12.700999999999999</v>
      </c>
      <c r="AI172" s="267">
        <v>0.40970967741935482</v>
      </c>
      <c r="AJ172" s="264">
        <v>1.097</v>
      </c>
      <c r="AK172" s="235"/>
    </row>
    <row r="173" spans="1:47">
      <c r="A173" s="17" t="s">
        <v>9</v>
      </c>
      <c r="B173" s="264">
        <v>0.32800000000000001</v>
      </c>
      <c r="C173" s="264">
        <v>0.27300000000000002</v>
      </c>
      <c r="D173" s="264">
        <v>0.29099999999999998</v>
      </c>
      <c r="E173" s="264">
        <v>0.40699999999999997</v>
      </c>
      <c r="F173" s="264">
        <v>0.41</v>
      </c>
      <c r="G173" s="264">
        <v>0.20200000000000001</v>
      </c>
      <c r="H173" s="264">
        <v>0.36399999999999999</v>
      </c>
      <c r="I173" s="264">
        <v>0.40600000000000003</v>
      </c>
      <c r="J173" s="264">
        <v>0.30199999999999999</v>
      </c>
      <c r="K173" s="264">
        <v>0.39600000000000002</v>
      </c>
      <c r="L173" s="264">
        <v>0.34899999999999998</v>
      </c>
      <c r="M173" s="264">
        <v>0.38500000000000001</v>
      </c>
      <c r="N173" s="264">
        <v>0.254</v>
      </c>
      <c r="O173" s="264">
        <v>0.39100000000000001</v>
      </c>
      <c r="P173" s="264">
        <v>0.33400000000000002</v>
      </c>
      <c r="Q173" s="264">
        <v>0.29299999999999998</v>
      </c>
      <c r="R173" s="264">
        <v>0.376</v>
      </c>
      <c r="S173" s="264">
        <v>0.316</v>
      </c>
      <c r="T173" s="264">
        <v>0.44600000000000001</v>
      </c>
      <c r="U173" s="264">
        <v>0.22900000000000001</v>
      </c>
      <c r="V173" s="264">
        <v>0.36699999999999999</v>
      </c>
      <c r="W173" s="264">
        <v>0.40200000000000002</v>
      </c>
      <c r="X173" s="264">
        <v>0.314</v>
      </c>
      <c r="Y173" s="264">
        <v>0.38</v>
      </c>
      <c r="Z173" s="264">
        <v>0.44500000000000001</v>
      </c>
      <c r="AA173" s="264">
        <v>0.38100000000000001</v>
      </c>
      <c r="AB173" s="264">
        <v>0.27</v>
      </c>
      <c r="AC173" s="264">
        <v>0.316</v>
      </c>
      <c r="AD173" s="264">
        <v>0.372</v>
      </c>
      <c r="AE173" s="264">
        <v>0.42</v>
      </c>
      <c r="AF173" s="264">
        <v>0.28300000000000003</v>
      </c>
      <c r="AG173" s="265"/>
      <c r="AH173" s="266">
        <v>10.702</v>
      </c>
      <c r="AI173" s="267">
        <v>0.34522580645161288</v>
      </c>
      <c r="AJ173" s="264">
        <v>0.44600000000000001</v>
      </c>
      <c r="AK173" s="235"/>
    </row>
    <row r="174" spans="1:47">
      <c r="A174" s="17" t="s">
        <v>10</v>
      </c>
      <c r="B174" s="264">
        <v>0.46200000000000002</v>
      </c>
      <c r="C174" s="264">
        <v>0.35</v>
      </c>
      <c r="D174" s="264">
        <v>0.19700000000000001</v>
      </c>
      <c r="E174" s="264">
        <v>0.35199999999999998</v>
      </c>
      <c r="F174" s="264">
        <v>0.33800000000000002</v>
      </c>
      <c r="G174" s="264">
        <v>0.30399999999999999</v>
      </c>
      <c r="H174" s="264">
        <v>0.38100000000000001</v>
      </c>
      <c r="I174" s="264">
        <v>0.46300000000000002</v>
      </c>
      <c r="J174" s="264">
        <v>0.36099999999999999</v>
      </c>
      <c r="K174" s="264">
        <v>0.35099999999999998</v>
      </c>
      <c r="L174" s="264">
        <v>0.38400000000000001</v>
      </c>
      <c r="M174" s="264">
        <v>0.432</v>
      </c>
      <c r="N174" s="264">
        <v>0.34300000000000003</v>
      </c>
      <c r="O174" s="264">
        <v>0.36599999999999999</v>
      </c>
      <c r="P174" s="264">
        <v>0.39</v>
      </c>
      <c r="Q174" s="264">
        <v>0.35899999999999999</v>
      </c>
      <c r="R174" s="264">
        <v>0.36799999999999999</v>
      </c>
      <c r="S174" s="264">
        <v>0.44700000000000001</v>
      </c>
      <c r="T174" s="264">
        <v>0.39800000000000002</v>
      </c>
      <c r="U174" s="264">
        <v>0.42499999999999999</v>
      </c>
      <c r="V174" s="264">
        <v>0.29899999999999999</v>
      </c>
      <c r="W174" s="264">
        <v>0.61499999999999999</v>
      </c>
      <c r="X174" s="264">
        <v>0.51500000000000001</v>
      </c>
      <c r="Y174" s="264">
        <v>0.379</v>
      </c>
      <c r="Z174" s="264">
        <v>0.441</v>
      </c>
      <c r="AA174" s="264">
        <v>0.48799999999999999</v>
      </c>
      <c r="AB174" s="264">
        <v>0.54400000000000004</v>
      </c>
      <c r="AC174" s="264">
        <v>0.46500000000000002</v>
      </c>
      <c r="AD174" s="264">
        <v>0.47399999999999998</v>
      </c>
      <c r="AE174" s="264">
        <v>0.57999999999999996</v>
      </c>
      <c r="AF174" s="270"/>
      <c r="AG174" s="265"/>
      <c r="AH174" s="266">
        <v>12.271000000000001</v>
      </c>
      <c r="AI174" s="267">
        <v>0.40903333333333336</v>
      </c>
      <c r="AJ174" s="264">
        <v>0.61499999999999999</v>
      </c>
      <c r="AK174" s="235"/>
    </row>
    <row r="175" spans="1:47">
      <c r="A175" s="17" t="s">
        <v>11</v>
      </c>
      <c r="B175" s="264">
        <v>0.432</v>
      </c>
      <c r="C175" s="264">
        <v>0.379</v>
      </c>
      <c r="D175" s="264">
        <v>0.218</v>
      </c>
      <c r="E175" s="264">
        <v>0.245</v>
      </c>
      <c r="F175" s="264">
        <v>0.34799999999999998</v>
      </c>
      <c r="G175" s="264">
        <v>0.35399999999999998</v>
      </c>
      <c r="H175" s="264">
        <v>0.191</v>
      </c>
      <c r="I175" s="264">
        <v>0</v>
      </c>
      <c r="J175" s="264">
        <v>0.13200000000000001</v>
      </c>
      <c r="K175" s="264">
        <v>0.14899999999999999</v>
      </c>
      <c r="L175" s="264">
        <v>9.0999999999999998E-2</v>
      </c>
      <c r="M175" s="264">
        <v>0.16500000000000001</v>
      </c>
      <c r="N175" s="264">
        <v>0.247</v>
      </c>
      <c r="O175" s="264">
        <v>0.16600000000000001</v>
      </c>
      <c r="P175" s="264">
        <v>8.1000000000000003E-2</v>
      </c>
      <c r="Q175" s="264">
        <v>0.29399999999999998</v>
      </c>
      <c r="R175" s="264">
        <v>0.247</v>
      </c>
      <c r="S175" s="264">
        <v>0.13300000000000001</v>
      </c>
      <c r="T175" s="264">
        <v>0.13900000000000001</v>
      </c>
      <c r="U175" s="264">
        <v>0.309</v>
      </c>
      <c r="V175" s="264">
        <v>0.40100000000000002</v>
      </c>
      <c r="W175" s="264">
        <v>0.27300000000000002</v>
      </c>
      <c r="X175" s="264">
        <v>0.39800000000000002</v>
      </c>
      <c r="Y175" s="264">
        <v>0.13600000000000001</v>
      </c>
      <c r="Z175" s="264">
        <v>9.1999999999999998E-2</v>
      </c>
      <c r="AA175" s="264">
        <v>0.189</v>
      </c>
      <c r="AB175" s="264">
        <v>0.187</v>
      </c>
      <c r="AC175" s="264">
        <v>8.4000000000000005E-2</v>
      </c>
      <c r="AD175" s="264">
        <v>4.4999999999999998E-2</v>
      </c>
      <c r="AE175" s="264">
        <v>0.14899999999999999</v>
      </c>
      <c r="AF175" s="264">
        <v>0.32</v>
      </c>
      <c r="AG175" s="265"/>
      <c r="AH175" s="266">
        <v>6.5939999999999994</v>
      </c>
      <c r="AI175" s="267">
        <v>0.21270967741935481</v>
      </c>
      <c r="AJ175" s="264">
        <v>0.432</v>
      </c>
      <c r="AK175" s="235"/>
    </row>
    <row r="176" spans="1:47">
      <c r="A176" s="17" t="s">
        <v>65</v>
      </c>
      <c r="B176" s="264">
        <v>0.24199999999999999</v>
      </c>
      <c r="C176" s="264">
        <v>0.16300000000000001</v>
      </c>
      <c r="D176" s="264">
        <v>0.17299999999999999</v>
      </c>
      <c r="E176" s="264">
        <v>0.13900000000000001</v>
      </c>
      <c r="F176" s="264">
        <v>0</v>
      </c>
      <c r="G176" s="264">
        <v>0.151</v>
      </c>
      <c r="H176" s="264">
        <v>0.18</v>
      </c>
      <c r="I176" s="264">
        <v>0.20200000000000001</v>
      </c>
      <c r="J176" s="264">
        <v>0</v>
      </c>
      <c r="K176" s="264">
        <v>0.13500000000000001</v>
      </c>
      <c r="L176" s="264">
        <v>2.7E-2</v>
      </c>
      <c r="M176" s="264">
        <v>8.6999999999999994E-2</v>
      </c>
      <c r="N176" s="264">
        <v>0.17100000000000001</v>
      </c>
      <c r="O176" s="264">
        <v>0.125</v>
      </c>
      <c r="P176" s="264">
        <v>0.06</v>
      </c>
      <c r="Q176" s="264">
        <v>0.10199999999999999</v>
      </c>
      <c r="R176" s="264">
        <v>0.13300000000000001</v>
      </c>
      <c r="S176" s="264">
        <v>2.5000000000000001E-2</v>
      </c>
      <c r="T176" s="264">
        <v>0</v>
      </c>
      <c r="U176" s="264">
        <v>0.13200000000000001</v>
      </c>
      <c r="V176" s="264">
        <v>0.155</v>
      </c>
      <c r="W176" s="264">
        <v>0</v>
      </c>
      <c r="X176" s="264">
        <v>0.128</v>
      </c>
      <c r="Y176" s="264">
        <v>0.2</v>
      </c>
      <c r="Z176" s="264">
        <v>1E-3</v>
      </c>
      <c r="AA176" s="264">
        <v>3.5999999999999997E-2</v>
      </c>
      <c r="AB176" s="264">
        <v>0.13200000000000001</v>
      </c>
      <c r="AC176" s="264">
        <v>0.13300000000000001</v>
      </c>
      <c r="AD176" s="264">
        <v>6.0000000000000001E-3</v>
      </c>
      <c r="AE176" s="264">
        <v>0.125</v>
      </c>
      <c r="AF176" s="270"/>
      <c r="AG176" s="265"/>
      <c r="AH176" s="266">
        <v>3.1629999999999998</v>
      </c>
      <c r="AI176" s="267">
        <v>0.10543333333333332</v>
      </c>
      <c r="AJ176" s="264">
        <v>0.24199999999999999</v>
      </c>
      <c r="AK176" s="235"/>
    </row>
    <row r="177" spans="1:47">
      <c r="A177" s="17" t="s">
        <v>66</v>
      </c>
      <c r="B177" s="264">
        <v>0.155</v>
      </c>
      <c r="C177" s="264">
        <v>3.7999999999999999E-2</v>
      </c>
      <c r="D177" s="264">
        <v>8.0000000000000002E-3</v>
      </c>
      <c r="E177" s="264">
        <v>0.112</v>
      </c>
      <c r="F177" s="264">
        <v>0.113</v>
      </c>
      <c r="G177" s="264">
        <v>4.9000000000000002E-2</v>
      </c>
      <c r="H177" s="264">
        <v>0.152</v>
      </c>
      <c r="I177" s="264">
        <v>0.124</v>
      </c>
      <c r="J177" s="264">
        <v>0.48199999999999998</v>
      </c>
      <c r="K177" s="264">
        <v>0.32900000000000001</v>
      </c>
      <c r="L177" s="264">
        <v>0.192</v>
      </c>
      <c r="M177" s="264">
        <v>0.19800000000000001</v>
      </c>
      <c r="N177" s="264">
        <v>5.1000000000000004E-2</v>
      </c>
      <c r="O177" s="264">
        <v>0.157</v>
      </c>
      <c r="P177" s="264">
        <v>0.158</v>
      </c>
      <c r="Q177" s="264">
        <v>0.20200000000000001</v>
      </c>
      <c r="R177" s="264">
        <v>0.08</v>
      </c>
      <c r="S177" s="264">
        <v>8.7999999999999995E-2</v>
      </c>
      <c r="T177" s="264">
        <v>0.38800000000000001</v>
      </c>
      <c r="U177" s="264">
        <v>0.316</v>
      </c>
      <c r="V177" s="264">
        <v>0.28899999999999998</v>
      </c>
      <c r="W177" s="264">
        <v>0.316</v>
      </c>
      <c r="X177" s="264">
        <v>0.31900000000000001</v>
      </c>
      <c r="Y177" s="264">
        <v>0.23499999999999999</v>
      </c>
      <c r="Z177" s="264">
        <v>0.33800000000000002</v>
      </c>
      <c r="AA177" s="264">
        <v>0.34300000000000003</v>
      </c>
      <c r="AB177" s="264">
        <v>0.36099999999999999</v>
      </c>
      <c r="AC177" s="264">
        <v>0.26</v>
      </c>
      <c r="AD177" s="264">
        <v>0.33</v>
      </c>
      <c r="AE177" s="264">
        <v>0.30399999999999999</v>
      </c>
      <c r="AF177" s="264">
        <v>0.28200000000000003</v>
      </c>
      <c r="AG177" s="265"/>
      <c r="AH177" s="266">
        <v>6.7690000000000001</v>
      </c>
      <c r="AI177" s="267">
        <v>0.21835483870967742</v>
      </c>
      <c r="AJ177" s="264">
        <v>0.48199999999999998</v>
      </c>
      <c r="AK177" s="235"/>
    </row>
    <row r="178" spans="1:47" ht="15">
      <c r="AH178" s="271">
        <v>121.04499999999999</v>
      </c>
      <c r="AI178" s="272" t="s">
        <v>208</v>
      </c>
    </row>
    <row r="180" spans="1:47" ht="15" customHeight="1">
      <c r="A180" s="50" t="s">
        <v>227</v>
      </c>
      <c r="B180" s="57"/>
      <c r="C180" s="57"/>
      <c r="D180" s="57"/>
      <c r="E180" s="57"/>
      <c r="F180" s="57"/>
      <c r="G180" s="133"/>
      <c r="H180" s="171"/>
      <c r="I180" s="57"/>
      <c r="J180" s="57"/>
      <c r="K180" s="49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0"/>
      <c r="AI180" s="257"/>
      <c r="AJ180" s="57"/>
      <c r="AK180" s="258"/>
      <c r="AL180" s="1"/>
      <c r="AM180" s="1"/>
      <c r="AN180" s="1"/>
      <c r="AO180" s="1"/>
      <c r="AP180" s="1"/>
      <c r="AQ180" s="1"/>
      <c r="AR180" s="1"/>
      <c r="AS180" s="1"/>
      <c r="AT180" s="1"/>
      <c r="AU180" s="1"/>
    </row>
    <row r="181" spans="1:47">
      <c r="A181" s="259" t="s">
        <v>203</v>
      </c>
      <c r="B181" s="259">
        <v>1</v>
      </c>
      <c r="C181" s="259">
        <v>2</v>
      </c>
      <c r="D181" s="259">
        <v>3</v>
      </c>
      <c r="E181" s="259">
        <v>4</v>
      </c>
      <c r="F181" s="259">
        <v>5</v>
      </c>
      <c r="G181" s="259">
        <v>6</v>
      </c>
      <c r="H181" s="259">
        <v>7</v>
      </c>
      <c r="I181" s="259">
        <v>8</v>
      </c>
      <c r="J181" s="259">
        <v>9</v>
      </c>
      <c r="K181" s="259">
        <v>10</v>
      </c>
      <c r="L181" s="259">
        <v>11</v>
      </c>
      <c r="M181" s="259">
        <v>12</v>
      </c>
      <c r="N181" s="259">
        <v>13</v>
      </c>
      <c r="O181" s="259">
        <v>14</v>
      </c>
      <c r="P181" s="259">
        <v>15</v>
      </c>
      <c r="Q181" s="259">
        <v>16</v>
      </c>
      <c r="R181" s="259">
        <v>17</v>
      </c>
      <c r="S181" s="259">
        <v>18</v>
      </c>
      <c r="T181" s="259">
        <v>19</v>
      </c>
      <c r="U181" s="259">
        <v>20</v>
      </c>
      <c r="V181" s="259">
        <v>21</v>
      </c>
      <c r="W181" s="259">
        <v>22</v>
      </c>
      <c r="X181" s="259">
        <v>23</v>
      </c>
      <c r="Y181" s="259">
        <v>24</v>
      </c>
      <c r="Z181" s="259">
        <v>25</v>
      </c>
      <c r="AA181" s="259">
        <v>26</v>
      </c>
      <c r="AB181" s="259">
        <v>27</v>
      </c>
      <c r="AC181" s="259">
        <v>28</v>
      </c>
      <c r="AD181" s="259">
        <v>29</v>
      </c>
      <c r="AE181" s="259">
        <v>30</v>
      </c>
      <c r="AF181" s="259">
        <v>31</v>
      </c>
      <c r="AG181" s="260"/>
      <c r="AH181" s="261" t="s">
        <v>204</v>
      </c>
      <c r="AI181" s="262" t="s">
        <v>205</v>
      </c>
      <c r="AJ181" s="261" t="s">
        <v>206</v>
      </c>
      <c r="AK181" s="263" t="s">
        <v>207</v>
      </c>
      <c r="AL181" s="50" t="s">
        <v>228</v>
      </c>
    </row>
    <row r="182" spans="1:47">
      <c r="A182" s="17" t="s">
        <v>33</v>
      </c>
      <c r="B182" s="264">
        <v>0.34</v>
      </c>
      <c r="C182" s="264">
        <v>8.8999999999999996E-2</v>
      </c>
      <c r="D182" s="264">
        <v>0.33600000000000002</v>
      </c>
      <c r="E182" s="264">
        <v>0.28000000000000003</v>
      </c>
      <c r="F182" s="264">
        <v>0.28799999999999998</v>
      </c>
      <c r="G182" s="264">
        <v>0.34</v>
      </c>
      <c r="H182" s="264">
        <v>0.35</v>
      </c>
      <c r="I182" s="264">
        <v>0.27700000000000002</v>
      </c>
      <c r="J182" s="264">
        <v>0.377</v>
      </c>
      <c r="K182" s="264">
        <v>0.27600000000000002</v>
      </c>
      <c r="L182" s="264">
        <v>0.39800000000000002</v>
      </c>
      <c r="M182" s="264">
        <v>0.28399999999999997</v>
      </c>
      <c r="N182" s="264">
        <v>0.39500000000000002</v>
      </c>
      <c r="O182" s="264">
        <v>0.377</v>
      </c>
      <c r="P182" s="264">
        <v>0.28100000000000003</v>
      </c>
      <c r="Q182" s="264">
        <v>0.35</v>
      </c>
      <c r="R182" s="264">
        <v>0.36099999999999999</v>
      </c>
      <c r="S182" s="264">
        <v>0.33800000000000002</v>
      </c>
      <c r="T182" s="264">
        <v>0.35499999999999998</v>
      </c>
      <c r="U182" s="264">
        <v>0.33800000000000002</v>
      </c>
      <c r="V182" s="264">
        <v>0.32900000000000001</v>
      </c>
      <c r="W182" s="264">
        <v>0.33300000000000002</v>
      </c>
      <c r="X182" s="264">
        <v>0.35399999999999998</v>
      </c>
      <c r="Y182" s="264">
        <v>0.34200000000000003</v>
      </c>
      <c r="Z182" s="264">
        <v>0.25700000000000001</v>
      </c>
      <c r="AA182" s="264">
        <v>0.32500000000000001</v>
      </c>
      <c r="AB182" s="264">
        <v>0.34599999999999997</v>
      </c>
      <c r="AC182" s="264">
        <v>0.312</v>
      </c>
      <c r="AD182" s="264">
        <v>0.31900000000000001</v>
      </c>
      <c r="AE182" s="264">
        <v>0.376</v>
      </c>
      <c r="AF182" s="264">
        <v>0.28000000000000003</v>
      </c>
      <c r="AG182" s="265"/>
      <c r="AH182" s="266">
        <v>10.002999999999997</v>
      </c>
      <c r="AI182" s="267">
        <v>0.32267741935483862</v>
      </c>
      <c r="AJ182" s="264">
        <v>0.39800000000000002</v>
      </c>
      <c r="AK182" s="235">
        <v>0</v>
      </c>
      <c r="AL182" s="280"/>
    </row>
    <row r="183" spans="1:47">
      <c r="A183" s="17" t="s">
        <v>3</v>
      </c>
      <c r="B183" s="264">
        <v>0.246</v>
      </c>
      <c r="C183" s="264">
        <v>0.307</v>
      </c>
      <c r="D183" s="264">
        <v>0.42</v>
      </c>
      <c r="E183" s="264">
        <v>0.248</v>
      </c>
      <c r="F183" s="264">
        <v>0.311</v>
      </c>
      <c r="G183" s="264">
        <v>0.379</v>
      </c>
      <c r="H183" s="264">
        <v>0.39300000000000002</v>
      </c>
      <c r="I183" s="264">
        <v>0.27900000000000003</v>
      </c>
      <c r="J183" s="264">
        <v>0.34699999999999998</v>
      </c>
      <c r="K183" s="264">
        <v>0.36799999999999999</v>
      </c>
      <c r="L183" s="264">
        <v>0.26400000000000001</v>
      </c>
      <c r="M183" s="264">
        <v>0.30599999999999999</v>
      </c>
      <c r="N183" s="264">
        <v>0.308</v>
      </c>
      <c r="O183" s="264">
        <v>0.25900000000000001</v>
      </c>
      <c r="P183" s="264">
        <v>0.28799999999999998</v>
      </c>
      <c r="Q183" s="264">
        <v>0.30599999999999999</v>
      </c>
      <c r="R183" s="264">
        <v>0.36399999999999999</v>
      </c>
      <c r="S183" s="264">
        <v>0.32300000000000001</v>
      </c>
      <c r="T183" s="264">
        <v>0.33400000000000002</v>
      </c>
      <c r="U183" s="264">
        <v>0.32800000000000001</v>
      </c>
      <c r="V183" s="264">
        <v>0.28299999999999997</v>
      </c>
      <c r="W183" s="264">
        <v>0.29199999999999998</v>
      </c>
      <c r="X183" s="264">
        <v>0.32300000000000001</v>
      </c>
      <c r="Y183" s="264">
        <v>0.38200000000000001</v>
      </c>
      <c r="Z183" s="264">
        <v>0.187</v>
      </c>
      <c r="AA183" s="264">
        <v>0.35899999999999999</v>
      </c>
      <c r="AB183" s="264">
        <v>0.28599999999999998</v>
      </c>
      <c r="AC183" s="264">
        <v>0.3</v>
      </c>
      <c r="AD183" s="268"/>
      <c r="AE183" s="268"/>
      <c r="AF183" s="268"/>
      <c r="AG183" s="265"/>
      <c r="AH183" s="266">
        <v>8.7900000000000009</v>
      </c>
      <c r="AI183" s="267">
        <v>0.31392857142857145</v>
      </c>
      <c r="AJ183" s="264">
        <v>0.42</v>
      </c>
      <c r="AK183" s="235">
        <v>0</v>
      </c>
    </row>
    <row r="184" spans="1:47">
      <c r="A184" s="17" t="s">
        <v>4</v>
      </c>
      <c r="B184" s="264">
        <v>0.26700000000000002</v>
      </c>
      <c r="C184" s="264">
        <v>0.35499999999999998</v>
      </c>
      <c r="D184" s="264">
        <v>0.36899999999999999</v>
      </c>
      <c r="E184" s="264">
        <v>0.38400000000000001</v>
      </c>
      <c r="F184" s="264">
        <v>0.28799999999999998</v>
      </c>
      <c r="G184" s="264">
        <v>0.307</v>
      </c>
      <c r="H184" s="264">
        <v>0.39100000000000001</v>
      </c>
      <c r="I184" s="264">
        <v>0.312</v>
      </c>
      <c r="J184" s="264">
        <v>0.34300000000000003</v>
      </c>
      <c r="K184" s="264">
        <v>0.35499999999999998</v>
      </c>
      <c r="L184" s="264">
        <v>0.41699999999999998</v>
      </c>
      <c r="M184" s="264">
        <v>0.35699999999999998</v>
      </c>
      <c r="N184" s="264">
        <v>0.41399999999999998</v>
      </c>
      <c r="O184" s="264">
        <v>0.38</v>
      </c>
      <c r="P184" s="264">
        <v>0.35799999999999998</v>
      </c>
      <c r="Q184" s="264">
        <v>0.42699999999999999</v>
      </c>
      <c r="R184" s="264">
        <v>0.311</v>
      </c>
      <c r="S184" s="264">
        <v>0.34399999999999997</v>
      </c>
      <c r="T184" s="264">
        <v>0.318</v>
      </c>
      <c r="U184" s="264">
        <v>0.32700000000000001</v>
      </c>
      <c r="V184" s="264">
        <v>0.39300000000000002</v>
      </c>
      <c r="W184" s="264">
        <v>0.29899999999999999</v>
      </c>
      <c r="X184" s="264">
        <v>0.30499999999999999</v>
      </c>
      <c r="Y184" s="264">
        <v>0.31900000000000001</v>
      </c>
      <c r="Z184" s="264">
        <v>0.47199999999999998</v>
      </c>
      <c r="AA184" s="264">
        <v>0.30299999999999999</v>
      </c>
      <c r="AB184" s="264">
        <v>0.55800000000000005</v>
      </c>
      <c r="AC184" s="264">
        <v>0.73</v>
      </c>
      <c r="AD184" s="264">
        <v>0.32900000000000001</v>
      </c>
      <c r="AE184" s="264">
        <v>0.34300000000000003</v>
      </c>
      <c r="AF184" s="264">
        <v>0.43099999999999999</v>
      </c>
      <c r="AG184" s="265"/>
      <c r="AH184" s="266">
        <v>11.506</v>
      </c>
      <c r="AI184" s="267">
        <v>0.37116129032258066</v>
      </c>
      <c r="AJ184" s="264">
        <v>0.73</v>
      </c>
      <c r="AK184" s="235">
        <v>0</v>
      </c>
    </row>
    <row r="185" spans="1:47">
      <c r="A185" s="17" t="s">
        <v>5</v>
      </c>
      <c r="B185" s="264">
        <v>0.31900000000000001</v>
      </c>
      <c r="C185" s="264">
        <v>0.32500000000000001</v>
      </c>
      <c r="D185" s="264">
        <v>0.40200000000000002</v>
      </c>
      <c r="E185" s="264">
        <v>0.29799999999999999</v>
      </c>
      <c r="F185" s="264">
        <v>0.35199999999999998</v>
      </c>
      <c r="G185" s="264">
        <v>0.314</v>
      </c>
      <c r="H185" s="264">
        <v>0.36499999999999999</v>
      </c>
      <c r="I185" s="264">
        <v>0.314</v>
      </c>
      <c r="J185" s="264">
        <v>0.26100000000000001</v>
      </c>
      <c r="K185" s="264">
        <v>0.32300000000000001</v>
      </c>
      <c r="L185" s="264">
        <v>0.33900000000000002</v>
      </c>
      <c r="M185" s="264">
        <v>0.316</v>
      </c>
      <c r="N185" s="264">
        <v>0.443</v>
      </c>
      <c r="O185" s="264">
        <v>0.28999999999999998</v>
      </c>
      <c r="P185" s="264">
        <v>0.316</v>
      </c>
      <c r="Q185" s="264">
        <v>0.28100000000000003</v>
      </c>
      <c r="R185" s="264">
        <v>0.379</v>
      </c>
      <c r="S185" s="264">
        <v>0.36199999999999999</v>
      </c>
      <c r="T185" s="264">
        <v>0.33200000000000002</v>
      </c>
      <c r="U185" s="264">
        <v>0.245</v>
      </c>
      <c r="V185" s="264">
        <v>0.35899999999999999</v>
      </c>
      <c r="W185" s="264">
        <v>0.316</v>
      </c>
      <c r="X185" s="264">
        <v>0.375</v>
      </c>
      <c r="Y185" s="264">
        <v>0.28599999999999998</v>
      </c>
      <c r="Z185" s="264">
        <v>0.40500000000000003</v>
      </c>
      <c r="AA185" s="264">
        <v>0.31</v>
      </c>
      <c r="AB185" s="264">
        <v>0.35799999999999998</v>
      </c>
      <c r="AC185" s="264">
        <v>0.45</v>
      </c>
      <c r="AD185" s="264">
        <v>0.38</v>
      </c>
      <c r="AE185" s="264">
        <v>0.29399999999999998</v>
      </c>
      <c r="AF185" s="269"/>
      <c r="AG185" s="265"/>
      <c r="AH185" s="266">
        <v>10.109</v>
      </c>
      <c r="AI185" s="267">
        <v>0.33696666666666669</v>
      </c>
      <c r="AJ185" s="264">
        <v>0.45</v>
      </c>
      <c r="AK185" s="235">
        <v>0</v>
      </c>
    </row>
    <row r="186" spans="1:47">
      <c r="A186" s="17" t="s">
        <v>6</v>
      </c>
      <c r="B186" s="264">
        <v>0.45900000000000002</v>
      </c>
      <c r="C186" s="264">
        <v>0.33400000000000002</v>
      </c>
      <c r="D186" s="264">
        <v>0.32200000000000001</v>
      </c>
      <c r="E186" s="264">
        <v>0.40799999999999997</v>
      </c>
      <c r="F186" s="264">
        <v>0.29699999999999999</v>
      </c>
      <c r="G186" s="264">
        <v>0.33700000000000002</v>
      </c>
      <c r="H186" s="264">
        <v>0.255</v>
      </c>
      <c r="I186" s="264">
        <v>0.41399999999999998</v>
      </c>
      <c r="J186" s="264">
        <v>0.32100000000000001</v>
      </c>
      <c r="K186" s="264">
        <v>0.315</v>
      </c>
      <c r="L186" s="264">
        <v>0.443</v>
      </c>
      <c r="M186" s="264">
        <v>0.38300000000000001</v>
      </c>
      <c r="N186" s="264">
        <v>0.32200000000000001</v>
      </c>
      <c r="O186" s="264">
        <v>8.3000000000000004E-2</v>
      </c>
      <c r="P186" s="264">
        <v>0.48799999999999999</v>
      </c>
      <c r="Q186" s="264">
        <v>0.36299999999999999</v>
      </c>
      <c r="R186" s="264">
        <v>0.36499999999999999</v>
      </c>
      <c r="S186" s="264">
        <v>0.34599999999999997</v>
      </c>
      <c r="T186" s="264">
        <v>0.35799999999999998</v>
      </c>
      <c r="U186" s="264">
        <v>0.39700000000000002</v>
      </c>
      <c r="V186" s="264">
        <v>0.35</v>
      </c>
      <c r="W186" s="264">
        <v>0.437</v>
      </c>
      <c r="X186" s="264">
        <v>0.34599999999999997</v>
      </c>
      <c r="Y186" s="264">
        <v>0.11600000000000001</v>
      </c>
      <c r="Z186" s="264">
        <v>0.22900000000000001</v>
      </c>
      <c r="AA186" s="286">
        <v>0.249</v>
      </c>
      <c r="AB186" s="264">
        <v>5.6000000000000001E-2</v>
      </c>
      <c r="AC186" s="264">
        <v>6.8000000000000005E-2</v>
      </c>
      <c r="AD186" s="264">
        <v>0.152</v>
      </c>
      <c r="AE186" s="264">
        <v>0.3</v>
      </c>
      <c r="AF186" s="264">
        <v>0.33</v>
      </c>
      <c r="AG186" s="265"/>
      <c r="AH186" s="266">
        <v>9.6429999999999989</v>
      </c>
      <c r="AI186" s="267">
        <v>0.31106451612903224</v>
      </c>
      <c r="AJ186" s="264">
        <v>0.48799999999999999</v>
      </c>
      <c r="AK186" s="235">
        <v>0</v>
      </c>
      <c r="AL186" s="285"/>
    </row>
    <row r="187" spans="1:47">
      <c r="A187" s="17" t="s">
        <v>7</v>
      </c>
      <c r="B187" s="264">
        <v>0.13900000000000001</v>
      </c>
      <c r="C187" s="264">
        <v>0.23699999999999999</v>
      </c>
      <c r="D187" s="264">
        <v>0.23599999999999999</v>
      </c>
      <c r="E187" s="264">
        <v>4.9000000000000002E-2</v>
      </c>
      <c r="F187" s="264">
        <v>0.13900000000000001</v>
      </c>
      <c r="G187" s="264">
        <v>0.113</v>
      </c>
      <c r="H187" s="264">
        <v>3.3000000000000002E-2</v>
      </c>
      <c r="I187" s="264">
        <v>8.8999999999999996E-2</v>
      </c>
      <c r="J187" s="264">
        <v>0.23200000000000001</v>
      </c>
      <c r="K187" s="264">
        <v>6.0000000000000001E-3</v>
      </c>
      <c r="L187" s="264">
        <v>8.0000000000000002E-3</v>
      </c>
      <c r="M187" s="264">
        <v>4.7E-2</v>
      </c>
      <c r="N187" s="264">
        <v>8.8999999999999996E-2</v>
      </c>
      <c r="O187" s="264">
        <v>0</v>
      </c>
      <c r="P187" s="264">
        <v>6.7000000000000004E-2</v>
      </c>
      <c r="Q187" s="264">
        <v>7.5999999999999998E-2</v>
      </c>
      <c r="R187" s="264">
        <v>0</v>
      </c>
      <c r="S187" s="264">
        <v>0</v>
      </c>
      <c r="T187" s="264">
        <v>5.3999999999999999E-2</v>
      </c>
      <c r="U187" s="264">
        <v>8.0000000000000002E-3</v>
      </c>
      <c r="V187" s="264">
        <v>0</v>
      </c>
      <c r="W187" s="264">
        <v>0.10199999999999999</v>
      </c>
      <c r="X187" s="264">
        <v>0.106</v>
      </c>
      <c r="Y187" s="264">
        <v>1.0999999999999999E-2</v>
      </c>
      <c r="Z187" s="264">
        <v>0.01</v>
      </c>
      <c r="AA187" s="264">
        <v>0.14899999999999999</v>
      </c>
      <c r="AB187" s="264">
        <v>0.19400000000000001</v>
      </c>
      <c r="AC187" s="264">
        <v>5.0999999999999997E-2</v>
      </c>
      <c r="AD187" s="264">
        <v>0.184</v>
      </c>
      <c r="AE187" s="264">
        <v>0.13300000000000001</v>
      </c>
      <c r="AF187" s="287"/>
      <c r="AG187" s="265"/>
      <c r="AH187" s="266">
        <v>2.5620000000000003</v>
      </c>
      <c r="AI187" s="267">
        <v>8.5400000000000004E-2</v>
      </c>
      <c r="AJ187" s="264">
        <v>0.23699999999999999</v>
      </c>
      <c r="AK187" s="235">
        <v>0</v>
      </c>
      <c r="AL187" s="285"/>
    </row>
    <row r="188" spans="1:47">
      <c r="A188" s="17" t="s">
        <v>8</v>
      </c>
      <c r="B188" s="264">
        <v>2.9000000000000001E-2</v>
      </c>
      <c r="C188" s="264">
        <v>0</v>
      </c>
      <c r="D188" s="264">
        <v>1.7999999999999999E-2</v>
      </c>
      <c r="E188" s="264">
        <v>0.28100000000000003</v>
      </c>
      <c r="F188" s="264">
        <v>0</v>
      </c>
      <c r="G188" s="264">
        <v>0.13200000000000001</v>
      </c>
      <c r="H188" s="264">
        <v>7.0999999999999994E-2</v>
      </c>
      <c r="I188" s="264">
        <v>0</v>
      </c>
      <c r="J188" s="264">
        <v>0</v>
      </c>
      <c r="K188" s="264">
        <v>0.13</v>
      </c>
      <c r="L188" s="264">
        <v>0.28000000000000003</v>
      </c>
      <c r="M188" s="264">
        <v>0.31</v>
      </c>
      <c r="N188" s="264">
        <v>0.35399999999999998</v>
      </c>
      <c r="O188" s="264">
        <v>0.48599999999999999</v>
      </c>
      <c r="P188" s="264">
        <v>0.29799999999999999</v>
      </c>
      <c r="Q188" s="264">
        <v>0.40899999999999997</v>
      </c>
      <c r="R188" s="264">
        <v>0.36299999999999999</v>
      </c>
      <c r="S188" s="264">
        <v>0.31</v>
      </c>
      <c r="T188" s="264">
        <v>0.33900000000000002</v>
      </c>
      <c r="U188" s="264">
        <v>0.28999999999999998</v>
      </c>
      <c r="V188" s="264">
        <v>0.49299999999999999</v>
      </c>
      <c r="W188" s="264">
        <v>0.34499999999999997</v>
      </c>
      <c r="X188" s="264">
        <v>0.32600000000000001</v>
      </c>
      <c r="Y188" s="264">
        <v>0.36</v>
      </c>
      <c r="Z188" s="264">
        <v>0.28499999999999998</v>
      </c>
      <c r="AA188" s="264">
        <v>0.34799999999999998</v>
      </c>
      <c r="AB188" s="264">
        <v>0.27</v>
      </c>
      <c r="AC188" s="264">
        <v>0.43</v>
      </c>
      <c r="AD188" s="264">
        <v>0.35799999999999998</v>
      </c>
      <c r="AE188" s="264">
        <v>0.35599999999999998</v>
      </c>
      <c r="AF188" s="264">
        <v>0.36199999999999999</v>
      </c>
      <c r="AG188" s="265"/>
      <c r="AH188" s="266">
        <v>8.0329999999999977</v>
      </c>
      <c r="AI188" s="267">
        <v>0.25912903225806444</v>
      </c>
      <c r="AJ188" s="264">
        <v>0.49299999999999999</v>
      </c>
      <c r="AK188" s="235">
        <v>0</v>
      </c>
      <c r="AL188" s="285"/>
    </row>
    <row r="189" spans="1:47">
      <c r="A189" s="17" t="s">
        <v>9</v>
      </c>
      <c r="B189" s="264">
        <v>0.32400000000000001</v>
      </c>
      <c r="C189" s="264">
        <v>0.27300000000000002</v>
      </c>
      <c r="D189" s="264">
        <v>0.28999999999999998</v>
      </c>
      <c r="E189" s="264">
        <v>0.40699999999999997</v>
      </c>
      <c r="F189" s="264">
        <v>0.41</v>
      </c>
      <c r="G189" s="264">
        <v>0.20200000000000001</v>
      </c>
      <c r="H189" s="264">
        <v>0.36199999999999999</v>
      </c>
      <c r="I189" s="264">
        <v>0.40600000000000003</v>
      </c>
      <c r="J189" s="264">
        <v>0.30099999999999999</v>
      </c>
      <c r="K189" s="264">
        <v>0.39600000000000002</v>
      </c>
      <c r="L189" s="264">
        <v>0.34899999999999998</v>
      </c>
      <c r="M189" s="264">
        <v>0.38500000000000001</v>
      </c>
      <c r="N189" s="264">
        <v>0.251</v>
      </c>
      <c r="O189" s="264">
        <v>0.38400000000000001</v>
      </c>
      <c r="P189" s="264">
        <v>0.33400000000000002</v>
      </c>
      <c r="Q189" s="264">
        <v>0.29299999999999998</v>
      </c>
      <c r="R189" s="264">
        <v>0.376</v>
      </c>
      <c r="S189" s="264">
        <v>0.316</v>
      </c>
      <c r="T189" s="264">
        <v>0.44600000000000001</v>
      </c>
      <c r="U189" s="264">
        <v>0.22900000000000001</v>
      </c>
      <c r="V189" s="264">
        <v>0.36699999999999999</v>
      </c>
      <c r="W189" s="264">
        <v>0.39800000000000002</v>
      </c>
      <c r="X189" s="264">
        <v>0.314</v>
      </c>
      <c r="Y189" s="264">
        <v>0.38</v>
      </c>
      <c r="Z189" s="264">
        <v>0.44500000000000001</v>
      </c>
      <c r="AA189" s="264">
        <v>0.38100000000000001</v>
      </c>
      <c r="AB189" s="264">
        <v>0.27</v>
      </c>
      <c r="AC189" s="264">
        <v>0.315</v>
      </c>
      <c r="AD189" s="264">
        <v>0.372</v>
      </c>
      <c r="AE189" s="264">
        <v>0.41899999999999998</v>
      </c>
      <c r="AF189" s="264">
        <v>0.28000000000000003</v>
      </c>
      <c r="AG189" s="265"/>
      <c r="AH189" s="266">
        <v>10.674999999999999</v>
      </c>
      <c r="AI189" s="267">
        <v>0.34435483870967737</v>
      </c>
      <c r="AJ189" s="264">
        <v>0.44600000000000001</v>
      </c>
      <c r="AK189" s="235">
        <v>0</v>
      </c>
      <c r="AL189" s="285"/>
    </row>
    <row r="190" spans="1:47">
      <c r="A190" s="17" t="s">
        <v>10</v>
      </c>
      <c r="B190" s="264">
        <v>0.46200000000000002</v>
      </c>
      <c r="C190" s="264">
        <v>0.35</v>
      </c>
      <c r="D190" s="264">
        <v>0.19600000000000001</v>
      </c>
      <c r="E190" s="264">
        <v>0.35199999999999998</v>
      </c>
      <c r="F190" s="264">
        <v>0.33600000000000002</v>
      </c>
      <c r="G190" s="264">
        <v>6.9000000000000006E-2</v>
      </c>
      <c r="H190" s="264">
        <v>0.38100000000000001</v>
      </c>
      <c r="I190" s="264">
        <v>0.46300000000000002</v>
      </c>
      <c r="J190" s="264">
        <v>0.36099999999999999</v>
      </c>
      <c r="K190" s="264">
        <v>0.35099999999999998</v>
      </c>
      <c r="L190" s="264">
        <v>0.38400000000000001</v>
      </c>
      <c r="M190" s="264">
        <v>0.432</v>
      </c>
      <c r="N190" s="264">
        <v>0.34300000000000003</v>
      </c>
      <c r="O190" s="264">
        <v>0.36399999999999999</v>
      </c>
      <c r="P190" s="264">
        <v>0.39</v>
      </c>
      <c r="Q190" s="264">
        <v>0.35899999999999999</v>
      </c>
      <c r="R190" s="264">
        <v>0.36799999999999999</v>
      </c>
      <c r="S190" s="264">
        <v>0.44500000000000001</v>
      </c>
      <c r="T190" s="264">
        <v>0.39800000000000002</v>
      </c>
      <c r="U190" s="264">
        <v>0.42399999999999999</v>
      </c>
      <c r="V190" s="264">
        <v>0.29599999999999999</v>
      </c>
      <c r="W190" s="264">
        <v>0.61499999999999999</v>
      </c>
      <c r="X190" s="264">
        <v>0.51500000000000001</v>
      </c>
      <c r="Y190" s="264">
        <v>0.379</v>
      </c>
      <c r="Z190" s="264">
        <v>0.439</v>
      </c>
      <c r="AA190" s="264">
        <v>0.48799999999999999</v>
      </c>
      <c r="AB190" s="264">
        <v>0.54400000000000004</v>
      </c>
      <c r="AC190" s="264">
        <v>0.46500000000000002</v>
      </c>
      <c r="AD190" s="264">
        <v>0.47199999999999998</v>
      </c>
      <c r="AE190" s="264">
        <v>0.57999999999999996</v>
      </c>
      <c r="AF190" s="264"/>
      <c r="AG190" s="265"/>
      <c r="AH190" s="266">
        <v>12.020999999999999</v>
      </c>
      <c r="AI190" s="267">
        <v>0.40069999999999995</v>
      </c>
      <c r="AJ190" s="264">
        <v>0.61499999999999999</v>
      </c>
      <c r="AK190" s="235">
        <v>0</v>
      </c>
    </row>
    <row r="191" spans="1:47">
      <c r="A191" s="17" t="s">
        <v>11</v>
      </c>
      <c r="B191" s="264">
        <v>0.432</v>
      </c>
      <c r="C191" s="264">
        <v>0.377</v>
      </c>
      <c r="D191" s="264">
        <v>0.218</v>
      </c>
      <c r="E191" s="264">
        <v>0.245</v>
      </c>
      <c r="F191" s="264">
        <v>0.34799999999999998</v>
      </c>
      <c r="G191" s="264">
        <v>0.35399999999999998</v>
      </c>
      <c r="H191" s="264">
        <v>0.191</v>
      </c>
      <c r="I191" s="264">
        <v>0</v>
      </c>
      <c r="J191" s="264">
        <v>0.13200000000000001</v>
      </c>
      <c r="K191" s="264">
        <v>0.14899999999999999</v>
      </c>
      <c r="L191" s="264">
        <v>8.7999999999999995E-2</v>
      </c>
      <c r="M191" s="264">
        <v>0.16500000000000001</v>
      </c>
      <c r="N191" s="264">
        <v>0.247</v>
      </c>
      <c r="O191" s="264">
        <v>0.16600000000000001</v>
      </c>
      <c r="P191" s="264">
        <v>8.1000000000000003E-2</v>
      </c>
      <c r="Q191" s="264">
        <v>0.29399999999999998</v>
      </c>
      <c r="R191" s="264">
        <v>0.247</v>
      </c>
      <c r="S191" s="264">
        <v>0.13300000000000001</v>
      </c>
      <c r="T191" s="264">
        <v>0.13900000000000001</v>
      </c>
      <c r="U191" s="264">
        <v>0.309</v>
      </c>
      <c r="V191" s="264">
        <v>0.40100000000000002</v>
      </c>
      <c r="W191" s="264">
        <v>0.27200000000000002</v>
      </c>
      <c r="X191" s="264">
        <v>0.39800000000000002</v>
      </c>
      <c r="Y191" s="264">
        <v>0.13200000000000001</v>
      </c>
      <c r="Z191" s="264">
        <v>9.0999999999999998E-2</v>
      </c>
      <c r="AA191" s="264">
        <v>0.189</v>
      </c>
      <c r="AB191" s="264">
        <v>0.187</v>
      </c>
      <c r="AC191" s="264">
        <v>8.4000000000000005E-2</v>
      </c>
      <c r="AD191" s="264">
        <v>4.4999999999999998E-2</v>
      </c>
      <c r="AE191" s="264">
        <v>0.14899999999999999</v>
      </c>
      <c r="AF191" s="264">
        <v>0.31900000000000001</v>
      </c>
      <c r="AG191" s="265"/>
      <c r="AH191" s="266">
        <v>6.581999999999999</v>
      </c>
      <c r="AI191" s="267">
        <v>0.21232258064516127</v>
      </c>
      <c r="AJ191" s="264">
        <v>0.432</v>
      </c>
      <c r="AK191" s="235">
        <v>0</v>
      </c>
    </row>
    <row r="192" spans="1:47">
      <c r="A192" s="17" t="s">
        <v>65</v>
      </c>
      <c r="B192" s="264">
        <v>0.24199999999999999</v>
      </c>
      <c r="C192" s="264">
        <v>0.16300000000000001</v>
      </c>
      <c r="D192" s="264">
        <v>0.17299999999999999</v>
      </c>
      <c r="E192" s="264">
        <v>0.13900000000000001</v>
      </c>
      <c r="F192" s="264">
        <v>0</v>
      </c>
      <c r="G192" s="264">
        <v>0.14799999999999999</v>
      </c>
      <c r="H192" s="264">
        <v>0.18</v>
      </c>
      <c r="I192" s="264">
        <v>0.20200000000000001</v>
      </c>
      <c r="J192" s="264">
        <v>0</v>
      </c>
      <c r="K192" s="264">
        <v>0.13500000000000001</v>
      </c>
      <c r="L192" s="264">
        <v>2.7E-2</v>
      </c>
      <c r="M192" s="264">
        <v>8.6999999999999994E-2</v>
      </c>
      <c r="N192" s="264">
        <v>0.17</v>
      </c>
      <c r="O192" s="264">
        <v>0.124</v>
      </c>
      <c r="P192" s="264">
        <v>5.8999999999999997E-2</v>
      </c>
      <c r="Q192" s="264">
        <v>0.10199999999999999</v>
      </c>
      <c r="R192" s="264">
        <v>0.13300000000000001</v>
      </c>
      <c r="S192" s="264">
        <v>2.5000000000000001E-2</v>
      </c>
      <c r="T192" s="264">
        <v>0</v>
      </c>
      <c r="U192" s="264">
        <v>0.13200000000000001</v>
      </c>
      <c r="V192" s="264">
        <v>0.152</v>
      </c>
      <c r="W192" s="264">
        <v>0</v>
      </c>
      <c r="X192" s="264">
        <v>0.128</v>
      </c>
      <c r="Y192" s="264">
        <v>0.2</v>
      </c>
      <c r="Z192" s="264">
        <v>1E-3</v>
      </c>
      <c r="AA192" s="264">
        <v>3.5999999999999997E-2</v>
      </c>
      <c r="AB192" s="264">
        <v>0.13200000000000001</v>
      </c>
      <c r="AC192" s="264">
        <v>0.13</v>
      </c>
      <c r="AD192" s="264">
        <v>6.0000000000000001E-3</v>
      </c>
      <c r="AE192" s="264">
        <v>0.125</v>
      </c>
      <c r="AF192" s="270"/>
      <c r="AG192" s="265"/>
      <c r="AH192" s="266">
        <v>3.1510000000000002</v>
      </c>
      <c r="AI192" s="267">
        <v>0.10503333333333334</v>
      </c>
      <c r="AJ192" s="264">
        <v>0.24199999999999999</v>
      </c>
      <c r="AK192" s="235">
        <v>0</v>
      </c>
    </row>
    <row r="193" spans="1:40">
      <c r="A193" s="17" t="s">
        <v>66</v>
      </c>
      <c r="B193" s="264">
        <v>0.155</v>
      </c>
      <c r="C193" s="264">
        <v>3.7999999999999999E-2</v>
      </c>
      <c r="D193" s="264">
        <v>8.0000000000000002E-3</v>
      </c>
      <c r="E193" s="264">
        <v>0.112</v>
      </c>
      <c r="F193" s="264">
        <v>0.113</v>
      </c>
      <c r="G193" s="264">
        <v>4.9000000000000002E-2</v>
      </c>
      <c r="H193" s="264">
        <v>0.152</v>
      </c>
      <c r="I193" s="264">
        <v>0.124</v>
      </c>
      <c r="J193" s="264">
        <v>0.47899999999999998</v>
      </c>
      <c r="K193" s="264">
        <v>0.32800000000000001</v>
      </c>
      <c r="L193" s="264">
        <v>0.192</v>
      </c>
      <c r="M193" s="264">
        <v>0.19800000000000001</v>
      </c>
      <c r="N193" s="264">
        <v>4.8000000000000001E-2</v>
      </c>
      <c r="O193" s="264">
        <v>0.157</v>
      </c>
      <c r="P193" s="264">
        <v>0.158</v>
      </c>
      <c r="Q193" s="264">
        <v>0.20200000000000001</v>
      </c>
      <c r="R193" s="264">
        <v>0.08</v>
      </c>
      <c r="S193" s="264">
        <v>8.7999999999999995E-2</v>
      </c>
      <c r="T193" s="264">
        <v>0.38800000000000001</v>
      </c>
      <c r="U193" s="264">
        <v>0.313</v>
      </c>
      <c r="V193" s="264">
        <v>0.28899999999999998</v>
      </c>
      <c r="W193" s="264">
        <v>0.316</v>
      </c>
      <c r="X193" s="264">
        <v>0.31900000000000001</v>
      </c>
      <c r="Y193" s="264">
        <v>0.23499999999999999</v>
      </c>
      <c r="Z193" s="264">
        <v>0.33800000000000002</v>
      </c>
      <c r="AA193" s="264">
        <v>0.34100000000000003</v>
      </c>
      <c r="AB193" s="264">
        <v>0.35799999999999998</v>
      </c>
      <c r="AC193" s="264">
        <v>0.25800000000000001</v>
      </c>
      <c r="AD193" s="264">
        <v>0.33</v>
      </c>
      <c r="AE193" s="264">
        <v>0.30399999999999999</v>
      </c>
      <c r="AF193" s="264">
        <v>0.27900000000000003</v>
      </c>
      <c r="AG193" s="265"/>
      <c r="AH193" s="266">
        <v>6.7490000000000006</v>
      </c>
      <c r="AI193" s="267">
        <v>0.21770967741935485</v>
      </c>
      <c r="AJ193" s="264">
        <v>0.47899999999999998</v>
      </c>
      <c r="AK193" s="235">
        <v>0</v>
      </c>
    </row>
    <row r="194" spans="1:40" ht="15">
      <c r="AH194" s="271">
        <v>99.823999999999984</v>
      </c>
      <c r="AI194" s="272" t="s">
        <v>208</v>
      </c>
    </row>
    <row r="195" spans="1:40">
      <c r="AH195" s="288"/>
      <c r="AI195" s="289"/>
    </row>
    <row r="196" spans="1:40">
      <c r="A196" s="50" t="s">
        <v>229</v>
      </c>
      <c r="B196" s="57"/>
      <c r="C196" s="57"/>
      <c r="D196" s="57"/>
      <c r="E196" s="57"/>
      <c r="F196" s="57"/>
      <c r="G196" s="133"/>
      <c r="H196" s="171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0"/>
      <c r="AI196" s="257"/>
      <c r="AJ196" s="57"/>
      <c r="AK196" s="258"/>
      <c r="AL196" s="1"/>
      <c r="AM196" s="1"/>
    </row>
    <row r="197" spans="1:40">
      <c r="A197" s="259" t="s">
        <v>203</v>
      </c>
      <c r="B197" s="259">
        <v>1</v>
      </c>
      <c r="C197" s="259">
        <v>2</v>
      </c>
      <c r="D197" s="259">
        <v>3</v>
      </c>
      <c r="E197" s="259">
        <v>4</v>
      </c>
      <c r="F197" s="259">
        <v>5</v>
      </c>
      <c r="G197" s="259">
        <v>6</v>
      </c>
      <c r="H197" s="259">
        <v>7</v>
      </c>
      <c r="I197" s="259">
        <v>8</v>
      </c>
      <c r="J197" s="259">
        <v>9</v>
      </c>
      <c r="K197" s="259">
        <v>10</v>
      </c>
      <c r="L197" s="259">
        <v>11</v>
      </c>
      <c r="M197" s="259">
        <v>12</v>
      </c>
      <c r="N197" s="259">
        <v>13</v>
      </c>
      <c r="O197" s="259">
        <v>14</v>
      </c>
      <c r="P197" s="259">
        <v>15</v>
      </c>
      <c r="Q197" s="259">
        <v>16</v>
      </c>
      <c r="R197" s="259">
        <v>17</v>
      </c>
      <c r="S197" s="259">
        <v>18</v>
      </c>
      <c r="T197" s="259">
        <v>19</v>
      </c>
      <c r="U197" s="259">
        <v>20</v>
      </c>
      <c r="V197" s="259">
        <v>21</v>
      </c>
      <c r="W197" s="259">
        <v>22</v>
      </c>
      <c r="X197" s="259">
        <v>23</v>
      </c>
      <c r="Y197" s="259">
        <v>24</v>
      </c>
      <c r="Z197" s="259">
        <v>25</v>
      </c>
      <c r="AA197" s="259">
        <v>26</v>
      </c>
      <c r="AB197" s="259">
        <v>27</v>
      </c>
      <c r="AC197" s="259">
        <v>28</v>
      </c>
      <c r="AD197" s="259">
        <v>29</v>
      </c>
      <c r="AE197" s="259">
        <v>30</v>
      </c>
      <c r="AF197" s="259">
        <v>31</v>
      </c>
      <c r="AG197" s="260"/>
      <c r="AH197" s="261" t="s">
        <v>204</v>
      </c>
      <c r="AI197" s="262" t="s">
        <v>205</v>
      </c>
      <c r="AJ197" s="261" t="s">
        <v>206</v>
      </c>
      <c r="AK197" s="263" t="s">
        <v>207</v>
      </c>
      <c r="AL197" s="50" t="s">
        <v>230</v>
      </c>
      <c r="AM197" s="57"/>
      <c r="AN197" s="57"/>
    </row>
    <row r="198" spans="1:40">
      <c r="A198" s="17" t="s">
        <v>33</v>
      </c>
      <c r="B198" s="264">
        <v>1E-3</v>
      </c>
      <c r="C198" s="264">
        <v>0</v>
      </c>
      <c r="D198" s="264">
        <v>0</v>
      </c>
      <c r="E198" s="264">
        <v>0</v>
      </c>
      <c r="F198" s="264">
        <v>0</v>
      </c>
      <c r="G198" s="264">
        <v>0</v>
      </c>
      <c r="H198" s="264">
        <v>0</v>
      </c>
      <c r="I198" s="264">
        <v>0</v>
      </c>
      <c r="J198" s="264">
        <v>1.2999999999999999E-2</v>
      </c>
      <c r="K198" s="264">
        <v>0</v>
      </c>
      <c r="L198" s="264">
        <v>0</v>
      </c>
      <c r="M198" s="264">
        <v>5.0000000000000001E-3</v>
      </c>
      <c r="N198" s="264">
        <v>0</v>
      </c>
      <c r="O198" s="264">
        <v>0</v>
      </c>
      <c r="P198" s="264">
        <v>0</v>
      </c>
      <c r="Q198" s="264">
        <v>0</v>
      </c>
      <c r="R198" s="264">
        <v>0</v>
      </c>
      <c r="S198" s="264">
        <v>0</v>
      </c>
      <c r="T198" s="264">
        <v>0</v>
      </c>
      <c r="U198" s="264">
        <v>1E-3</v>
      </c>
      <c r="V198" s="264">
        <v>1E-3</v>
      </c>
      <c r="W198" s="264">
        <v>0</v>
      </c>
      <c r="X198" s="264">
        <v>0</v>
      </c>
      <c r="Y198" s="264">
        <v>2.1999999999999999E-2</v>
      </c>
      <c r="Z198" s="264">
        <v>0</v>
      </c>
      <c r="AA198" s="264">
        <v>0</v>
      </c>
      <c r="AB198" s="264">
        <v>0</v>
      </c>
      <c r="AC198" s="264">
        <v>2.1000000000000001E-2</v>
      </c>
      <c r="AD198" s="264">
        <v>1E-3</v>
      </c>
      <c r="AE198" s="264">
        <v>0</v>
      </c>
      <c r="AF198" s="264">
        <v>0</v>
      </c>
      <c r="AG198" s="265"/>
      <c r="AH198" s="266">
        <v>6.5000000000000002E-2</v>
      </c>
      <c r="AI198" s="267">
        <v>2.096774193548387E-3</v>
      </c>
      <c r="AJ198" s="264">
        <v>2.1999999999999999E-2</v>
      </c>
      <c r="AK198" s="235">
        <v>0</v>
      </c>
    </row>
    <row r="199" spans="1:40">
      <c r="A199" s="17" t="s">
        <v>3</v>
      </c>
      <c r="B199" s="264">
        <v>0</v>
      </c>
      <c r="C199" s="264">
        <v>0</v>
      </c>
      <c r="D199" s="264">
        <v>0</v>
      </c>
      <c r="E199" s="264">
        <v>3.0000000000000001E-3</v>
      </c>
      <c r="F199" s="264">
        <v>0</v>
      </c>
      <c r="G199" s="264">
        <v>0</v>
      </c>
      <c r="H199" s="264">
        <v>0</v>
      </c>
      <c r="I199" s="264">
        <v>1E-3</v>
      </c>
      <c r="J199" s="264">
        <v>0</v>
      </c>
      <c r="K199" s="264">
        <v>0</v>
      </c>
      <c r="L199" s="264">
        <v>4.5999999999999999E-2</v>
      </c>
      <c r="M199" s="264">
        <v>3.0000000000000001E-3</v>
      </c>
      <c r="N199" s="264">
        <v>1E-3</v>
      </c>
      <c r="O199" s="264">
        <v>0</v>
      </c>
      <c r="P199" s="264">
        <v>0</v>
      </c>
      <c r="Q199" s="264">
        <v>0</v>
      </c>
      <c r="R199" s="264">
        <v>0</v>
      </c>
      <c r="S199" s="264">
        <v>2.5999999999999999E-2</v>
      </c>
      <c r="T199" s="264">
        <v>3.0000000000000001E-3</v>
      </c>
      <c r="U199" s="264">
        <v>1E-3</v>
      </c>
      <c r="V199" s="264">
        <v>0</v>
      </c>
      <c r="W199" s="264">
        <v>0</v>
      </c>
      <c r="X199" s="264">
        <v>0</v>
      </c>
      <c r="Y199" s="264">
        <v>0</v>
      </c>
      <c r="Z199" s="264">
        <v>0</v>
      </c>
      <c r="AA199" s="264">
        <v>8.9999999999999993E-3</v>
      </c>
      <c r="AB199" s="264">
        <v>2E-3</v>
      </c>
      <c r="AC199" s="264">
        <v>1E-3</v>
      </c>
      <c r="AD199" s="268"/>
      <c r="AE199" s="268"/>
      <c r="AF199" s="268"/>
      <c r="AG199" s="265"/>
      <c r="AH199" s="266">
        <v>9.6000000000000002E-2</v>
      </c>
      <c r="AI199" s="267">
        <v>3.4285714285714288E-3</v>
      </c>
      <c r="AJ199" s="264">
        <v>4.5999999999999999E-2</v>
      </c>
      <c r="AK199" s="235">
        <v>0</v>
      </c>
    </row>
    <row r="200" spans="1:40">
      <c r="A200" s="17" t="s">
        <v>4</v>
      </c>
      <c r="B200" s="264">
        <v>0</v>
      </c>
      <c r="C200" s="264">
        <v>0</v>
      </c>
      <c r="D200" s="264">
        <v>0</v>
      </c>
      <c r="E200" s="264">
        <v>0</v>
      </c>
      <c r="F200" s="264">
        <v>0</v>
      </c>
      <c r="G200" s="264">
        <v>4.0000000000000001E-3</v>
      </c>
      <c r="H200" s="264">
        <v>0</v>
      </c>
      <c r="I200" s="264">
        <v>0</v>
      </c>
      <c r="J200" s="264">
        <v>0</v>
      </c>
      <c r="K200" s="264">
        <v>0</v>
      </c>
      <c r="L200" s="264">
        <v>0</v>
      </c>
      <c r="M200" s="264">
        <v>0</v>
      </c>
      <c r="N200" s="264">
        <v>0</v>
      </c>
      <c r="O200" s="264">
        <v>1.4999999999999999E-2</v>
      </c>
      <c r="P200" s="264">
        <v>1E-3</v>
      </c>
      <c r="Q200" s="264">
        <v>0</v>
      </c>
      <c r="R200" s="264">
        <v>0</v>
      </c>
      <c r="S200" s="264">
        <v>0</v>
      </c>
      <c r="T200" s="264">
        <v>0</v>
      </c>
      <c r="U200" s="264">
        <v>0</v>
      </c>
      <c r="V200" s="264">
        <v>0</v>
      </c>
      <c r="W200" s="264">
        <v>1E-3</v>
      </c>
      <c r="X200" s="264">
        <v>0</v>
      </c>
      <c r="Y200" s="264">
        <v>0</v>
      </c>
      <c r="Z200" s="264">
        <v>3.5999999999999997E-2</v>
      </c>
      <c r="AA200" s="264">
        <v>0</v>
      </c>
      <c r="AB200" s="264">
        <v>8.9999999999999993E-3</v>
      </c>
      <c r="AC200" s="264">
        <v>0</v>
      </c>
      <c r="AD200" s="264">
        <v>0</v>
      </c>
      <c r="AE200" s="264">
        <v>0</v>
      </c>
      <c r="AF200" s="264">
        <v>0</v>
      </c>
      <c r="AG200" s="265"/>
      <c r="AH200" s="266">
        <v>6.5999999999999989E-2</v>
      </c>
      <c r="AI200" s="267">
        <v>2.1290322580645158E-3</v>
      </c>
      <c r="AJ200" s="264">
        <v>3.5999999999999997E-2</v>
      </c>
      <c r="AK200" s="235">
        <v>0</v>
      </c>
    </row>
    <row r="201" spans="1:40">
      <c r="A201" s="17" t="s">
        <v>5</v>
      </c>
      <c r="B201" s="264">
        <v>0</v>
      </c>
      <c r="C201" s="264">
        <v>0</v>
      </c>
      <c r="D201" s="264">
        <v>0</v>
      </c>
      <c r="E201" s="264">
        <v>0</v>
      </c>
      <c r="F201" s="264">
        <v>0</v>
      </c>
      <c r="G201" s="264">
        <v>0</v>
      </c>
      <c r="H201" s="264">
        <v>0</v>
      </c>
      <c r="I201" s="264">
        <v>0</v>
      </c>
      <c r="J201" s="264">
        <v>2.4E-2</v>
      </c>
      <c r="K201" s="264">
        <v>0</v>
      </c>
      <c r="L201" s="264">
        <v>0</v>
      </c>
      <c r="M201" s="264">
        <v>0</v>
      </c>
      <c r="N201" s="264">
        <v>0</v>
      </c>
      <c r="O201" s="264">
        <v>0</v>
      </c>
      <c r="P201" s="264">
        <v>8.0000000000000002E-3</v>
      </c>
      <c r="Q201" s="264">
        <v>0</v>
      </c>
      <c r="R201" s="264">
        <v>0</v>
      </c>
      <c r="S201" s="264">
        <v>0</v>
      </c>
      <c r="T201" s="264">
        <v>1.2E-2</v>
      </c>
      <c r="U201" s="264">
        <v>1E-3</v>
      </c>
      <c r="V201" s="264">
        <v>0</v>
      </c>
      <c r="W201" s="264">
        <v>0</v>
      </c>
      <c r="X201" s="264">
        <v>0</v>
      </c>
      <c r="Y201" s="264">
        <v>0</v>
      </c>
      <c r="Z201" s="264">
        <v>0</v>
      </c>
      <c r="AA201" s="264">
        <v>0</v>
      </c>
      <c r="AB201" s="264">
        <v>1E-3</v>
      </c>
      <c r="AC201" s="264">
        <v>0</v>
      </c>
      <c r="AD201" s="264">
        <v>0</v>
      </c>
      <c r="AE201" s="264">
        <v>0</v>
      </c>
      <c r="AF201" s="269"/>
      <c r="AG201" s="265"/>
      <c r="AH201" s="266">
        <v>4.5999999999999999E-2</v>
      </c>
      <c r="AI201" s="267">
        <v>1.5333333333333334E-3</v>
      </c>
      <c r="AJ201" s="264">
        <v>2.4E-2</v>
      </c>
      <c r="AK201" s="235">
        <v>0</v>
      </c>
    </row>
    <row r="202" spans="1:40">
      <c r="A202" s="17" t="s">
        <v>6</v>
      </c>
      <c r="B202" s="264">
        <v>0</v>
      </c>
      <c r="C202" s="264">
        <v>1E-3</v>
      </c>
      <c r="D202" s="264">
        <v>0</v>
      </c>
      <c r="E202" s="264">
        <v>0</v>
      </c>
      <c r="F202" s="264">
        <v>0</v>
      </c>
      <c r="G202" s="264">
        <v>0</v>
      </c>
      <c r="H202" s="264">
        <v>2E-3</v>
      </c>
      <c r="I202" s="264">
        <v>0</v>
      </c>
      <c r="J202" s="264">
        <v>1E-3</v>
      </c>
      <c r="K202" s="264">
        <v>1E-3</v>
      </c>
      <c r="L202" s="264">
        <v>0</v>
      </c>
      <c r="M202" s="264">
        <v>0</v>
      </c>
      <c r="N202" s="264">
        <v>0</v>
      </c>
      <c r="O202" s="264">
        <v>2E-3</v>
      </c>
      <c r="P202" s="264">
        <v>1E-3</v>
      </c>
      <c r="Q202" s="264">
        <v>1E-3</v>
      </c>
      <c r="R202" s="264">
        <v>0</v>
      </c>
      <c r="S202" s="264">
        <v>2E-3</v>
      </c>
      <c r="T202" s="264">
        <v>0</v>
      </c>
      <c r="U202" s="264">
        <v>1E-3</v>
      </c>
      <c r="V202" s="264">
        <v>0</v>
      </c>
      <c r="W202" s="264">
        <v>0</v>
      </c>
      <c r="X202" s="264">
        <v>0</v>
      </c>
      <c r="Y202" s="264">
        <v>2E-3</v>
      </c>
      <c r="Z202" s="264">
        <v>0</v>
      </c>
      <c r="AA202" s="286">
        <v>0.42699999999999999</v>
      </c>
      <c r="AB202" s="264">
        <v>0.24199999999999999</v>
      </c>
      <c r="AC202" s="264">
        <v>0</v>
      </c>
      <c r="AD202" s="264">
        <v>0</v>
      </c>
      <c r="AE202" s="264">
        <v>0.215</v>
      </c>
      <c r="AF202" s="264">
        <v>0.82799999999999996</v>
      </c>
      <c r="AG202" s="265"/>
      <c r="AH202" s="266">
        <v>1.726</v>
      </c>
      <c r="AI202" s="267">
        <v>5.5677419354838706E-2</v>
      </c>
      <c r="AJ202" s="264">
        <v>0.82799999999999996</v>
      </c>
      <c r="AK202" s="235">
        <v>0</v>
      </c>
    </row>
    <row r="203" spans="1:40">
      <c r="A203" s="17" t="s">
        <v>7</v>
      </c>
      <c r="B203" s="264">
        <v>0.44700000000000001</v>
      </c>
      <c r="C203" s="264">
        <v>0.624</v>
      </c>
      <c r="D203" s="264">
        <v>0.71499999999999997</v>
      </c>
      <c r="E203" s="264">
        <v>0.45300000000000001</v>
      </c>
      <c r="F203" s="264">
        <v>0.51400000000000001</v>
      </c>
      <c r="G203" s="264">
        <v>0.55100000000000005</v>
      </c>
      <c r="H203" s="264">
        <v>0.51</v>
      </c>
      <c r="I203" s="264">
        <v>0.47899999999999998</v>
      </c>
      <c r="J203" s="264">
        <v>0.64900000000000002</v>
      </c>
      <c r="K203" s="264">
        <v>0.46200000000000002</v>
      </c>
      <c r="L203" s="264">
        <v>0.32400000000000001</v>
      </c>
      <c r="M203" s="264">
        <v>0.35299999999999998</v>
      </c>
      <c r="N203" s="264">
        <v>0.48299999999999998</v>
      </c>
      <c r="O203" s="264">
        <v>0.221</v>
      </c>
      <c r="P203" s="264">
        <v>0.45100000000000001</v>
      </c>
      <c r="Q203" s="264">
        <v>0.41799999999999998</v>
      </c>
      <c r="R203" s="264">
        <v>0.41799999999999998</v>
      </c>
      <c r="S203" s="264">
        <v>0.36899999999999999</v>
      </c>
      <c r="T203" s="264">
        <v>0.39800000000000002</v>
      </c>
      <c r="U203" s="264">
        <v>0.30399999999999999</v>
      </c>
      <c r="V203" s="264">
        <v>0.39300000000000002</v>
      </c>
      <c r="W203" s="264">
        <v>0.44500000000000001</v>
      </c>
      <c r="X203" s="264">
        <v>0.49299999999999999</v>
      </c>
      <c r="Y203" s="264">
        <v>0.499</v>
      </c>
      <c r="Z203" s="264">
        <v>0.498</v>
      </c>
      <c r="AA203" s="264">
        <v>0.53900000000000003</v>
      </c>
      <c r="AB203" s="264">
        <v>0.55100000000000005</v>
      </c>
      <c r="AC203" s="264">
        <v>0.59399999999999997</v>
      </c>
      <c r="AD203" s="264">
        <v>0.48599999999999999</v>
      </c>
      <c r="AE203" s="264">
        <v>0.50600000000000001</v>
      </c>
      <c r="AF203" s="269"/>
      <c r="AG203" s="265"/>
      <c r="AH203" s="266">
        <v>14.147</v>
      </c>
      <c r="AI203" s="267">
        <v>0.47156666666666669</v>
      </c>
      <c r="AJ203" s="264">
        <v>0.71499999999999997</v>
      </c>
      <c r="AK203" s="235">
        <v>0</v>
      </c>
    </row>
    <row r="204" spans="1:40">
      <c r="A204" s="17" t="s">
        <v>8</v>
      </c>
      <c r="B204" s="264">
        <v>0.57399999999999995</v>
      </c>
      <c r="C204" s="264">
        <v>0.40200000000000002</v>
      </c>
      <c r="D204" s="264">
        <v>0.36099999999999999</v>
      </c>
      <c r="E204" s="264">
        <v>0.81599999999999995</v>
      </c>
      <c r="F204" s="264">
        <v>0.38500000000000001</v>
      </c>
      <c r="G204" s="264">
        <v>0.437</v>
      </c>
      <c r="H204" s="264">
        <v>0.48699999999999999</v>
      </c>
      <c r="I204" s="264">
        <v>0.42199999999999999</v>
      </c>
      <c r="J204" s="264">
        <v>0.27900000000000003</v>
      </c>
      <c r="K204" s="264">
        <v>0.41699999999999998</v>
      </c>
      <c r="L204" s="264">
        <v>6.9000000000000006E-2</v>
      </c>
      <c r="M204" s="264">
        <v>0</v>
      </c>
      <c r="N204" s="264">
        <v>2E-3</v>
      </c>
      <c r="O204" s="264">
        <v>0</v>
      </c>
      <c r="P204" s="264">
        <v>2E-3</v>
      </c>
      <c r="Q204" s="264">
        <v>0</v>
      </c>
      <c r="R204" s="264">
        <v>0</v>
      </c>
      <c r="S204" s="264">
        <v>0</v>
      </c>
      <c r="T204" s="264">
        <v>2E-3</v>
      </c>
      <c r="U204" s="264">
        <v>1E-3</v>
      </c>
      <c r="V204" s="264">
        <v>0</v>
      </c>
      <c r="W204" s="264">
        <v>0</v>
      </c>
      <c r="X204" s="264">
        <v>2E-3</v>
      </c>
      <c r="Y204" s="264">
        <v>0</v>
      </c>
      <c r="Z204" s="264">
        <v>0</v>
      </c>
      <c r="AA204" s="264">
        <v>0</v>
      </c>
      <c r="AB204" s="264">
        <v>0</v>
      </c>
      <c r="AC204" s="264">
        <v>1E-3</v>
      </c>
      <c r="AD204" s="264">
        <v>0</v>
      </c>
      <c r="AE204" s="264">
        <v>1E-3</v>
      </c>
      <c r="AF204" s="264">
        <v>2E-3</v>
      </c>
      <c r="AG204" s="265"/>
      <c r="AH204" s="266">
        <v>4.6619999999999999</v>
      </c>
      <c r="AI204" s="267">
        <v>0.15038709677419354</v>
      </c>
      <c r="AJ204" s="264">
        <v>0.81599999999999995</v>
      </c>
      <c r="AK204" s="235">
        <v>0</v>
      </c>
    </row>
    <row r="205" spans="1:40">
      <c r="A205" s="17" t="s">
        <v>9</v>
      </c>
      <c r="B205" s="264">
        <v>1E-3</v>
      </c>
      <c r="C205" s="264">
        <v>0</v>
      </c>
      <c r="D205" s="264">
        <v>1E-3</v>
      </c>
      <c r="E205" s="264">
        <v>0</v>
      </c>
      <c r="F205" s="264">
        <v>0</v>
      </c>
      <c r="G205" s="264">
        <v>0</v>
      </c>
      <c r="H205" s="264">
        <v>2E-3</v>
      </c>
      <c r="I205" s="264">
        <v>0</v>
      </c>
      <c r="J205" s="264">
        <v>1E-3</v>
      </c>
      <c r="K205" s="264">
        <v>0</v>
      </c>
      <c r="L205" s="264">
        <v>0</v>
      </c>
      <c r="M205" s="264">
        <v>0</v>
      </c>
      <c r="N205" s="264">
        <v>0</v>
      </c>
      <c r="O205" s="264">
        <v>7.0000000000000001E-3</v>
      </c>
      <c r="P205" s="264">
        <v>0</v>
      </c>
      <c r="Q205" s="264">
        <v>0</v>
      </c>
      <c r="R205" s="264">
        <v>0</v>
      </c>
      <c r="S205" s="264">
        <v>0</v>
      </c>
      <c r="T205" s="264">
        <v>0</v>
      </c>
      <c r="U205" s="264">
        <v>0</v>
      </c>
      <c r="V205" s="264">
        <v>0</v>
      </c>
      <c r="W205" s="264">
        <v>1E-3</v>
      </c>
      <c r="X205" s="264">
        <v>0</v>
      </c>
      <c r="Y205" s="264">
        <v>0</v>
      </c>
      <c r="Z205" s="264">
        <v>0</v>
      </c>
      <c r="AA205" s="264">
        <v>0</v>
      </c>
      <c r="AB205" s="264">
        <v>0</v>
      </c>
      <c r="AC205" s="264">
        <v>1E-3</v>
      </c>
      <c r="AD205" s="264">
        <v>0</v>
      </c>
      <c r="AE205" s="264">
        <v>1E-3</v>
      </c>
      <c r="AF205" s="264">
        <v>0</v>
      </c>
      <c r="AG205" s="265"/>
      <c r="AH205" s="266">
        <v>1.5000000000000003E-2</v>
      </c>
      <c r="AI205" s="267">
        <v>4.8387096774193559E-4</v>
      </c>
      <c r="AJ205" s="264">
        <v>7.0000000000000001E-3</v>
      </c>
      <c r="AK205" s="235">
        <v>0</v>
      </c>
    </row>
    <row r="206" spans="1:40">
      <c r="A206" s="17" t="s">
        <v>10</v>
      </c>
      <c r="B206" s="264">
        <v>0</v>
      </c>
      <c r="C206" s="264">
        <v>0</v>
      </c>
      <c r="D206" s="264">
        <v>1E-3</v>
      </c>
      <c r="E206" s="264">
        <v>0</v>
      </c>
      <c r="F206" s="264">
        <v>2E-3</v>
      </c>
      <c r="G206" s="264">
        <v>0.23499999999999999</v>
      </c>
      <c r="H206" s="264">
        <v>0</v>
      </c>
      <c r="I206" s="264">
        <v>0</v>
      </c>
      <c r="J206" s="264">
        <v>0</v>
      </c>
      <c r="K206" s="264">
        <v>0</v>
      </c>
      <c r="L206" s="264">
        <v>0</v>
      </c>
      <c r="M206" s="264">
        <v>0</v>
      </c>
      <c r="N206" s="264">
        <v>0</v>
      </c>
      <c r="O206" s="264">
        <v>2E-3</v>
      </c>
      <c r="P206" s="264">
        <v>0</v>
      </c>
      <c r="Q206" s="264">
        <v>0</v>
      </c>
      <c r="R206" s="264">
        <v>0</v>
      </c>
      <c r="S206" s="264">
        <v>2E-3</v>
      </c>
      <c r="T206" s="264">
        <v>0</v>
      </c>
      <c r="U206" s="264">
        <v>1E-3</v>
      </c>
      <c r="V206" s="264">
        <v>0</v>
      </c>
      <c r="W206" s="264">
        <v>0</v>
      </c>
      <c r="X206" s="264">
        <v>0</v>
      </c>
      <c r="Y206" s="264">
        <v>0</v>
      </c>
      <c r="Z206" s="264">
        <v>2E-3</v>
      </c>
      <c r="AA206" s="264">
        <v>0</v>
      </c>
      <c r="AB206" s="264">
        <v>0</v>
      </c>
      <c r="AC206" s="264">
        <v>0</v>
      </c>
      <c r="AD206" s="264">
        <v>1E-3</v>
      </c>
      <c r="AE206" s="264">
        <v>0</v>
      </c>
      <c r="AF206" s="270"/>
      <c r="AG206" s="265"/>
      <c r="AH206" s="266">
        <v>0.246</v>
      </c>
      <c r="AI206" s="267">
        <v>8.2000000000000007E-3</v>
      </c>
      <c r="AJ206" s="264">
        <v>0.23499999999999999</v>
      </c>
      <c r="AK206" s="235">
        <v>0</v>
      </c>
    </row>
    <row r="207" spans="1:40">
      <c r="A207" s="17" t="s">
        <v>11</v>
      </c>
      <c r="B207" s="264">
        <v>0</v>
      </c>
      <c r="C207" s="264">
        <v>2E-3</v>
      </c>
      <c r="D207" s="264">
        <v>0</v>
      </c>
      <c r="E207" s="264">
        <v>0</v>
      </c>
      <c r="F207" s="264">
        <v>0</v>
      </c>
      <c r="G207" s="264">
        <v>0</v>
      </c>
      <c r="H207" s="264">
        <v>0</v>
      </c>
      <c r="I207" s="264">
        <v>0</v>
      </c>
      <c r="J207" s="264">
        <v>0</v>
      </c>
      <c r="K207" s="264">
        <v>0</v>
      </c>
      <c r="L207" s="264">
        <v>0</v>
      </c>
      <c r="M207" s="264">
        <v>0</v>
      </c>
      <c r="N207" s="264">
        <v>0</v>
      </c>
      <c r="O207" s="264">
        <v>0</v>
      </c>
      <c r="P207" s="264">
        <v>0</v>
      </c>
      <c r="Q207" s="264">
        <v>0</v>
      </c>
      <c r="R207" s="264">
        <v>0</v>
      </c>
      <c r="S207" s="264">
        <v>0</v>
      </c>
      <c r="T207" s="264">
        <v>0</v>
      </c>
      <c r="U207" s="264">
        <v>0</v>
      </c>
      <c r="V207" s="264">
        <v>0</v>
      </c>
      <c r="W207" s="264">
        <v>1E-3</v>
      </c>
      <c r="X207" s="264">
        <v>0</v>
      </c>
      <c r="Y207" s="264">
        <v>1E-3</v>
      </c>
      <c r="Z207" s="264">
        <v>1E-3</v>
      </c>
      <c r="AA207" s="264">
        <v>0</v>
      </c>
      <c r="AB207" s="264">
        <v>0</v>
      </c>
      <c r="AC207" s="264">
        <v>0</v>
      </c>
      <c r="AD207" s="264">
        <v>0</v>
      </c>
      <c r="AE207" s="264">
        <v>0</v>
      </c>
      <c r="AF207" s="264">
        <v>1E-3</v>
      </c>
      <c r="AG207" s="265"/>
      <c r="AH207" s="266">
        <v>6.0000000000000001E-3</v>
      </c>
      <c r="AI207" s="267">
        <v>1.9354838709677419E-4</v>
      </c>
      <c r="AJ207" s="264">
        <v>2E-3</v>
      </c>
      <c r="AK207" s="235">
        <v>0</v>
      </c>
    </row>
    <row r="208" spans="1:40">
      <c r="A208" s="17" t="s">
        <v>65</v>
      </c>
      <c r="B208" s="264">
        <v>0</v>
      </c>
      <c r="C208" s="264">
        <v>0</v>
      </c>
      <c r="D208" s="264">
        <v>0</v>
      </c>
      <c r="E208" s="264">
        <v>0</v>
      </c>
      <c r="F208" s="264">
        <v>0</v>
      </c>
      <c r="G208" s="264">
        <v>0</v>
      </c>
      <c r="H208" s="264">
        <v>0</v>
      </c>
      <c r="I208" s="264">
        <v>0</v>
      </c>
      <c r="J208" s="264">
        <v>0</v>
      </c>
      <c r="K208" s="264">
        <v>0</v>
      </c>
      <c r="L208" s="264">
        <v>0</v>
      </c>
      <c r="M208" s="264">
        <v>0</v>
      </c>
      <c r="N208" s="264">
        <v>0</v>
      </c>
      <c r="O208" s="264">
        <v>1E-3</v>
      </c>
      <c r="P208" s="264">
        <v>1E-3</v>
      </c>
      <c r="Q208" s="264">
        <v>0</v>
      </c>
      <c r="R208" s="264">
        <v>0</v>
      </c>
      <c r="S208" s="264">
        <v>0</v>
      </c>
      <c r="T208" s="264">
        <v>0</v>
      </c>
      <c r="U208" s="264">
        <v>0</v>
      </c>
      <c r="V208" s="264">
        <v>0</v>
      </c>
      <c r="W208" s="264">
        <v>0</v>
      </c>
      <c r="X208" s="264">
        <v>0</v>
      </c>
      <c r="Y208" s="264">
        <v>0</v>
      </c>
      <c r="Z208" s="264">
        <v>0</v>
      </c>
      <c r="AA208" s="264">
        <v>0</v>
      </c>
      <c r="AB208" s="264">
        <v>0</v>
      </c>
      <c r="AC208" s="264">
        <v>0</v>
      </c>
      <c r="AD208" s="264">
        <v>0</v>
      </c>
      <c r="AE208" s="264">
        <v>0</v>
      </c>
      <c r="AF208" s="270"/>
      <c r="AG208" s="265"/>
      <c r="AH208" s="266">
        <v>2E-3</v>
      </c>
      <c r="AI208" s="267">
        <v>6.666666666666667E-5</v>
      </c>
      <c r="AJ208" s="264">
        <v>1E-3</v>
      </c>
      <c r="AK208" s="235">
        <v>0</v>
      </c>
    </row>
    <row r="209" spans="1:47">
      <c r="A209" s="17" t="s">
        <v>66</v>
      </c>
      <c r="B209" s="264">
        <v>0</v>
      </c>
      <c r="C209" s="264">
        <v>0</v>
      </c>
      <c r="D209" s="264">
        <v>0</v>
      </c>
      <c r="E209" s="264">
        <v>0</v>
      </c>
      <c r="F209" s="264">
        <v>0</v>
      </c>
      <c r="G209" s="264">
        <v>0</v>
      </c>
      <c r="H209" s="264">
        <v>0</v>
      </c>
      <c r="I209" s="264">
        <v>0</v>
      </c>
      <c r="J209" s="264">
        <v>0</v>
      </c>
      <c r="K209" s="264">
        <v>1E-3</v>
      </c>
      <c r="L209" s="264">
        <v>0</v>
      </c>
      <c r="M209" s="264">
        <v>0</v>
      </c>
      <c r="N209" s="264">
        <v>0</v>
      </c>
      <c r="O209" s="264">
        <v>0</v>
      </c>
      <c r="P209" s="264">
        <v>0</v>
      </c>
      <c r="Q209" s="264">
        <v>0</v>
      </c>
      <c r="R209" s="264">
        <v>0</v>
      </c>
      <c r="S209" s="264">
        <v>0</v>
      </c>
      <c r="T209" s="264">
        <v>0</v>
      </c>
      <c r="U209" s="264">
        <v>0</v>
      </c>
      <c r="V209" s="264">
        <v>0</v>
      </c>
      <c r="W209" s="264">
        <v>0</v>
      </c>
      <c r="X209" s="264">
        <v>0</v>
      </c>
      <c r="Y209" s="264">
        <v>0</v>
      </c>
      <c r="Z209" s="264">
        <v>0</v>
      </c>
      <c r="AA209" s="264">
        <v>2E-3</v>
      </c>
      <c r="AB209" s="264">
        <v>0</v>
      </c>
      <c r="AC209" s="264">
        <v>2E-3</v>
      </c>
      <c r="AD209" s="264">
        <v>0</v>
      </c>
      <c r="AE209" s="264">
        <v>0</v>
      </c>
      <c r="AF209" s="264">
        <v>3.0000000000000001E-3</v>
      </c>
      <c r="AG209" s="265"/>
      <c r="AH209" s="266">
        <v>8.0000000000000002E-3</v>
      </c>
      <c r="AI209" s="267">
        <v>2.5806451612903227E-4</v>
      </c>
      <c r="AJ209" s="264">
        <v>3.0000000000000001E-3</v>
      </c>
      <c r="AK209" s="235">
        <v>0</v>
      </c>
    </row>
    <row r="210" spans="1:47" ht="15">
      <c r="AH210" s="271">
        <v>21.084999999999997</v>
      </c>
      <c r="AI210" s="272" t="s">
        <v>208</v>
      </c>
    </row>
    <row r="212" spans="1:47" ht="20.25" customHeight="1">
      <c r="A212" s="50" t="s">
        <v>231</v>
      </c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248"/>
      <c r="AI212" s="257"/>
      <c r="AJ212" s="116"/>
      <c r="AK212" s="258"/>
      <c r="AL212" s="1"/>
      <c r="AM212" s="1"/>
      <c r="AN212" s="1"/>
      <c r="AO212" s="1"/>
      <c r="AP212" s="1"/>
      <c r="AQ212" s="1"/>
      <c r="AR212" s="1"/>
      <c r="AS212" s="1"/>
      <c r="AT212" s="1"/>
      <c r="AU212" s="1"/>
    </row>
    <row r="213" spans="1:47">
      <c r="A213" s="259" t="s">
        <v>203</v>
      </c>
      <c r="B213" s="259">
        <v>1</v>
      </c>
      <c r="C213" s="259">
        <v>2</v>
      </c>
      <c r="D213" s="259">
        <v>3</v>
      </c>
      <c r="E213" s="259">
        <v>4</v>
      </c>
      <c r="F213" s="259">
        <v>5</v>
      </c>
      <c r="G213" s="259">
        <v>6</v>
      </c>
      <c r="H213" s="259">
        <v>7</v>
      </c>
      <c r="I213" s="259">
        <v>8</v>
      </c>
      <c r="J213" s="259">
        <v>9</v>
      </c>
      <c r="K213" s="259">
        <v>10</v>
      </c>
      <c r="L213" s="259">
        <v>11</v>
      </c>
      <c r="M213" s="259">
        <v>12</v>
      </c>
      <c r="N213" s="259">
        <v>13</v>
      </c>
      <c r="O213" s="259">
        <v>14</v>
      </c>
      <c r="P213" s="259">
        <v>15</v>
      </c>
      <c r="Q213" s="259">
        <v>16</v>
      </c>
      <c r="R213" s="259">
        <v>17</v>
      </c>
      <c r="S213" s="259">
        <v>18</v>
      </c>
      <c r="T213" s="259">
        <v>19</v>
      </c>
      <c r="U213" s="259">
        <v>20</v>
      </c>
      <c r="V213" s="259">
        <v>21</v>
      </c>
      <c r="W213" s="259">
        <v>22</v>
      </c>
      <c r="X213" s="259">
        <v>23</v>
      </c>
      <c r="Y213" s="259">
        <v>24</v>
      </c>
      <c r="Z213" s="259">
        <v>25</v>
      </c>
      <c r="AA213" s="259">
        <v>26</v>
      </c>
      <c r="AB213" s="259">
        <v>27</v>
      </c>
      <c r="AC213" s="259">
        <v>28</v>
      </c>
      <c r="AD213" s="259">
        <v>29</v>
      </c>
      <c r="AE213" s="259">
        <v>30</v>
      </c>
      <c r="AF213" s="259">
        <v>31</v>
      </c>
      <c r="AG213" s="290"/>
      <c r="AH213" s="261" t="s">
        <v>204</v>
      </c>
      <c r="AI213" s="262" t="s">
        <v>205</v>
      </c>
      <c r="AJ213" s="261" t="s">
        <v>206</v>
      </c>
      <c r="AK213" s="263" t="s">
        <v>207</v>
      </c>
      <c r="AL213" s="50" t="s">
        <v>232</v>
      </c>
    </row>
    <row r="214" spans="1:47">
      <c r="A214" s="17" t="s">
        <v>33</v>
      </c>
      <c r="B214" s="264">
        <v>0</v>
      </c>
      <c r="C214" s="264">
        <v>0</v>
      </c>
      <c r="D214" s="264">
        <v>0</v>
      </c>
      <c r="E214" s="264">
        <v>0</v>
      </c>
      <c r="F214" s="264">
        <v>0</v>
      </c>
      <c r="G214" s="264">
        <v>0</v>
      </c>
      <c r="H214" s="264">
        <v>0</v>
      </c>
      <c r="I214" s="264">
        <v>0</v>
      </c>
      <c r="J214" s="264">
        <v>0</v>
      </c>
      <c r="K214" s="264">
        <v>0</v>
      </c>
      <c r="L214" s="264">
        <v>0</v>
      </c>
      <c r="M214" s="264">
        <v>7.0000000000000001E-3</v>
      </c>
      <c r="N214" s="264">
        <v>0</v>
      </c>
      <c r="O214" s="264">
        <v>0</v>
      </c>
      <c r="P214" s="264">
        <v>0</v>
      </c>
      <c r="Q214" s="264">
        <v>5.0000000000000001E-3</v>
      </c>
      <c r="R214" s="264">
        <v>0</v>
      </c>
      <c r="S214" s="264">
        <v>0</v>
      </c>
      <c r="T214" s="264">
        <v>0</v>
      </c>
      <c r="U214" s="264">
        <v>0</v>
      </c>
      <c r="V214" s="264">
        <v>0</v>
      </c>
      <c r="W214" s="264">
        <v>0</v>
      </c>
      <c r="X214" s="264">
        <v>0</v>
      </c>
      <c r="Y214" s="264">
        <v>0</v>
      </c>
      <c r="Z214" s="264">
        <v>0</v>
      </c>
      <c r="AA214" s="264">
        <v>0</v>
      </c>
      <c r="AB214" s="264">
        <v>0</v>
      </c>
      <c r="AC214" s="264">
        <v>0</v>
      </c>
      <c r="AD214" s="264">
        <v>6.0000000000000001E-3</v>
      </c>
      <c r="AE214" s="264">
        <v>0</v>
      </c>
      <c r="AF214" s="264">
        <v>0</v>
      </c>
      <c r="AG214" s="265"/>
      <c r="AH214" s="266">
        <v>1.8000000000000002E-2</v>
      </c>
      <c r="AI214" s="267">
        <v>5.8064516129032265E-4</v>
      </c>
      <c r="AJ214" s="264">
        <v>7.0000000000000001E-3</v>
      </c>
      <c r="AK214" s="235">
        <v>0</v>
      </c>
    </row>
    <row r="215" spans="1:47">
      <c r="A215" s="17" t="s">
        <v>3</v>
      </c>
      <c r="B215" s="264">
        <v>0</v>
      </c>
      <c r="C215" s="264">
        <v>0</v>
      </c>
      <c r="D215" s="264">
        <v>0</v>
      </c>
      <c r="E215" s="264">
        <v>0</v>
      </c>
      <c r="F215" s="264">
        <v>0</v>
      </c>
      <c r="G215" s="264">
        <v>0</v>
      </c>
      <c r="H215" s="264">
        <v>0</v>
      </c>
      <c r="I215" s="264">
        <v>0</v>
      </c>
      <c r="J215" s="264">
        <v>0</v>
      </c>
      <c r="K215" s="264">
        <v>0</v>
      </c>
      <c r="L215" s="264">
        <v>0</v>
      </c>
      <c r="M215" s="264">
        <v>0</v>
      </c>
      <c r="N215" s="264">
        <v>0</v>
      </c>
      <c r="O215" s="264">
        <v>6.0000000000000001E-3</v>
      </c>
      <c r="P215" s="264">
        <v>0</v>
      </c>
      <c r="Q215" s="264">
        <v>0</v>
      </c>
      <c r="R215" s="264">
        <v>0</v>
      </c>
      <c r="S215" s="264">
        <v>4.0000000000000001E-3</v>
      </c>
      <c r="T215" s="264">
        <v>0</v>
      </c>
      <c r="U215" s="264">
        <v>0</v>
      </c>
      <c r="V215" s="264">
        <v>0</v>
      </c>
      <c r="W215" s="264">
        <v>0</v>
      </c>
      <c r="X215" s="264">
        <v>0</v>
      </c>
      <c r="Y215" s="264">
        <v>0</v>
      </c>
      <c r="Z215" s="264">
        <v>0</v>
      </c>
      <c r="AA215" s="264">
        <v>4.0000000000000001E-3</v>
      </c>
      <c r="AB215" s="264">
        <v>0</v>
      </c>
      <c r="AC215" s="264">
        <v>0</v>
      </c>
      <c r="AD215" s="268"/>
      <c r="AE215" s="268"/>
      <c r="AF215" s="268"/>
      <c r="AG215" s="265"/>
      <c r="AH215" s="266">
        <v>1.4E-2</v>
      </c>
      <c r="AI215" s="267">
        <v>5.0000000000000001E-4</v>
      </c>
      <c r="AJ215" s="264">
        <v>6.0000000000000001E-3</v>
      </c>
      <c r="AK215" s="235">
        <v>0</v>
      </c>
    </row>
    <row r="216" spans="1:47">
      <c r="A216" s="17" t="s">
        <v>4</v>
      </c>
      <c r="B216" s="264">
        <v>0</v>
      </c>
      <c r="C216" s="264">
        <v>0</v>
      </c>
      <c r="D216" s="264">
        <v>0</v>
      </c>
      <c r="E216" s="264">
        <v>0</v>
      </c>
      <c r="F216" s="264">
        <v>0</v>
      </c>
      <c r="G216" s="264">
        <v>0</v>
      </c>
      <c r="H216" s="264">
        <v>0</v>
      </c>
      <c r="I216" s="264">
        <v>0</v>
      </c>
      <c r="J216" s="264">
        <v>0</v>
      </c>
      <c r="K216" s="264">
        <v>0</v>
      </c>
      <c r="L216" s="264">
        <v>0</v>
      </c>
      <c r="M216" s="264">
        <v>0</v>
      </c>
      <c r="N216" s="264">
        <v>0</v>
      </c>
      <c r="O216" s="264">
        <v>0</v>
      </c>
      <c r="P216" s="264">
        <v>0</v>
      </c>
      <c r="Q216" s="264">
        <v>0</v>
      </c>
      <c r="R216" s="264">
        <v>0</v>
      </c>
      <c r="S216" s="264">
        <v>0</v>
      </c>
      <c r="T216" s="264">
        <v>5.0000000000000001E-3</v>
      </c>
      <c r="U216" s="264">
        <v>0</v>
      </c>
      <c r="V216" s="264">
        <v>0</v>
      </c>
      <c r="W216" s="264">
        <v>0</v>
      </c>
      <c r="X216" s="264">
        <v>0</v>
      </c>
      <c r="Y216" s="264">
        <v>0</v>
      </c>
      <c r="Z216" s="264">
        <v>5.0000000000000001E-3</v>
      </c>
      <c r="AA216" s="264">
        <v>0</v>
      </c>
      <c r="AB216" s="264">
        <v>0</v>
      </c>
      <c r="AC216" s="264">
        <v>3.0000000000000001E-3</v>
      </c>
      <c r="AD216" s="264">
        <v>0</v>
      </c>
      <c r="AE216" s="264">
        <v>0</v>
      </c>
      <c r="AF216" s="264">
        <v>0</v>
      </c>
      <c r="AG216" s="265"/>
      <c r="AH216" s="266">
        <v>1.3000000000000001E-2</v>
      </c>
      <c r="AI216" s="267">
        <v>4.1935483870967743E-4</v>
      </c>
      <c r="AJ216" s="264">
        <v>5.0000000000000001E-3</v>
      </c>
      <c r="AK216" s="235">
        <v>0</v>
      </c>
    </row>
    <row r="217" spans="1:47">
      <c r="A217" s="17" t="s">
        <v>5</v>
      </c>
      <c r="B217" s="264">
        <v>8.9999999999999993E-3</v>
      </c>
      <c r="C217" s="264">
        <v>0</v>
      </c>
      <c r="D217" s="264">
        <v>0</v>
      </c>
      <c r="E217" s="264">
        <v>0</v>
      </c>
      <c r="F217" s="264">
        <v>0</v>
      </c>
      <c r="G217" s="264">
        <v>0</v>
      </c>
      <c r="H217" s="264">
        <v>0</v>
      </c>
      <c r="I217" s="264">
        <v>0</v>
      </c>
      <c r="J217" s="264">
        <v>0</v>
      </c>
      <c r="K217" s="264">
        <v>0</v>
      </c>
      <c r="L217" s="264">
        <v>0</v>
      </c>
      <c r="M217" s="264">
        <v>0</v>
      </c>
      <c r="N217" s="264">
        <v>0</v>
      </c>
      <c r="O217" s="264">
        <v>0</v>
      </c>
      <c r="P217" s="264">
        <v>0</v>
      </c>
      <c r="Q217" s="264">
        <v>0</v>
      </c>
      <c r="R217" s="264">
        <v>0.01</v>
      </c>
      <c r="S217" s="264">
        <v>0</v>
      </c>
      <c r="T217" s="264">
        <v>0</v>
      </c>
      <c r="U217" s="264">
        <v>0</v>
      </c>
      <c r="V217" s="264">
        <v>0</v>
      </c>
      <c r="W217" s="264">
        <v>0</v>
      </c>
      <c r="X217" s="264">
        <v>0</v>
      </c>
      <c r="Y217" s="264">
        <v>0</v>
      </c>
      <c r="Z217" s="264">
        <v>0</v>
      </c>
      <c r="AA217" s="264">
        <v>0</v>
      </c>
      <c r="AB217" s="264">
        <v>0</v>
      </c>
      <c r="AC217" s="264">
        <v>0</v>
      </c>
      <c r="AD217" s="264">
        <v>0</v>
      </c>
      <c r="AE217" s="264">
        <v>0</v>
      </c>
      <c r="AF217" s="269"/>
      <c r="AG217" s="265"/>
      <c r="AH217" s="266">
        <v>1.9E-2</v>
      </c>
      <c r="AI217" s="267">
        <v>6.333333333333333E-4</v>
      </c>
      <c r="AJ217" s="264">
        <v>0.01</v>
      </c>
      <c r="AK217" s="235">
        <v>0</v>
      </c>
    </row>
    <row r="218" spans="1:47" ht="13.15" customHeight="1">
      <c r="A218" s="17" t="s">
        <v>6</v>
      </c>
      <c r="B218" s="264">
        <v>0</v>
      </c>
      <c r="C218" s="264">
        <v>0</v>
      </c>
      <c r="D218" s="264">
        <v>0</v>
      </c>
      <c r="E218" s="264">
        <v>0</v>
      </c>
      <c r="F218" s="264">
        <v>0</v>
      </c>
      <c r="G218" s="264">
        <v>0</v>
      </c>
      <c r="H218" s="264">
        <v>0</v>
      </c>
      <c r="I218" s="264">
        <v>2.1999999999999999E-2</v>
      </c>
      <c r="J218" s="264">
        <v>0</v>
      </c>
      <c r="K218" s="264">
        <v>0</v>
      </c>
      <c r="L218" s="264">
        <v>0</v>
      </c>
      <c r="M218" s="264">
        <v>0</v>
      </c>
      <c r="N218" s="264">
        <v>0</v>
      </c>
      <c r="O218" s="264">
        <v>0</v>
      </c>
      <c r="P218" s="264">
        <v>0</v>
      </c>
      <c r="Q218" s="264">
        <v>0</v>
      </c>
      <c r="R218" s="264">
        <v>0</v>
      </c>
      <c r="S218" s="264">
        <v>0</v>
      </c>
      <c r="T218" s="264">
        <v>0</v>
      </c>
      <c r="U218" s="264">
        <v>0</v>
      </c>
      <c r="V218" s="264">
        <v>0</v>
      </c>
      <c r="W218" s="264">
        <v>0</v>
      </c>
      <c r="X218" s="264">
        <v>0</v>
      </c>
      <c r="Y218" s="264">
        <v>0</v>
      </c>
      <c r="Z218" s="264">
        <v>0</v>
      </c>
      <c r="AA218" s="286">
        <v>0</v>
      </c>
      <c r="AB218" s="264">
        <v>0</v>
      </c>
      <c r="AC218" s="264">
        <v>0</v>
      </c>
      <c r="AD218" s="264">
        <v>0</v>
      </c>
      <c r="AE218" s="264">
        <v>0</v>
      </c>
      <c r="AF218" s="264">
        <v>0</v>
      </c>
      <c r="AG218" s="265"/>
      <c r="AH218" s="266">
        <v>2.1999999999999999E-2</v>
      </c>
      <c r="AI218" s="267">
        <v>7.0967741935483864E-4</v>
      </c>
      <c r="AJ218" s="264">
        <v>2.1999999999999999E-2</v>
      </c>
      <c r="AK218" s="235">
        <v>0</v>
      </c>
    </row>
    <row r="219" spans="1:47">
      <c r="A219" s="17" t="s">
        <v>7</v>
      </c>
      <c r="B219" s="264">
        <v>0</v>
      </c>
      <c r="C219" s="264">
        <v>0</v>
      </c>
      <c r="D219" s="264">
        <v>0</v>
      </c>
      <c r="E219" s="264">
        <v>0</v>
      </c>
      <c r="F219" s="264">
        <v>0</v>
      </c>
      <c r="G219" s="264">
        <v>0</v>
      </c>
      <c r="H219" s="264">
        <v>0</v>
      </c>
      <c r="I219" s="264">
        <v>0</v>
      </c>
      <c r="J219" s="264">
        <v>0</v>
      </c>
      <c r="K219" s="264">
        <v>0</v>
      </c>
      <c r="L219" s="264">
        <v>0</v>
      </c>
      <c r="M219" s="264">
        <v>0</v>
      </c>
      <c r="N219" s="264">
        <v>0</v>
      </c>
      <c r="O219" s="264">
        <v>0</v>
      </c>
      <c r="P219" s="264">
        <v>0</v>
      </c>
      <c r="Q219" s="264">
        <v>0</v>
      </c>
      <c r="R219" s="264">
        <v>0</v>
      </c>
      <c r="S219" s="264">
        <v>0</v>
      </c>
      <c r="T219" s="264">
        <v>0</v>
      </c>
      <c r="U219" s="264">
        <v>0</v>
      </c>
      <c r="V219" s="264">
        <v>0</v>
      </c>
      <c r="W219" s="264">
        <v>0</v>
      </c>
      <c r="X219" s="264">
        <v>0</v>
      </c>
      <c r="Y219" s="264">
        <v>0</v>
      </c>
      <c r="Z219" s="264">
        <v>0</v>
      </c>
      <c r="AA219" s="264">
        <v>0</v>
      </c>
      <c r="AB219" s="264">
        <v>0</v>
      </c>
      <c r="AC219" s="264">
        <v>0</v>
      </c>
      <c r="AD219" s="264">
        <v>0</v>
      </c>
      <c r="AE219" s="264">
        <v>0</v>
      </c>
      <c r="AF219" s="269"/>
      <c r="AG219" s="265"/>
      <c r="AH219" s="266">
        <v>0</v>
      </c>
      <c r="AI219" s="267">
        <v>0</v>
      </c>
      <c r="AJ219" s="264">
        <v>0</v>
      </c>
      <c r="AK219" s="235">
        <v>0</v>
      </c>
    </row>
    <row r="220" spans="1:47">
      <c r="A220" s="17" t="s">
        <v>8</v>
      </c>
      <c r="B220" s="264">
        <v>0</v>
      </c>
      <c r="C220" s="264">
        <v>0</v>
      </c>
      <c r="D220" s="264">
        <v>0</v>
      </c>
      <c r="E220" s="264">
        <v>0</v>
      </c>
      <c r="F220" s="264">
        <v>0</v>
      </c>
      <c r="G220" s="264">
        <v>0</v>
      </c>
      <c r="H220" s="264">
        <v>0</v>
      </c>
      <c r="I220" s="264">
        <v>0</v>
      </c>
      <c r="J220" s="264">
        <v>0</v>
      </c>
      <c r="K220" s="264">
        <v>3.0000000000000001E-3</v>
      </c>
      <c r="L220" s="264">
        <v>0</v>
      </c>
      <c r="M220" s="264">
        <v>0</v>
      </c>
      <c r="N220" s="264">
        <v>0</v>
      </c>
      <c r="O220" s="264">
        <v>0</v>
      </c>
      <c r="P220" s="264">
        <v>0</v>
      </c>
      <c r="Q220" s="264">
        <v>0</v>
      </c>
      <c r="R220" s="264">
        <v>0</v>
      </c>
      <c r="S220" s="264">
        <v>0</v>
      </c>
      <c r="T220" s="264">
        <v>0</v>
      </c>
      <c r="U220" s="264">
        <v>0</v>
      </c>
      <c r="V220" s="264">
        <v>0</v>
      </c>
      <c r="W220" s="264">
        <v>0</v>
      </c>
      <c r="X220" s="264">
        <v>0</v>
      </c>
      <c r="Y220" s="264">
        <v>3.0000000000000001E-3</v>
      </c>
      <c r="Z220" s="264">
        <v>0</v>
      </c>
      <c r="AA220" s="264">
        <v>0</v>
      </c>
      <c r="AB220" s="264">
        <v>0</v>
      </c>
      <c r="AC220" s="264">
        <v>0</v>
      </c>
      <c r="AD220" s="264">
        <v>0</v>
      </c>
      <c r="AE220" s="264">
        <v>0</v>
      </c>
      <c r="AF220" s="264">
        <v>0</v>
      </c>
      <c r="AG220" s="265"/>
      <c r="AH220" s="266">
        <v>6.0000000000000001E-3</v>
      </c>
      <c r="AI220" s="267">
        <v>1.9354838709677419E-4</v>
      </c>
      <c r="AJ220" s="264">
        <v>3.0000000000000001E-3</v>
      </c>
      <c r="AK220" s="235">
        <v>0</v>
      </c>
    </row>
    <row r="221" spans="1:47">
      <c r="A221" s="17" t="s">
        <v>9</v>
      </c>
      <c r="B221" s="264">
        <v>3.0000000000000001E-3</v>
      </c>
      <c r="C221" s="264">
        <v>0</v>
      </c>
      <c r="D221" s="264">
        <v>0</v>
      </c>
      <c r="E221" s="264">
        <v>0</v>
      </c>
      <c r="F221" s="264">
        <v>0</v>
      </c>
      <c r="G221" s="264">
        <v>0</v>
      </c>
      <c r="H221" s="264">
        <v>0</v>
      </c>
      <c r="I221" s="264">
        <v>0</v>
      </c>
      <c r="J221" s="264">
        <v>0</v>
      </c>
      <c r="K221" s="264">
        <v>0</v>
      </c>
      <c r="L221" s="264">
        <v>0</v>
      </c>
      <c r="M221" s="264">
        <v>0</v>
      </c>
      <c r="N221" s="264">
        <v>3.0000000000000001E-3</v>
      </c>
      <c r="O221" s="264">
        <v>0</v>
      </c>
      <c r="P221" s="264">
        <v>0</v>
      </c>
      <c r="Q221" s="264">
        <v>0</v>
      </c>
      <c r="R221" s="264">
        <v>0</v>
      </c>
      <c r="S221" s="264">
        <v>0</v>
      </c>
      <c r="T221" s="264">
        <v>0</v>
      </c>
      <c r="U221" s="264">
        <v>0</v>
      </c>
      <c r="V221" s="264">
        <v>0</v>
      </c>
      <c r="W221" s="264">
        <v>3.0000000000000001E-3</v>
      </c>
      <c r="X221" s="264">
        <v>0</v>
      </c>
      <c r="Y221" s="264">
        <v>0</v>
      </c>
      <c r="Z221" s="264">
        <v>0</v>
      </c>
      <c r="AA221" s="264">
        <v>0</v>
      </c>
      <c r="AB221" s="264">
        <v>0</v>
      </c>
      <c r="AC221" s="264">
        <v>0</v>
      </c>
      <c r="AD221" s="264">
        <v>0</v>
      </c>
      <c r="AE221" s="264">
        <v>0</v>
      </c>
      <c r="AF221" s="264">
        <v>3.0000000000000001E-3</v>
      </c>
      <c r="AG221" s="265"/>
      <c r="AH221" s="266">
        <v>1.2E-2</v>
      </c>
      <c r="AI221" s="267">
        <v>3.8709677419354838E-4</v>
      </c>
      <c r="AJ221" s="264">
        <v>3.0000000000000001E-3</v>
      </c>
      <c r="AK221" s="235">
        <v>0</v>
      </c>
    </row>
    <row r="222" spans="1:47">
      <c r="A222" s="17" t="s">
        <v>10</v>
      </c>
      <c r="B222" s="264">
        <v>0</v>
      </c>
      <c r="C222" s="264">
        <v>0</v>
      </c>
      <c r="D222" s="264">
        <v>0</v>
      </c>
      <c r="E222" s="264">
        <v>0</v>
      </c>
      <c r="F222" s="264">
        <v>0</v>
      </c>
      <c r="G222" s="264">
        <v>0</v>
      </c>
      <c r="H222" s="264">
        <v>0</v>
      </c>
      <c r="I222" s="264">
        <v>0</v>
      </c>
      <c r="J222" s="264">
        <v>0</v>
      </c>
      <c r="K222" s="264">
        <v>0</v>
      </c>
      <c r="L222" s="264">
        <v>0</v>
      </c>
      <c r="M222" s="264">
        <v>0</v>
      </c>
      <c r="N222" s="264">
        <v>0</v>
      </c>
      <c r="O222" s="264">
        <v>0</v>
      </c>
      <c r="P222" s="264">
        <v>0</v>
      </c>
      <c r="Q222" s="264">
        <v>0</v>
      </c>
      <c r="R222" s="264">
        <v>0</v>
      </c>
      <c r="S222" s="264">
        <v>0</v>
      </c>
      <c r="T222" s="264">
        <v>0</v>
      </c>
      <c r="U222" s="264">
        <v>0</v>
      </c>
      <c r="V222" s="264">
        <v>3.0000000000000001E-3</v>
      </c>
      <c r="W222" s="264">
        <v>0</v>
      </c>
      <c r="X222" s="264">
        <v>0</v>
      </c>
      <c r="Y222" s="264">
        <v>0</v>
      </c>
      <c r="Z222" s="264">
        <v>0</v>
      </c>
      <c r="AA222" s="264">
        <v>0</v>
      </c>
      <c r="AB222" s="264">
        <v>0</v>
      </c>
      <c r="AC222" s="264">
        <v>0</v>
      </c>
      <c r="AD222" s="264">
        <v>1E-3</v>
      </c>
      <c r="AE222" s="264">
        <v>0</v>
      </c>
      <c r="AF222" s="270"/>
      <c r="AG222" s="265"/>
      <c r="AH222" s="266">
        <v>4.0000000000000001E-3</v>
      </c>
      <c r="AI222" s="267">
        <v>1.3333333333333334E-4</v>
      </c>
      <c r="AJ222" s="264">
        <v>3.0000000000000001E-3</v>
      </c>
      <c r="AK222" s="235">
        <v>0</v>
      </c>
    </row>
    <row r="223" spans="1:47">
      <c r="A223" s="17" t="s">
        <v>11</v>
      </c>
      <c r="B223" s="264">
        <v>0</v>
      </c>
      <c r="C223" s="264">
        <v>0</v>
      </c>
      <c r="D223" s="264">
        <v>0</v>
      </c>
      <c r="E223" s="264">
        <v>0</v>
      </c>
      <c r="F223" s="264">
        <v>0</v>
      </c>
      <c r="G223" s="264">
        <v>0</v>
      </c>
      <c r="H223" s="264">
        <v>0</v>
      </c>
      <c r="I223" s="264">
        <v>0</v>
      </c>
      <c r="J223" s="264">
        <v>0</v>
      </c>
      <c r="K223" s="264">
        <v>0</v>
      </c>
      <c r="L223" s="264">
        <v>3.0000000000000001E-3</v>
      </c>
      <c r="M223" s="264">
        <v>0</v>
      </c>
      <c r="N223" s="264">
        <v>0</v>
      </c>
      <c r="O223" s="264">
        <v>0</v>
      </c>
      <c r="P223" s="264">
        <v>0</v>
      </c>
      <c r="Q223" s="264">
        <v>0</v>
      </c>
      <c r="R223" s="264">
        <v>0</v>
      </c>
      <c r="S223" s="264">
        <v>0</v>
      </c>
      <c r="T223" s="264">
        <v>0</v>
      </c>
      <c r="U223" s="264">
        <v>0</v>
      </c>
      <c r="V223" s="264">
        <v>0</v>
      </c>
      <c r="W223" s="264">
        <v>0</v>
      </c>
      <c r="X223" s="264">
        <v>0</v>
      </c>
      <c r="Y223" s="264">
        <v>3.0000000000000001E-3</v>
      </c>
      <c r="Z223" s="264">
        <v>0</v>
      </c>
      <c r="AA223" s="264">
        <v>0</v>
      </c>
      <c r="AB223" s="264">
        <v>0</v>
      </c>
      <c r="AC223" s="264">
        <v>0</v>
      </c>
      <c r="AD223" s="264">
        <v>0</v>
      </c>
      <c r="AE223" s="264">
        <v>0</v>
      </c>
      <c r="AF223" s="264">
        <v>0</v>
      </c>
      <c r="AG223" s="265"/>
      <c r="AH223" s="266">
        <v>6.0000000000000001E-3</v>
      </c>
      <c r="AI223" s="267">
        <v>1.9354838709677419E-4</v>
      </c>
      <c r="AJ223" s="264">
        <v>3.0000000000000001E-3</v>
      </c>
      <c r="AK223" s="235">
        <v>0</v>
      </c>
    </row>
    <row r="224" spans="1:47">
      <c r="A224" s="17" t="s">
        <v>65</v>
      </c>
      <c r="B224" s="264">
        <v>0</v>
      </c>
      <c r="C224" s="264">
        <v>0</v>
      </c>
      <c r="D224" s="264">
        <v>0</v>
      </c>
      <c r="E224" s="264">
        <v>0</v>
      </c>
      <c r="F224" s="264">
        <v>0</v>
      </c>
      <c r="G224" s="264">
        <v>3.0000000000000001E-3</v>
      </c>
      <c r="H224" s="264">
        <v>0</v>
      </c>
      <c r="I224" s="264">
        <v>0</v>
      </c>
      <c r="J224" s="264">
        <v>0</v>
      </c>
      <c r="K224" s="264">
        <v>0</v>
      </c>
      <c r="L224" s="264">
        <v>0</v>
      </c>
      <c r="M224" s="264">
        <v>0</v>
      </c>
      <c r="N224" s="264">
        <v>1E-3</v>
      </c>
      <c r="O224" s="264">
        <v>0</v>
      </c>
      <c r="P224" s="264">
        <v>0</v>
      </c>
      <c r="Q224" s="264">
        <v>0</v>
      </c>
      <c r="R224" s="264">
        <v>0</v>
      </c>
      <c r="S224" s="264">
        <v>0</v>
      </c>
      <c r="T224" s="264">
        <v>0</v>
      </c>
      <c r="U224" s="264">
        <v>0</v>
      </c>
      <c r="V224" s="264">
        <v>3.0000000000000001E-3</v>
      </c>
      <c r="W224" s="264">
        <v>0</v>
      </c>
      <c r="X224" s="264">
        <v>0</v>
      </c>
      <c r="Y224" s="264">
        <v>0</v>
      </c>
      <c r="Z224" s="264">
        <v>0</v>
      </c>
      <c r="AA224" s="264">
        <v>0</v>
      </c>
      <c r="AB224" s="264">
        <v>0</v>
      </c>
      <c r="AC224" s="264">
        <v>3.0000000000000001E-3</v>
      </c>
      <c r="AD224" s="264">
        <v>0</v>
      </c>
      <c r="AE224" s="264">
        <v>0</v>
      </c>
      <c r="AF224" s="270"/>
      <c r="AG224" s="265"/>
      <c r="AH224" s="266">
        <v>0.01</v>
      </c>
      <c r="AI224" s="267">
        <v>3.3333333333333332E-4</v>
      </c>
      <c r="AJ224" s="264">
        <v>3.0000000000000001E-3</v>
      </c>
      <c r="AK224" s="235">
        <v>0</v>
      </c>
    </row>
    <row r="225" spans="1:47">
      <c r="A225" s="17" t="s">
        <v>66</v>
      </c>
      <c r="B225" s="264">
        <v>0</v>
      </c>
      <c r="C225" s="264">
        <v>0</v>
      </c>
      <c r="D225" s="264">
        <v>0</v>
      </c>
      <c r="E225" s="264">
        <v>0</v>
      </c>
      <c r="F225" s="264">
        <v>0</v>
      </c>
      <c r="G225" s="264">
        <v>0</v>
      </c>
      <c r="H225" s="264">
        <v>0</v>
      </c>
      <c r="I225" s="264">
        <v>0</v>
      </c>
      <c r="J225" s="264">
        <v>3.0000000000000001E-3</v>
      </c>
      <c r="K225" s="264">
        <v>0</v>
      </c>
      <c r="L225" s="264">
        <v>0</v>
      </c>
      <c r="M225" s="264">
        <v>0</v>
      </c>
      <c r="N225" s="264">
        <v>3.0000000000000001E-3</v>
      </c>
      <c r="O225" s="264">
        <v>0</v>
      </c>
      <c r="P225" s="264">
        <v>0</v>
      </c>
      <c r="Q225" s="264">
        <v>0</v>
      </c>
      <c r="R225" s="264">
        <v>0</v>
      </c>
      <c r="S225" s="264">
        <v>0</v>
      </c>
      <c r="T225" s="264">
        <v>0</v>
      </c>
      <c r="U225" s="264">
        <v>3.0000000000000001E-3</v>
      </c>
      <c r="V225" s="264">
        <v>0</v>
      </c>
      <c r="W225" s="264">
        <v>0</v>
      </c>
      <c r="X225" s="264">
        <v>0</v>
      </c>
      <c r="Y225" s="264">
        <v>0</v>
      </c>
      <c r="Z225" s="264">
        <v>0</v>
      </c>
      <c r="AA225" s="264">
        <v>0</v>
      </c>
      <c r="AB225" s="264">
        <v>3.0000000000000001E-3</v>
      </c>
      <c r="AC225" s="264">
        <v>0</v>
      </c>
      <c r="AD225" s="264">
        <v>0</v>
      </c>
      <c r="AE225" s="264">
        <v>0</v>
      </c>
      <c r="AF225" s="264">
        <v>0</v>
      </c>
      <c r="AG225" s="265"/>
      <c r="AH225" s="266">
        <v>1.2E-2</v>
      </c>
      <c r="AI225" s="267">
        <v>3.8709677419354838E-4</v>
      </c>
      <c r="AJ225" s="264">
        <v>3.0000000000000001E-3</v>
      </c>
      <c r="AK225" s="235">
        <v>0</v>
      </c>
    </row>
    <row r="226" spans="1:47" ht="6.75" customHeight="1">
      <c r="A226" s="277"/>
      <c r="B226" s="277"/>
      <c r="C226" s="277"/>
      <c r="D226" s="277"/>
      <c r="E226" s="277"/>
      <c r="F226" s="277"/>
      <c r="G226" s="277"/>
      <c r="H226" s="277"/>
      <c r="I226" s="277"/>
      <c r="J226" s="277"/>
      <c r="K226" s="277"/>
      <c r="L226" s="277"/>
      <c r="M226" s="277"/>
      <c r="N226" s="277"/>
      <c r="O226" s="277"/>
      <c r="P226" s="277"/>
      <c r="Q226" s="277"/>
      <c r="R226" s="277"/>
      <c r="S226" s="277"/>
      <c r="T226" s="277"/>
      <c r="U226" s="277"/>
      <c r="V226" s="277"/>
      <c r="W226" s="277"/>
      <c r="X226" s="277"/>
      <c r="Y226" s="277"/>
      <c r="Z226" s="277"/>
      <c r="AA226" s="277"/>
      <c r="AB226" s="277"/>
      <c r="AC226" s="277"/>
      <c r="AD226" s="277"/>
      <c r="AE226" s="277"/>
      <c r="AF226" s="277"/>
      <c r="AG226" s="277"/>
      <c r="AH226" s="277"/>
      <c r="AI226" s="278"/>
      <c r="AJ226" s="277"/>
      <c r="AK226" s="279"/>
    </row>
    <row r="227" spans="1:47" ht="15">
      <c r="AH227" s="271">
        <v>0.11800000000000001</v>
      </c>
      <c r="AI227" s="272" t="s">
        <v>208</v>
      </c>
    </row>
    <row r="228" spans="1:47">
      <c r="A228" s="50" t="s">
        <v>233</v>
      </c>
      <c r="B228" s="57"/>
      <c r="C228" s="57"/>
      <c r="D228" s="57"/>
      <c r="E228" s="57"/>
      <c r="F228" s="57"/>
      <c r="G228" s="133"/>
      <c r="H228" s="171"/>
      <c r="I228" s="57"/>
      <c r="J228" s="57"/>
      <c r="K228" s="256" t="s">
        <v>202</v>
      </c>
      <c r="L228" s="256"/>
      <c r="M228" s="57">
        <v>2.5920000000000001</v>
      </c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0"/>
      <c r="AG228" s="57"/>
      <c r="AH228" s="248"/>
      <c r="AI228" s="257"/>
      <c r="AJ228" s="57"/>
      <c r="AK228" s="258"/>
      <c r="AL228" s="1"/>
      <c r="AM228" s="1"/>
      <c r="AN228" s="1"/>
      <c r="AO228" s="1"/>
      <c r="AP228" s="1"/>
      <c r="AQ228" s="1"/>
      <c r="AR228" s="1"/>
      <c r="AS228" s="1"/>
      <c r="AT228" s="1"/>
      <c r="AU228" s="1"/>
    </row>
    <row r="229" spans="1:47">
      <c r="A229" s="259" t="s">
        <v>203</v>
      </c>
      <c r="B229" s="259">
        <v>1</v>
      </c>
      <c r="C229" s="259">
        <v>2</v>
      </c>
      <c r="D229" s="259">
        <v>3</v>
      </c>
      <c r="E229" s="259">
        <v>4</v>
      </c>
      <c r="F229" s="259">
        <v>5</v>
      </c>
      <c r="G229" s="259">
        <v>6</v>
      </c>
      <c r="H229" s="259">
        <v>7</v>
      </c>
      <c r="I229" s="259">
        <v>8</v>
      </c>
      <c r="J229" s="259">
        <v>9</v>
      </c>
      <c r="K229" s="259">
        <v>10</v>
      </c>
      <c r="L229" s="259">
        <v>11</v>
      </c>
      <c r="M229" s="259">
        <v>12</v>
      </c>
      <c r="N229" s="259">
        <v>13</v>
      </c>
      <c r="O229" s="259">
        <v>14</v>
      </c>
      <c r="P229" s="259">
        <v>15</v>
      </c>
      <c r="Q229" s="259">
        <v>16</v>
      </c>
      <c r="R229" s="259">
        <v>17</v>
      </c>
      <c r="S229" s="259">
        <v>18</v>
      </c>
      <c r="T229" s="259">
        <v>19</v>
      </c>
      <c r="U229" s="259">
        <v>20</v>
      </c>
      <c r="V229" s="259">
        <v>21</v>
      </c>
      <c r="W229" s="259">
        <v>22</v>
      </c>
      <c r="X229" s="259">
        <v>23</v>
      </c>
      <c r="Y229" s="259">
        <v>24</v>
      </c>
      <c r="Z229" s="259">
        <v>25</v>
      </c>
      <c r="AA229" s="259">
        <v>26</v>
      </c>
      <c r="AB229" s="259">
        <v>27</v>
      </c>
      <c r="AC229" s="259">
        <v>28</v>
      </c>
      <c r="AD229" s="259">
        <v>29</v>
      </c>
      <c r="AE229" s="259">
        <v>30</v>
      </c>
      <c r="AF229" s="259">
        <v>31</v>
      </c>
      <c r="AG229" s="290" t="s">
        <v>204</v>
      </c>
      <c r="AH229" s="261" t="s">
        <v>204</v>
      </c>
      <c r="AI229" s="262" t="s">
        <v>205</v>
      </c>
      <c r="AJ229" s="261" t="s">
        <v>206</v>
      </c>
      <c r="AK229" s="263" t="s">
        <v>207</v>
      </c>
      <c r="AL229" s="50" t="s">
        <v>233</v>
      </c>
    </row>
    <row r="230" spans="1:47">
      <c r="A230" s="17" t="s">
        <v>33</v>
      </c>
      <c r="B230" s="264">
        <v>0.80999999999999994</v>
      </c>
      <c r="C230" s="264">
        <v>1.4280000000000002</v>
      </c>
      <c r="D230" s="264">
        <v>1.3559999999999999</v>
      </c>
      <c r="E230" s="264">
        <v>0.78400000000000003</v>
      </c>
      <c r="F230" s="264">
        <v>1.0369999999999999</v>
      </c>
      <c r="G230" s="264">
        <v>1.167</v>
      </c>
      <c r="H230" s="264">
        <v>0.9890000000000001</v>
      </c>
      <c r="I230" s="264">
        <v>0.93400000000000005</v>
      </c>
      <c r="J230" s="264">
        <v>1.2530000000000001</v>
      </c>
      <c r="K230" s="264">
        <v>1.137</v>
      </c>
      <c r="L230" s="264">
        <v>1.0149999999999999</v>
      </c>
      <c r="M230" s="264">
        <v>1.274</v>
      </c>
      <c r="N230" s="264">
        <v>1.3180000000000001</v>
      </c>
      <c r="O230" s="264">
        <v>1.1619999999999999</v>
      </c>
      <c r="P230" s="264">
        <v>1.03</v>
      </c>
      <c r="Q230" s="264">
        <v>1.2210000000000001</v>
      </c>
      <c r="R230" s="264">
        <v>1.355</v>
      </c>
      <c r="S230" s="264">
        <v>0.88600000000000001</v>
      </c>
      <c r="T230" s="264">
        <v>1.385</v>
      </c>
      <c r="U230" s="264">
        <v>1.161</v>
      </c>
      <c r="V230" s="264">
        <v>0.97800000000000009</v>
      </c>
      <c r="W230" s="264">
        <v>0.80200000000000005</v>
      </c>
      <c r="X230" s="264">
        <v>1.127</v>
      </c>
      <c r="Y230" s="264">
        <v>1.2330000000000001</v>
      </c>
      <c r="Z230" s="264">
        <v>0.94100000000000006</v>
      </c>
      <c r="AA230" s="264">
        <v>1.149</v>
      </c>
      <c r="AB230" s="264">
        <v>1.1659999999999999</v>
      </c>
      <c r="AC230" s="264">
        <v>0.74199999999999999</v>
      </c>
      <c r="AD230" s="264">
        <v>0.879</v>
      </c>
      <c r="AE230" s="264">
        <v>1.026</v>
      </c>
      <c r="AF230" s="264">
        <v>0.95</v>
      </c>
      <c r="AG230" s="265"/>
      <c r="AH230" s="266">
        <v>33.695000000000014</v>
      </c>
      <c r="AI230" s="267">
        <v>1.0869354838709682</v>
      </c>
      <c r="AJ230" s="264">
        <v>1.4280000000000002</v>
      </c>
      <c r="AK230" s="235"/>
    </row>
    <row r="231" spans="1:47">
      <c r="A231" s="17" t="s">
        <v>3</v>
      </c>
      <c r="B231" s="264">
        <v>0.90400000000000003</v>
      </c>
      <c r="C231" s="264">
        <v>1.093</v>
      </c>
      <c r="D231" s="264">
        <v>1.2989999999999999</v>
      </c>
      <c r="E231" s="264">
        <v>0.99600000000000011</v>
      </c>
      <c r="F231" s="264">
        <v>0.91800000000000004</v>
      </c>
      <c r="G231" s="264">
        <v>1.2879999999999998</v>
      </c>
      <c r="H231" s="264">
        <v>1.1299999999999999</v>
      </c>
      <c r="I231" s="264">
        <v>1.0980000000000001</v>
      </c>
      <c r="J231" s="264">
        <v>1.306</v>
      </c>
      <c r="K231" s="264">
        <v>1.2730000000000001</v>
      </c>
      <c r="L231" s="264">
        <v>0.70900000000000007</v>
      </c>
      <c r="M231" s="264">
        <v>1.036</v>
      </c>
      <c r="N231" s="264">
        <v>0.96200000000000008</v>
      </c>
      <c r="O231" s="264">
        <v>0.97000000000000008</v>
      </c>
      <c r="P231" s="264">
        <v>0.77400000000000002</v>
      </c>
      <c r="Q231" s="264">
        <v>1.2879999999999998</v>
      </c>
      <c r="R231" s="264">
        <v>1.4630000000000001</v>
      </c>
      <c r="S231" s="264">
        <v>0.94099999999999995</v>
      </c>
      <c r="T231" s="264">
        <v>1.2050000000000001</v>
      </c>
      <c r="U231" s="264">
        <v>1.357</v>
      </c>
      <c r="V231" s="264">
        <v>1.2989999999999999</v>
      </c>
      <c r="W231" s="264">
        <v>0.90999999999999992</v>
      </c>
      <c r="X231" s="264">
        <v>1.357</v>
      </c>
      <c r="Y231" s="264">
        <v>1.4400000000000002</v>
      </c>
      <c r="Z231" s="264">
        <v>1.1579999999999999</v>
      </c>
      <c r="AA231" s="264">
        <v>0.95599999999999996</v>
      </c>
      <c r="AB231" s="264">
        <v>1.3029999999999999</v>
      </c>
      <c r="AC231" s="264">
        <v>1.089</v>
      </c>
      <c r="AD231" s="268"/>
      <c r="AE231" s="268"/>
      <c r="AF231" s="268"/>
      <c r="AG231" s="265"/>
      <c r="AH231" s="266">
        <v>31.521999999999998</v>
      </c>
      <c r="AI231" s="267">
        <v>1.1257857142857142</v>
      </c>
      <c r="AJ231" s="264">
        <v>1.4630000000000001</v>
      </c>
      <c r="AK231" s="235"/>
    </row>
    <row r="232" spans="1:47">
      <c r="A232" s="17" t="s">
        <v>4</v>
      </c>
      <c r="B232" s="264">
        <v>0.78</v>
      </c>
      <c r="C232" s="264">
        <v>1.506</v>
      </c>
      <c r="D232" s="264">
        <v>1.516</v>
      </c>
      <c r="E232" s="264">
        <v>1.1399999999999999</v>
      </c>
      <c r="F232" s="264">
        <v>1.236</v>
      </c>
      <c r="G232" s="264">
        <v>1.272</v>
      </c>
      <c r="H232" s="264">
        <v>0.97499999999999998</v>
      </c>
      <c r="I232" s="264">
        <v>1.304</v>
      </c>
      <c r="J232" s="264">
        <v>1.2240000000000002</v>
      </c>
      <c r="K232" s="264">
        <v>1.6759999999999999</v>
      </c>
      <c r="L232" s="264">
        <v>1.786</v>
      </c>
      <c r="M232" s="264">
        <v>1.33</v>
      </c>
      <c r="N232" s="264">
        <v>1.472</v>
      </c>
      <c r="O232" s="264">
        <v>1.2839999999999998</v>
      </c>
      <c r="P232" s="264">
        <v>1.8370000000000002</v>
      </c>
      <c r="Q232" s="264">
        <v>1.1020000000000001</v>
      </c>
      <c r="R232" s="264">
        <v>1.8109999999999999</v>
      </c>
      <c r="S232" s="264">
        <v>1.18</v>
      </c>
      <c r="T232" s="264">
        <v>1.0389999999999999</v>
      </c>
      <c r="U232" s="264">
        <v>1.21</v>
      </c>
      <c r="V232" s="264">
        <v>1.4080000000000001</v>
      </c>
      <c r="W232" s="264">
        <v>0.95599999999999996</v>
      </c>
      <c r="X232" s="264">
        <v>1.2999999999999998</v>
      </c>
      <c r="Y232" s="264">
        <v>1.2989999999999999</v>
      </c>
      <c r="Z232" s="264">
        <v>2.3159999999999998</v>
      </c>
      <c r="AA232" s="264">
        <v>1.1359999999999999</v>
      </c>
      <c r="AB232" s="264">
        <v>1.411</v>
      </c>
      <c r="AC232" s="264">
        <v>1.4060000000000001</v>
      </c>
      <c r="AD232" s="264">
        <v>1.5629999999999999</v>
      </c>
      <c r="AE232" s="264">
        <v>1.2429999999999999</v>
      </c>
      <c r="AF232" s="264">
        <v>2.0880000000000001</v>
      </c>
      <c r="AG232" s="265"/>
      <c r="AH232" s="266">
        <v>42.806000000000012</v>
      </c>
      <c r="AI232" s="267">
        <v>1.3808387096774197</v>
      </c>
      <c r="AJ232" s="264">
        <v>2.3159999999999998</v>
      </c>
      <c r="AK232" s="235"/>
    </row>
    <row r="233" spans="1:47">
      <c r="A233" s="17" t="s">
        <v>5</v>
      </c>
      <c r="B233" s="264">
        <v>1.8879999999999999</v>
      </c>
      <c r="C233" s="264">
        <v>0.878</v>
      </c>
      <c r="D233" s="264">
        <v>1.738</v>
      </c>
      <c r="E233" s="264">
        <v>1.6260000000000001</v>
      </c>
      <c r="F233" s="264">
        <v>1.401</v>
      </c>
      <c r="G233" s="264">
        <v>1.387</v>
      </c>
      <c r="H233" s="264">
        <v>1.4949999999999999</v>
      </c>
      <c r="I233" s="264">
        <v>1.4090000000000003</v>
      </c>
      <c r="J233" s="264">
        <v>0.85199999999999998</v>
      </c>
      <c r="K233" s="264">
        <v>1.518</v>
      </c>
      <c r="L233" s="264">
        <v>1.518</v>
      </c>
      <c r="M233" s="264">
        <v>1.4290000000000003</v>
      </c>
      <c r="N233" s="264">
        <v>1.552</v>
      </c>
      <c r="O233" s="264">
        <v>2.0350000000000001</v>
      </c>
      <c r="P233" s="264">
        <v>1.417</v>
      </c>
      <c r="Q233" s="264">
        <v>1.1399999999999999</v>
      </c>
      <c r="R233" s="264">
        <v>1.2549999999999999</v>
      </c>
      <c r="S233" s="264">
        <v>1.806</v>
      </c>
      <c r="T233" s="264">
        <v>1.5309999999999999</v>
      </c>
      <c r="U233" s="264">
        <v>1.2729999999999999</v>
      </c>
      <c r="V233" s="264">
        <v>1.5089999999999999</v>
      </c>
      <c r="W233" s="264">
        <v>1.2759999999999998</v>
      </c>
      <c r="X233" s="264">
        <v>1.381</v>
      </c>
      <c r="Y233" s="264">
        <v>1.389</v>
      </c>
      <c r="Z233" s="264">
        <v>1.843</v>
      </c>
      <c r="AA233" s="264">
        <v>1.625</v>
      </c>
      <c r="AB233" s="264">
        <v>1.2839999999999998</v>
      </c>
      <c r="AC233" s="264">
        <v>1.794</v>
      </c>
      <c r="AD233" s="264">
        <v>2.2239999999999998</v>
      </c>
      <c r="AE233" s="264">
        <v>1.47</v>
      </c>
      <c r="AF233" s="269"/>
      <c r="AG233" s="265"/>
      <c r="AH233" s="266">
        <v>44.942999999999998</v>
      </c>
      <c r="AI233" s="267">
        <v>1.4981</v>
      </c>
      <c r="AJ233" s="264">
        <v>2.2239999999999998</v>
      </c>
      <c r="AK233" s="235"/>
    </row>
    <row r="234" spans="1:47">
      <c r="A234" s="17" t="s">
        <v>6</v>
      </c>
      <c r="B234" s="264">
        <v>1.9569999999999999</v>
      </c>
      <c r="C234" s="264">
        <v>1.5510000000000002</v>
      </c>
      <c r="D234" s="264">
        <v>1.351</v>
      </c>
      <c r="E234" s="264">
        <v>1.627</v>
      </c>
      <c r="F234" s="264">
        <v>1.367</v>
      </c>
      <c r="G234" s="264">
        <v>1.073</v>
      </c>
      <c r="H234" s="264">
        <v>1.111</v>
      </c>
      <c r="I234" s="264">
        <v>1.468</v>
      </c>
      <c r="J234" s="264">
        <v>1.6640000000000001</v>
      </c>
      <c r="K234" s="264">
        <v>1.514</v>
      </c>
      <c r="L234" s="264">
        <v>1.345</v>
      </c>
      <c r="M234" s="264">
        <v>1.6039999999999999</v>
      </c>
      <c r="N234" s="264">
        <v>1.7240000000000002</v>
      </c>
      <c r="O234" s="264">
        <v>0.96699999999999997</v>
      </c>
      <c r="P234" s="264">
        <v>1.3519999999999999</v>
      </c>
      <c r="Q234" s="264">
        <v>1.552</v>
      </c>
      <c r="R234" s="264">
        <v>1.2100000000000002</v>
      </c>
      <c r="S234" s="264">
        <v>1.502</v>
      </c>
      <c r="T234" s="264">
        <v>1.7320000000000002</v>
      </c>
      <c r="U234" s="264">
        <v>1.85</v>
      </c>
      <c r="V234" s="264">
        <v>1.419</v>
      </c>
      <c r="W234" s="264">
        <v>1.5919999999999999</v>
      </c>
      <c r="X234" s="264">
        <v>1.9550000000000001</v>
      </c>
      <c r="Y234" s="264">
        <v>2.02</v>
      </c>
      <c r="Z234" s="264">
        <v>1.6539999999999999</v>
      </c>
      <c r="AA234" s="264">
        <v>2.016</v>
      </c>
      <c r="AB234" s="264">
        <v>2.2960000000000003</v>
      </c>
      <c r="AC234" s="264">
        <v>2.024</v>
      </c>
      <c r="AD234" s="264">
        <v>1.8660000000000001</v>
      </c>
      <c r="AE234" s="264">
        <v>2.157</v>
      </c>
      <c r="AF234" s="264">
        <v>1.946</v>
      </c>
      <c r="AG234" s="265"/>
      <c r="AH234" s="266">
        <v>50.465999999999994</v>
      </c>
      <c r="AI234" s="267">
        <v>1.6279354838709676</v>
      </c>
      <c r="AJ234" s="264">
        <v>2.2960000000000003</v>
      </c>
      <c r="AK234" s="235"/>
    </row>
    <row r="235" spans="1:47">
      <c r="A235" s="17" t="s">
        <v>7</v>
      </c>
      <c r="B235" s="264">
        <v>1.2719999999999998</v>
      </c>
      <c r="C235" s="264">
        <v>1.3069999999999999</v>
      </c>
      <c r="D235" s="264">
        <v>2.4770000000000003</v>
      </c>
      <c r="E235" s="264">
        <v>1.27</v>
      </c>
      <c r="F235" s="264">
        <v>1.492</v>
      </c>
      <c r="G235" s="264">
        <v>1.508</v>
      </c>
      <c r="H235" s="264">
        <v>1.242</v>
      </c>
      <c r="I235" s="264">
        <v>1.4000000000000001</v>
      </c>
      <c r="J235" s="264">
        <v>1.272</v>
      </c>
      <c r="K235" s="264">
        <v>1.0940000000000001</v>
      </c>
      <c r="L235" s="264">
        <v>0.84</v>
      </c>
      <c r="M235" s="264">
        <v>1.141</v>
      </c>
      <c r="N235" s="264">
        <v>1.355</v>
      </c>
      <c r="O235" s="264">
        <v>1.0609999999999999</v>
      </c>
      <c r="P235" s="264">
        <v>0.97899999999999998</v>
      </c>
      <c r="Q235" s="264">
        <v>1.4380000000000002</v>
      </c>
      <c r="R235" s="264">
        <v>0.91700000000000004</v>
      </c>
      <c r="S235" s="264">
        <v>0.97799999999999998</v>
      </c>
      <c r="T235" s="264">
        <v>1.0919999999999999</v>
      </c>
      <c r="U235" s="264">
        <v>1.038</v>
      </c>
      <c r="V235" s="264">
        <v>1.0169999999999999</v>
      </c>
      <c r="W235" s="264">
        <v>1.2949999999999999</v>
      </c>
      <c r="X235" s="264">
        <v>1.5089999999999999</v>
      </c>
      <c r="Y235" s="264">
        <v>1.401</v>
      </c>
      <c r="Z235" s="264">
        <v>1.3759999999999999</v>
      </c>
      <c r="AA235" s="264">
        <v>1.4369999999999998</v>
      </c>
      <c r="AB235" s="264">
        <v>1.9500000000000002</v>
      </c>
      <c r="AC235" s="264">
        <v>1.377</v>
      </c>
      <c r="AD235" s="264">
        <v>1.4989999999999999</v>
      </c>
      <c r="AE235" s="264">
        <v>1.452</v>
      </c>
      <c r="AF235" s="269"/>
      <c r="AG235" s="265"/>
      <c r="AH235" s="266">
        <v>39.486000000000004</v>
      </c>
      <c r="AI235" s="267">
        <v>1.3162</v>
      </c>
      <c r="AJ235" s="264">
        <v>2.4770000000000003</v>
      </c>
      <c r="AK235" s="235"/>
    </row>
    <row r="236" spans="1:47">
      <c r="A236" s="17" t="s">
        <v>8</v>
      </c>
      <c r="B236" s="264">
        <v>1.385</v>
      </c>
      <c r="C236" s="264">
        <v>1.4829999999999999</v>
      </c>
      <c r="D236" s="264">
        <v>1.7049999999999998</v>
      </c>
      <c r="E236" s="264">
        <v>1.3660000000000001</v>
      </c>
      <c r="F236" s="264">
        <v>1.478</v>
      </c>
      <c r="G236" s="264">
        <v>1.619</v>
      </c>
      <c r="H236" s="264">
        <v>1.206</v>
      </c>
      <c r="I236" s="264">
        <v>1.369</v>
      </c>
      <c r="J236" s="264">
        <v>1.018</v>
      </c>
      <c r="K236" s="264">
        <v>1.3780000000000001</v>
      </c>
      <c r="L236" s="264">
        <v>1.4450000000000001</v>
      </c>
      <c r="M236" s="264">
        <v>1.0130000000000001</v>
      </c>
      <c r="N236" s="264">
        <v>1.151</v>
      </c>
      <c r="O236" s="264">
        <v>1.2450000000000001</v>
      </c>
      <c r="P236" s="264">
        <v>1.5389999999999999</v>
      </c>
      <c r="Q236" s="264">
        <v>1.228</v>
      </c>
      <c r="R236" s="264">
        <v>1.4060000000000001</v>
      </c>
      <c r="S236" s="264">
        <v>1.3109999999999999</v>
      </c>
      <c r="T236" s="264">
        <v>1.0329999999999999</v>
      </c>
      <c r="U236" s="264">
        <v>1.51</v>
      </c>
      <c r="V236" s="264">
        <v>1.373</v>
      </c>
      <c r="W236" s="264">
        <v>1.5760000000000001</v>
      </c>
      <c r="X236" s="264">
        <v>0.93699999999999994</v>
      </c>
      <c r="Y236" s="264">
        <v>1.5580000000000001</v>
      </c>
      <c r="Z236" s="264">
        <v>1.171</v>
      </c>
      <c r="AA236" s="264">
        <v>0.88800000000000001</v>
      </c>
      <c r="AB236" s="264">
        <v>1.119</v>
      </c>
      <c r="AC236" s="264">
        <v>1.298</v>
      </c>
      <c r="AD236" s="264">
        <v>1.405</v>
      </c>
      <c r="AE236" s="264">
        <v>1.0860000000000001</v>
      </c>
      <c r="AF236" s="264">
        <v>1.329</v>
      </c>
      <c r="AG236" s="265"/>
      <c r="AH236" s="266">
        <v>40.628000000000007</v>
      </c>
      <c r="AI236" s="267">
        <v>1.3105806451612905</v>
      </c>
      <c r="AJ236" s="264">
        <v>1.7049999999999998</v>
      </c>
      <c r="AK236" s="235"/>
    </row>
    <row r="237" spans="1:47">
      <c r="A237" s="17" t="s">
        <v>9</v>
      </c>
      <c r="B237" s="264">
        <v>1.03</v>
      </c>
      <c r="C237" s="264">
        <v>1.099</v>
      </c>
      <c r="D237" s="264">
        <v>1.0349999999999999</v>
      </c>
      <c r="E237" s="264">
        <v>1.1520000000000001</v>
      </c>
      <c r="F237" s="264">
        <v>1.373</v>
      </c>
      <c r="G237" s="264">
        <v>0.94699999999999995</v>
      </c>
      <c r="H237" s="264">
        <v>1.119</v>
      </c>
      <c r="I237" s="264">
        <v>1.2320000000000002</v>
      </c>
      <c r="J237" s="264">
        <v>1.149</v>
      </c>
      <c r="K237" s="264">
        <v>1.1680000000000001</v>
      </c>
      <c r="L237" s="264">
        <v>1.103</v>
      </c>
      <c r="M237" s="264">
        <v>1.3079999999999998</v>
      </c>
      <c r="N237" s="264">
        <v>1.016</v>
      </c>
      <c r="O237" s="264">
        <v>1.103</v>
      </c>
      <c r="P237" s="264">
        <v>1.1300000000000001</v>
      </c>
      <c r="Q237" s="264">
        <v>0.99199999999999999</v>
      </c>
      <c r="R237" s="264">
        <v>1.3079999999999998</v>
      </c>
      <c r="S237" s="264">
        <v>1.2410000000000001</v>
      </c>
      <c r="T237" s="264">
        <v>1.2210000000000001</v>
      </c>
      <c r="U237" s="264">
        <v>0.89999999999999991</v>
      </c>
      <c r="V237" s="264">
        <v>1.2270000000000001</v>
      </c>
      <c r="W237" s="264">
        <v>1.339</v>
      </c>
      <c r="X237" s="264">
        <v>1.2170000000000001</v>
      </c>
      <c r="Y237" s="264">
        <v>1.355</v>
      </c>
      <c r="Z237" s="264">
        <v>1.355</v>
      </c>
      <c r="AA237" s="264">
        <v>1.581</v>
      </c>
      <c r="AB237" s="264">
        <v>0.9860000000000001</v>
      </c>
      <c r="AC237" s="264">
        <v>1.121</v>
      </c>
      <c r="AD237" s="264">
        <v>1.294</v>
      </c>
      <c r="AE237" s="264">
        <v>1.006</v>
      </c>
      <c r="AF237" s="264">
        <v>1.135</v>
      </c>
      <c r="AG237" s="265"/>
      <c r="AH237" s="266">
        <v>36.24199999999999</v>
      </c>
      <c r="AI237" s="267">
        <v>1.1690967741935481</v>
      </c>
      <c r="AJ237" s="264">
        <v>1.581</v>
      </c>
      <c r="AK237" s="235"/>
    </row>
    <row r="238" spans="1:47">
      <c r="A238" s="17" t="s">
        <v>10</v>
      </c>
      <c r="B238" s="264">
        <v>1.06</v>
      </c>
      <c r="C238" s="264">
        <v>1.282</v>
      </c>
      <c r="D238" s="264">
        <v>0.75</v>
      </c>
      <c r="E238" s="264">
        <v>1.101</v>
      </c>
      <c r="F238" s="264">
        <v>1.069</v>
      </c>
      <c r="G238" s="264">
        <v>1.0010000000000001</v>
      </c>
      <c r="H238" s="264">
        <v>1.4929999999999999</v>
      </c>
      <c r="I238" s="264">
        <v>1.3319999999999999</v>
      </c>
      <c r="J238" s="264">
        <v>1.7969999999999999</v>
      </c>
      <c r="K238" s="264">
        <v>0.91700000000000004</v>
      </c>
      <c r="L238" s="264">
        <v>1.5469999999999999</v>
      </c>
      <c r="M238" s="264">
        <v>1.4740000000000002</v>
      </c>
      <c r="N238" s="264">
        <v>1.1759999999999999</v>
      </c>
      <c r="O238" s="264">
        <v>1.012</v>
      </c>
      <c r="P238" s="264">
        <v>1.4219999999999999</v>
      </c>
      <c r="Q238" s="264">
        <v>1.4930000000000001</v>
      </c>
      <c r="R238" s="264">
        <v>1.1830000000000001</v>
      </c>
      <c r="S238" s="264">
        <v>1.633</v>
      </c>
      <c r="T238" s="264">
        <v>1.5</v>
      </c>
      <c r="U238" s="264">
        <v>1.504</v>
      </c>
      <c r="V238" s="264">
        <v>1.4889999999999999</v>
      </c>
      <c r="W238" s="264">
        <v>1.891</v>
      </c>
      <c r="X238" s="264">
        <v>1.903</v>
      </c>
      <c r="Y238" s="264">
        <v>1.381</v>
      </c>
      <c r="Z238" s="264">
        <v>1.405</v>
      </c>
      <c r="AA238" s="264">
        <v>2.2990000000000004</v>
      </c>
      <c r="AB238" s="264">
        <v>2.1230000000000002</v>
      </c>
      <c r="AC238" s="264">
        <v>1.3420000000000001</v>
      </c>
      <c r="AD238" s="264">
        <v>2.0760000000000001</v>
      </c>
      <c r="AE238" s="264">
        <v>2.3550000000000004</v>
      </c>
      <c r="AF238" s="270"/>
      <c r="AG238" s="265"/>
      <c r="AH238" s="266">
        <v>44.010000000000005</v>
      </c>
      <c r="AI238" s="267">
        <v>1.4670000000000001</v>
      </c>
      <c r="AJ238" s="264">
        <v>2.3550000000000004</v>
      </c>
      <c r="AK238" s="235"/>
    </row>
    <row r="239" spans="1:47">
      <c r="A239" s="17" t="s">
        <v>11</v>
      </c>
      <c r="B239" s="264">
        <v>1.5509999999999999</v>
      </c>
      <c r="C239" s="264">
        <v>1.2170000000000001</v>
      </c>
      <c r="D239" s="264">
        <v>2.5330000000000004</v>
      </c>
      <c r="E239" s="264">
        <v>1.7049999999999998</v>
      </c>
      <c r="F239" s="264">
        <v>1.5230000000000001</v>
      </c>
      <c r="G239" s="264">
        <v>1.85</v>
      </c>
      <c r="H239" s="264">
        <v>2.0979999999999999</v>
      </c>
      <c r="I239" s="264">
        <v>1.0210000000000001</v>
      </c>
      <c r="J239" s="264">
        <v>1.2109999999999999</v>
      </c>
      <c r="K239" s="264">
        <v>1.1299999999999999</v>
      </c>
      <c r="L239" s="264">
        <v>1.4410000000000001</v>
      </c>
      <c r="M239" s="264">
        <v>1.4090000000000003</v>
      </c>
      <c r="N239" s="264">
        <v>1.4770000000000001</v>
      </c>
      <c r="O239" s="264">
        <v>1.9380000000000002</v>
      </c>
      <c r="P239" s="264">
        <v>1.4350000000000001</v>
      </c>
      <c r="Q239" s="264">
        <v>1.6679999999999999</v>
      </c>
      <c r="R239" s="264">
        <v>1.629</v>
      </c>
      <c r="S239" s="264">
        <v>1.5130000000000001</v>
      </c>
      <c r="T239" s="264">
        <v>1.149</v>
      </c>
      <c r="U239" s="264">
        <v>1.3199999999999998</v>
      </c>
      <c r="V239" s="264">
        <v>1.2410000000000001</v>
      </c>
      <c r="W239" s="264">
        <v>0.95799999999999996</v>
      </c>
      <c r="X239" s="264">
        <v>1.4079999999999999</v>
      </c>
      <c r="Y239" s="264">
        <v>1.252</v>
      </c>
      <c r="Z239" s="264">
        <v>1.222</v>
      </c>
      <c r="AA239" s="264">
        <v>1.05</v>
      </c>
      <c r="AB239" s="264">
        <v>1.246</v>
      </c>
      <c r="AC239" s="264">
        <v>1.0820000000000001</v>
      </c>
      <c r="AD239" s="264">
        <v>1.0090000000000001</v>
      </c>
      <c r="AE239" s="264">
        <v>1.3559999999999999</v>
      </c>
      <c r="AF239" s="264">
        <v>1.45</v>
      </c>
      <c r="AG239" s="265"/>
      <c r="AH239" s="266">
        <v>44.092000000000013</v>
      </c>
      <c r="AI239" s="267">
        <v>1.4223225806451618</v>
      </c>
      <c r="AJ239" s="264">
        <v>2.5330000000000004</v>
      </c>
      <c r="AK239" s="235"/>
    </row>
    <row r="240" spans="1:47">
      <c r="A240" s="17" t="s">
        <v>65</v>
      </c>
      <c r="B240" s="264">
        <v>1.403</v>
      </c>
      <c r="C240" s="264">
        <v>1.258</v>
      </c>
      <c r="D240" s="264">
        <v>1.8539999999999999</v>
      </c>
      <c r="E240" s="264">
        <v>1.464</v>
      </c>
      <c r="F240" s="264">
        <v>1.2330000000000001</v>
      </c>
      <c r="G240" s="264">
        <v>1.3679999999999999</v>
      </c>
      <c r="H240" s="264">
        <v>1.5369999999999999</v>
      </c>
      <c r="I240" s="264">
        <v>1.355</v>
      </c>
      <c r="J240" s="264">
        <v>1.135</v>
      </c>
      <c r="K240" s="264">
        <v>1.462</v>
      </c>
      <c r="L240" s="264">
        <v>1.2839999999999998</v>
      </c>
      <c r="M240" s="264">
        <v>1.0529999999999999</v>
      </c>
      <c r="N240" s="264">
        <v>1.4610000000000001</v>
      </c>
      <c r="O240" s="264">
        <v>1.2949999999999999</v>
      </c>
      <c r="P240" s="264">
        <v>1.1679999999999999</v>
      </c>
      <c r="Q240" s="264">
        <v>1.071</v>
      </c>
      <c r="R240" s="264">
        <v>1.5009999999999999</v>
      </c>
      <c r="S240" s="264">
        <v>1.1819999999999999</v>
      </c>
      <c r="T240" s="264">
        <v>1.0469999999999999</v>
      </c>
      <c r="U240" s="264">
        <v>1.4660000000000002</v>
      </c>
      <c r="V240" s="264">
        <v>1.3089999999999999</v>
      </c>
      <c r="W240" s="264">
        <v>1.3199999999999998</v>
      </c>
      <c r="X240" s="264">
        <v>1.6539999999999999</v>
      </c>
      <c r="Y240" s="264">
        <v>1.3759999999999999</v>
      </c>
      <c r="Z240" s="264">
        <v>1.107</v>
      </c>
      <c r="AA240" s="264">
        <v>0.97099999999999997</v>
      </c>
      <c r="AB240" s="264">
        <v>1.43</v>
      </c>
      <c r="AC240" s="264">
        <v>1.6140000000000001</v>
      </c>
      <c r="AD240" s="264">
        <v>1.0349999999999999</v>
      </c>
      <c r="AE240" s="264">
        <v>1.55</v>
      </c>
      <c r="AF240" s="270"/>
      <c r="AG240" s="265"/>
      <c r="AH240" s="266">
        <v>39.962999999999987</v>
      </c>
      <c r="AI240" s="267">
        <v>1.3320999999999996</v>
      </c>
      <c r="AJ240" s="264">
        <v>1.8539999999999999</v>
      </c>
      <c r="AK240" s="235"/>
    </row>
    <row r="241" spans="1:47">
      <c r="A241" s="17" t="s">
        <v>66</v>
      </c>
      <c r="B241" s="264">
        <v>1.4590000000000001</v>
      </c>
      <c r="C241" s="264">
        <v>1.3780000000000001</v>
      </c>
      <c r="D241" s="264">
        <v>0.93800000000000006</v>
      </c>
      <c r="E241" s="264">
        <v>1.3129999999999999</v>
      </c>
      <c r="F241" s="264">
        <v>1.4860000000000002</v>
      </c>
      <c r="G241" s="264">
        <v>1.2310000000000001</v>
      </c>
      <c r="H241" s="264">
        <v>1.21</v>
      </c>
      <c r="I241" s="264">
        <v>1.5630000000000002</v>
      </c>
      <c r="J241" s="264">
        <v>1.5249999999999999</v>
      </c>
      <c r="K241" s="264">
        <v>1.071</v>
      </c>
      <c r="L241" s="264">
        <v>1.498</v>
      </c>
      <c r="M241" s="264">
        <v>1.069</v>
      </c>
      <c r="N241" s="264">
        <v>1.085</v>
      </c>
      <c r="O241" s="264">
        <v>1.1619999999999999</v>
      </c>
      <c r="P241" s="264">
        <v>1.298</v>
      </c>
      <c r="Q241" s="264">
        <v>1.1119999999999999</v>
      </c>
      <c r="R241" s="264">
        <v>0.94200000000000006</v>
      </c>
      <c r="S241" s="264">
        <v>0.97499999999999998</v>
      </c>
      <c r="T241" s="264">
        <v>1.073</v>
      </c>
      <c r="U241" s="264">
        <v>0.91200000000000003</v>
      </c>
      <c r="V241" s="264">
        <v>1.19</v>
      </c>
      <c r="W241" s="264">
        <v>1.103</v>
      </c>
      <c r="X241" s="264">
        <v>0.95899999999999996</v>
      </c>
      <c r="Y241" s="264">
        <v>0.73</v>
      </c>
      <c r="Z241" s="264">
        <v>1.0429999999999999</v>
      </c>
      <c r="AA241" s="264">
        <v>1.0429999999999999</v>
      </c>
      <c r="AB241" s="264">
        <v>1.0760000000000001</v>
      </c>
      <c r="AC241" s="264">
        <v>1.121</v>
      </c>
      <c r="AD241" s="264">
        <v>1.012</v>
      </c>
      <c r="AE241" s="264">
        <v>0.85199999999999998</v>
      </c>
      <c r="AF241" s="264">
        <v>0.83599999999999997</v>
      </c>
      <c r="AG241" s="265"/>
      <c r="AH241" s="266">
        <v>35.265000000000001</v>
      </c>
      <c r="AI241" s="267">
        <v>1.1375806451612904</v>
      </c>
      <c r="AJ241" s="264">
        <v>1.5630000000000002</v>
      </c>
      <c r="AK241" s="235"/>
    </row>
    <row r="242" spans="1:47" ht="15">
      <c r="AH242" s="271">
        <v>483.11799999999994</v>
      </c>
      <c r="AI242" s="272" t="s">
        <v>208</v>
      </c>
    </row>
    <row r="243" spans="1:47" ht="15" customHeight="1">
      <c r="A243" s="50" t="s">
        <v>234</v>
      </c>
      <c r="B243" s="57"/>
      <c r="C243" s="57"/>
      <c r="D243" s="57"/>
      <c r="E243" s="57"/>
      <c r="F243" s="57"/>
      <c r="G243" s="57"/>
      <c r="H243" s="133" t="s">
        <v>217</v>
      </c>
      <c r="I243" s="171" t="s">
        <v>200</v>
      </c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0"/>
      <c r="AI243" s="257"/>
      <c r="AJ243" s="57"/>
      <c r="AK243" s="258"/>
      <c r="AL243" s="1"/>
      <c r="AM243" s="1"/>
      <c r="AN243" s="1"/>
      <c r="AO243" s="1"/>
      <c r="AP243" s="1"/>
      <c r="AQ243" s="1"/>
      <c r="AR243" s="1"/>
      <c r="AS243" s="1"/>
      <c r="AT243" s="1"/>
      <c r="AU243" s="1"/>
    </row>
    <row r="244" spans="1:47">
      <c r="A244" s="259" t="s">
        <v>203</v>
      </c>
      <c r="B244" s="259">
        <v>1</v>
      </c>
      <c r="C244" s="259">
        <v>2</v>
      </c>
      <c r="D244" s="259">
        <v>3</v>
      </c>
      <c r="E244" s="259">
        <v>4</v>
      </c>
      <c r="F244" s="259">
        <v>5</v>
      </c>
      <c r="G244" s="259">
        <v>6</v>
      </c>
      <c r="H244" s="259">
        <v>7</v>
      </c>
      <c r="I244" s="259">
        <v>8</v>
      </c>
      <c r="J244" s="259">
        <v>9</v>
      </c>
      <c r="K244" s="259">
        <v>10</v>
      </c>
      <c r="L244" s="259">
        <v>11</v>
      </c>
      <c r="M244" s="259">
        <v>12</v>
      </c>
      <c r="N244" s="259">
        <v>13</v>
      </c>
      <c r="O244" s="259">
        <v>14</v>
      </c>
      <c r="P244" s="259">
        <v>15</v>
      </c>
      <c r="Q244" s="259">
        <v>16</v>
      </c>
      <c r="R244" s="259">
        <v>17</v>
      </c>
      <c r="S244" s="259">
        <v>18</v>
      </c>
      <c r="T244" s="259">
        <v>19</v>
      </c>
      <c r="U244" s="259">
        <v>20</v>
      </c>
      <c r="V244" s="259">
        <v>21</v>
      </c>
      <c r="W244" s="259">
        <v>22</v>
      </c>
      <c r="X244" s="259">
        <v>23</v>
      </c>
      <c r="Y244" s="259">
        <v>24</v>
      </c>
      <c r="Z244" s="259">
        <v>25</v>
      </c>
      <c r="AA244" s="259">
        <v>26</v>
      </c>
      <c r="AB244" s="259">
        <v>27</v>
      </c>
      <c r="AC244" s="259">
        <v>28</v>
      </c>
      <c r="AD244" s="259">
        <v>29</v>
      </c>
      <c r="AE244" s="259">
        <v>30</v>
      </c>
      <c r="AF244" s="259">
        <v>31</v>
      </c>
      <c r="AG244" s="290"/>
      <c r="AH244" s="261" t="s">
        <v>204</v>
      </c>
      <c r="AI244" s="262" t="s">
        <v>205</v>
      </c>
      <c r="AJ244" s="261" t="s">
        <v>206</v>
      </c>
      <c r="AK244" s="263" t="s">
        <v>207</v>
      </c>
      <c r="AL244" s="50" t="s">
        <v>234</v>
      </c>
    </row>
    <row r="245" spans="1:47">
      <c r="A245" s="17" t="s">
        <v>33</v>
      </c>
      <c r="B245" s="264">
        <v>0.35499999999999998</v>
      </c>
      <c r="C245" s="264">
        <v>0.622</v>
      </c>
      <c r="D245" s="264">
        <v>0.58699999999999997</v>
      </c>
      <c r="E245" s="264">
        <v>0.34100000000000003</v>
      </c>
      <c r="F245" s="264">
        <v>0.44600000000000001</v>
      </c>
      <c r="G245" s="264">
        <v>0.51700000000000002</v>
      </c>
      <c r="H245" s="264">
        <v>0.43099999999999999</v>
      </c>
      <c r="I245" s="264">
        <v>0.40100000000000002</v>
      </c>
      <c r="J245" s="264">
        <v>0.54600000000000004</v>
      </c>
      <c r="K245" s="264">
        <v>0.495</v>
      </c>
      <c r="L245" s="264">
        <v>0.438</v>
      </c>
      <c r="M245" s="264">
        <v>0.55500000000000005</v>
      </c>
      <c r="N245" s="264">
        <v>0.58099999999999996</v>
      </c>
      <c r="O245" s="264">
        <v>0.505</v>
      </c>
      <c r="P245" s="264">
        <v>0.44800000000000001</v>
      </c>
      <c r="Q245" s="264">
        <v>0.54100000000000004</v>
      </c>
      <c r="R245" s="264">
        <v>0.58299999999999996</v>
      </c>
      <c r="S245" s="264">
        <v>0.38500000000000001</v>
      </c>
      <c r="T245" s="264">
        <v>0.56699999999999995</v>
      </c>
      <c r="U245" s="264">
        <v>0.504</v>
      </c>
      <c r="V245" s="264">
        <v>0.42599999999999999</v>
      </c>
      <c r="W245" s="264">
        <v>0.24</v>
      </c>
      <c r="X245" s="264">
        <v>0.502</v>
      </c>
      <c r="Y245" s="264">
        <v>0.53400000000000003</v>
      </c>
      <c r="Z245" s="264">
        <v>0.39600000000000002</v>
      </c>
      <c r="AA245" s="264">
        <v>0.51600000000000001</v>
      </c>
      <c r="AB245" s="264">
        <v>0.51</v>
      </c>
      <c r="AC245" s="264">
        <v>0.32100000000000001</v>
      </c>
      <c r="AD245" s="264">
        <v>0.39</v>
      </c>
      <c r="AE245" s="264">
        <v>0.441</v>
      </c>
      <c r="AF245" s="264">
        <v>0.42399999999999999</v>
      </c>
      <c r="AG245" s="265"/>
      <c r="AH245" s="266">
        <v>14.548000000000002</v>
      </c>
      <c r="AI245" s="267">
        <v>0.46929032258064524</v>
      </c>
      <c r="AJ245" s="264">
        <v>0.622</v>
      </c>
      <c r="AK245" s="235">
        <v>0</v>
      </c>
    </row>
    <row r="246" spans="1:47">
      <c r="A246" s="17" t="s">
        <v>3</v>
      </c>
      <c r="B246" s="264">
        <v>0.38200000000000001</v>
      </c>
      <c r="C246" s="264">
        <v>0.48399999999999999</v>
      </c>
      <c r="D246" s="264">
        <v>0.56499999999999995</v>
      </c>
      <c r="E246" s="264">
        <v>0.438</v>
      </c>
      <c r="F246" s="264">
        <v>0.39900000000000002</v>
      </c>
      <c r="G246" s="264">
        <v>0.56599999999999995</v>
      </c>
      <c r="H246" s="264">
        <v>0.497</v>
      </c>
      <c r="I246" s="264">
        <v>0.47399999999999998</v>
      </c>
      <c r="J246" s="264">
        <v>0.57399999999999995</v>
      </c>
      <c r="K246" s="264">
        <v>0.55500000000000005</v>
      </c>
      <c r="L246" s="264">
        <v>0.313</v>
      </c>
      <c r="M246" s="264">
        <v>0.44800000000000001</v>
      </c>
      <c r="N246" s="264">
        <v>0.42099999999999999</v>
      </c>
      <c r="O246" s="264">
        <v>0.42699999999999999</v>
      </c>
      <c r="P246" s="264">
        <v>0.33100000000000002</v>
      </c>
      <c r="Q246" s="264">
        <v>0.56699999999999995</v>
      </c>
      <c r="R246" s="264">
        <v>0.63800000000000001</v>
      </c>
      <c r="S246" s="264">
        <v>0.41099999999999998</v>
      </c>
      <c r="T246" s="264">
        <v>0.52800000000000002</v>
      </c>
      <c r="U246" s="264">
        <v>0.59099999999999997</v>
      </c>
      <c r="V246" s="264">
        <v>0.56399999999999995</v>
      </c>
      <c r="W246" s="264">
        <v>0.40699999999999997</v>
      </c>
      <c r="X246" s="264">
        <v>0.58699999999999997</v>
      </c>
      <c r="Y246" s="264">
        <v>0.63200000000000001</v>
      </c>
      <c r="Z246" s="264">
        <v>0.51100000000000001</v>
      </c>
      <c r="AA246" s="264">
        <v>0.41199999999999998</v>
      </c>
      <c r="AB246" s="264">
        <v>0.56999999999999995</v>
      </c>
      <c r="AC246" s="264">
        <v>0.47699999999999998</v>
      </c>
      <c r="AD246" s="268"/>
      <c r="AE246" s="268"/>
      <c r="AF246" s="268"/>
      <c r="AG246" s="265"/>
      <c r="AH246" s="266">
        <v>13.769</v>
      </c>
      <c r="AI246" s="267">
        <v>0.49175000000000002</v>
      </c>
      <c r="AJ246" s="264">
        <v>0.63800000000000001</v>
      </c>
      <c r="AK246" s="235">
        <v>0</v>
      </c>
    </row>
    <row r="247" spans="1:47">
      <c r="A247" s="17" t="s">
        <v>4</v>
      </c>
      <c r="B247" s="264">
        <v>0.33500000000000002</v>
      </c>
      <c r="C247" s="264">
        <v>0.66400000000000003</v>
      </c>
      <c r="D247" s="264">
        <v>0.66800000000000004</v>
      </c>
      <c r="E247" s="264">
        <v>0.495</v>
      </c>
      <c r="F247" s="264">
        <v>0.54100000000000004</v>
      </c>
      <c r="G247" s="264">
        <v>0.55700000000000005</v>
      </c>
      <c r="H247" s="264">
        <v>0.432</v>
      </c>
      <c r="I247" s="264">
        <v>0.56200000000000006</v>
      </c>
      <c r="J247" s="264">
        <v>0.54200000000000004</v>
      </c>
      <c r="K247" s="264">
        <v>0.73399999999999999</v>
      </c>
      <c r="L247" s="264">
        <v>0.78100000000000003</v>
      </c>
      <c r="M247" s="264">
        <v>0.57899999999999996</v>
      </c>
      <c r="N247" s="264">
        <v>0.64100000000000001</v>
      </c>
      <c r="O247" s="264">
        <v>0.57599999999999996</v>
      </c>
      <c r="P247" s="264">
        <v>0.8</v>
      </c>
      <c r="Q247" s="264">
        <v>0.48499999999999999</v>
      </c>
      <c r="R247" s="264">
        <v>0.79500000000000004</v>
      </c>
      <c r="S247" s="264">
        <v>0.51500000000000001</v>
      </c>
      <c r="T247" s="264">
        <v>0.45600000000000002</v>
      </c>
      <c r="U247" s="264">
        <v>0.53200000000000003</v>
      </c>
      <c r="V247" s="264">
        <v>0.61499999999999999</v>
      </c>
      <c r="W247" s="264">
        <v>0.42599999999999999</v>
      </c>
      <c r="X247" s="264">
        <v>0.56799999999999995</v>
      </c>
      <c r="Y247" s="264">
        <v>0.56999999999999995</v>
      </c>
      <c r="Z247" s="264">
        <v>1.01</v>
      </c>
      <c r="AA247" s="264">
        <v>0.505</v>
      </c>
      <c r="AB247" s="264">
        <v>0.61899999999999999</v>
      </c>
      <c r="AC247" s="264">
        <v>0.623</v>
      </c>
      <c r="AD247" s="264">
        <v>0.67800000000000005</v>
      </c>
      <c r="AE247" s="264">
        <v>0.54700000000000004</v>
      </c>
      <c r="AF247" s="264">
        <v>0.91900000000000004</v>
      </c>
      <c r="AG247" s="265"/>
      <c r="AH247" s="266">
        <v>18.770000000000003</v>
      </c>
      <c r="AI247" s="267">
        <v>0.60548387096774203</v>
      </c>
      <c r="AJ247" s="264">
        <v>1.01</v>
      </c>
      <c r="AK247" s="235">
        <v>0</v>
      </c>
    </row>
    <row r="248" spans="1:47">
      <c r="A248" s="17" t="s">
        <v>5</v>
      </c>
      <c r="B248" s="264">
        <v>0.82599999999999996</v>
      </c>
      <c r="C248" s="264">
        <v>0.39600000000000002</v>
      </c>
      <c r="D248" s="264">
        <v>0.747</v>
      </c>
      <c r="E248" s="264">
        <v>0.72699999999999998</v>
      </c>
      <c r="F248" s="264">
        <v>0.61</v>
      </c>
      <c r="G248" s="264">
        <v>0.61299999999999999</v>
      </c>
      <c r="H248" s="264">
        <v>0.65600000000000003</v>
      </c>
      <c r="I248" s="264">
        <v>0.61699999999999999</v>
      </c>
      <c r="J248" s="264">
        <v>0.376</v>
      </c>
      <c r="K248" s="264">
        <v>0.67</v>
      </c>
      <c r="L248" s="264">
        <v>0.66600000000000004</v>
      </c>
      <c r="M248" s="264">
        <v>0.63</v>
      </c>
      <c r="N248" s="264">
        <v>0.68300000000000005</v>
      </c>
      <c r="O248" s="264">
        <v>0.89300000000000002</v>
      </c>
      <c r="P248" s="264">
        <v>0.623</v>
      </c>
      <c r="Q248" s="264">
        <v>0.501</v>
      </c>
      <c r="R248" s="264">
        <v>0.55500000000000005</v>
      </c>
      <c r="S248" s="264">
        <v>0.79300000000000004</v>
      </c>
      <c r="T248" s="264">
        <v>0.66600000000000004</v>
      </c>
      <c r="U248" s="264">
        <v>0.56799999999999995</v>
      </c>
      <c r="V248" s="264">
        <v>0.66200000000000003</v>
      </c>
      <c r="W248" s="264">
        <v>0.56299999999999994</v>
      </c>
      <c r="X248" s="264">
        <v>0.60699999999999998</v>
      </c>
      <c r="Y248" s="264">
        <v>0.60799999999999998</v>
      </c>
      <c r="Z248" s="264">
        <v>0.81200000000000006</v>
      </c>
      <c r="AA248" s="264">
        <v>0.71499999999999997</v>
      </c>
      <c r="AB248" s="264">
        <v>0.56699999999999995</v>
      </c>
      <c r="AC248" s="264">
        <v>0.78700000000000003</v>
      </c>
      <c r="AD248" s="264">
        <v>0.97899999999999998</v>
      </c>
      <c r="AE248" s="264">
        <v>0.64400000000000002</v>
      </c>
      <c r="AF248" s="269"/>
      <c r="AG248" s="265"/>
      <c r="AH248" s="266">
        <v>19.759999999999998</v>
      </c>
      <c r="AI248" s="267">
        <v>0.65866666666666662</v>
      </c>
      <c r="AJ248" s="264">
        <v>0.97899999999999998</v>
      </c>
      <c r="AK248" s="235">
        <v>0</v>
      </c>
    </row>
    <row r="249" spans="1:47">
      <c r="A249" s="17" t="s">
        <v>6</v>
      </c>
      <c r="B249" s="264">
        <v>0.83399999999999996</v>
      </c>
      <c r="C249" s="264">
        <v>0.68200000000000005</v>
      </c>
      <c r="D249" s="264">
        <v>0.59099999999999997</v>
      </c>
      <c r="E249" s="264">
        <v>0.71799999999999997</v>
      </c>
      <c r="F249" s="264">
        <v>0.59899999999999998</v>
      </c>
      <c r="G249" s="264">
        <v>0.47</v>
      </c>
      <c r="H249" s="264">
        <v>0.48399999999999999</v>
      </c>
      <c r="I249" s="264">
        <v>0.63900000000000001</v>
      </c>
      <c r="J249" s="264">
        <v>0.73199999999999998</v>
      </c>
      <c r="K249" s="264">
        <v>0.66100000000000003</v>
      </c>
      <c r="L249" s="264">
        <v>0.59399999999999997</v>
      </c>
      <c r="M249" s="264">
        <v>0.70599999999999996</v>
      </c>
      <c r="N249" s="264">
        <v>0.75700000000000001</v>
      </c>
      <c r="O249" s="264">
        <v>0.42199999999999999</v>
      </c>
      <c r="P249" s="264">
        <v>0.59299999999999997</v>
      </c>
      <c r="Q249" s="264">
        <v>0.68300000000000005</v>
      </c>
      <c r="R249" s="264">
        <v>0.53300000000000003</v>
      </c>
      <c r="S249" s="264">
        <v>0.66200000000000003</v>
      </c>
      <c r="T249" s="264">
        <v>0.76100000000000001</v>
      </c>
      <c r="U249" s="264">
        <v>0.81200000000000006</v>
      </c>
      <c r="V249" s="264">
        <v>0.625</v>
      </c>
      <c r="W249" s="264">
        <v>0.70199999999999996</v>
      </c>
      <c r="X249" s="264">
        <v>0.86</v>
      </c>
      <c r="Y249" s="264">
        <v>0.88800000000000001</v>
      </c>
      <c r="Z249" s="264">
        <v>0.72599999999999998</v>
      </c>
      <c r="AA249" s="264">
        <v>0.88600000000000001</v>
      </c>
      <c r="AB249" s="264">
        <v>1.0089999999999999</v>
      </c>
      <c r="AC249" s="264">
        <v>0.89400000000000002</v>
      </c>
      <c r="AD249" s="264">
        <v>0.79400000000000004</v>
      </c>
      <c r="AE249" s="264">
        <v>0.95</v>
      </c>
      <c r="AF249" s="264">
        <v>0.85199999999999998</v>
      </c>
      <c r="AG249" s="265"/>
      <c r="AH249" s="266">
        <v>22.118999999999996</v>
      </c>
      <c r="AI249" s="267">
        <v>0.71351612903225792</v>
      </c>
      <c r="AJ249" s="264">
        <v>1.0089999999999999</v>
      </c>
      <c r="AK249" s="235">
        <v>0</v>
      </c>
    </row>
    <row r="250" spans="1:47">
      <c r="A250" s="17" t="s">
        <v>7</v>
      </c>
      <c r="B250" s="264">
        <v>0.56299999999999994</v>
      </c>
      <c r="C250" s="264">
        <v>0.57799999999999996</v>
      </c>
      <c r="D250" s="264">
        <v>1.0840000000000001</v>
      </c>
      <c r="E250" s="264">
        <v>0.55700000000000005</v>
      </c>
      <c r="F250" s="264">
        <v>0.65200000000000002</v>
      </c>
      <c r="G250" s="264">
        <v>0.66400000000000003</v>
      </c>
      <c r="H250" s="264">
        <v>0.54500000000000004</v>
      </c>
      <c r="I250" s="264">
        <v>0.61699999999999999</v>
      </c>
      <c r="J250" s="264">
        <v>0.53800000000000003</v>
      </c>
      <c r="K250" s="264">
        <v>0.47</v>
      </c>
      <c r="L250" s="264">
        <v>0.36599999999999999</v>
      </c>
      <c r="M250" s="264">
        <v>0.49199999999999999</v>
      </c>
      <c r="N250" s="264">
        <v>0.59599999999999997</v>
      </c>
      <c r="O250" s="264">
        <v>0.46400000000000002</v>
      </c>
      <c r="P250" s="264">
        <v>0.435</v>
      </c>
      <c r="Q250" s="264">
        <v>0.627</v>
      </c>
      <c r="R250" s="264">
        <v>0.39700000000000002</v>
      </c>
      <c r="S250" s="264">
        <v>0.41699999999999998</v>
      </c>
      <c r="T250" s="264">
        <v>0.48</v>
      </c>
      <c r="U250" s="264">
        <v>0.45700000000000002</v>
      </c>
      <c r="V250" s="264">
        <v>0.44700000000000001</v>
      </c>
      <c r="W250" s="264">
        <v>0.56599999999999995</v>
      </c>
      <c r="X250" s="264">
        <v>0.66700000000000004</v>
      </c>
      <c r="Y250" s="264">
        <v>0.61099999999999999</v>
      </c>
      <c r="Z250" s="264">
        <v>0.60599999999999998</v>
      </c>
      <c r="AA250" s="264">
        <v>0.63300000000000001</v>
      </c>
      <c r="AB250" s="264">
        <v>0.85199999999999998</v>
      </c>
      <c r="AC250" s="264">
        <v>0.60399999999999998</v>
      </c>
      <c r="AD250" s="264">
        <v>0.65700000000000003</v>
      </c>
      <c r="AE250" s="264">
        <v>0.64</v>
      </c>
      <c r="AF250" s="269"/>
      <c r="AG250" s="265"/>
      <c r="AH250" s="266">
        <v>17.282000000000004</v>
      </c>
      <c r="AI250" s="267">
        <v>0.57606666666666684</v>
      </c>
      <c r="AJ250" s="264">
        <v>1.0840000000000001</v>
      </c>
      <c r="AK250" s="235">
        <v>0</v>
      </c>
    </row>
    <row r="251" spans="1:47">
      <c r="A251" s="17" t="s">
        <v>8</v>
      </c>
      <c r="B251" s="264">
        <v>0.60499999999999998</v>
      </c>
      <c r="C251" s="264">
        <v>0.63500000000000001</v>
      </c>
      <c r="D251" s="264">
        <v>0.73599999999999999</v>
      </c>
      <c r="E251" s="264">
        <v>0.59499999999999997</v>
      </c>
      <c r="F251" s="264">
        <v>0.65</v>
      </c>
      <c r="G251" s="264">
        <v>0.71399999999999997</v>
      </c>
      <c r="H251" s="264">
        <v>0.52500000000000002</v>
      </c>
      <c r="I251" s="264">
        <v>0.60599999999999998</v>
      </c>
      <c r="J251" s="264">
        <v>0.442</v>
      </c>
      <c r="K251" s="264">
        <v>0.60499999999999998</v>
      </c>
      <c r="L251" s="264">
        <v>0.63800000000000001</v>
      </c>
      <c r="M251" s="264">
        <v>0.44600000000000001</v>
      </c>
      <c r="N251" s="264">
        <v>0.50800000000000001</v>
      </c>
      <c r="O251" s="264">
        <v>0.54800000000000004</v>
      </c>
      <c r="P251" s="264">
        <v>0.67700000000000005</v>
      </c>
      <c r="Q251" s="264">
        <v>0.51600000000000001</v>
      </c>
      <c r="R251" s="264">
        <v>0.57099999999999995</v>
      </c>
      <c r="S251" s="264">
        <v>0.57599999999999996</v>
      </c>
      <c r="T251" s="264">
        <v>0.45200000000000001</v>
      </c>
      <c r="U251" s="264">
        <v>0.67</v>
      </c>
      <c r="V251" s="264">
        <v>0.60199999999999998</v>
      </c>
      <c r="W251" s="264">
        <v>0.69399999999999995</v>
      </c>
      <c r="X251" s="264">
        <v>0.41499999999999998</v>
      </c>
      <c r="Y251" s="264">
        <v>0.67700000000000005</v>
      </c>
      <c r="Z251" s="264">
        <v>0.51300000000000001</v>
      </c>
      <c r="AA251" s="264">
        <v>0.39200000000000002</v>
      </c>
      <c r="AB251" s="264">
        <v>0.49199999999999999</v>
      </c>
      <c r="AC251" s="264">
        <v>0.57099999999999995</v>
      </c>
      <c r="AD251" s="264">
        <v>0.61699999999999999</v>
      </c>
      <c r="AE251" s="264">
        <v>0.47499999999999998</v>
      </c>
      <c r="AF251" s="264">
        <v>0.58499999999999996</v>
      </c>
      <c r="AG251" s="265"/>
      <c r="AH251" s="266">
        <v>17.748000000000001</v>
      </c>
      <c r="AI251" s="267">
        <v>0.57251612903225813</v>
      </c>
      <c r="AJ251" s="264">
        <v>0.73599999999999999</v>
      </c>
      <c r="AK251" s="235">
        <v>0</v>
      </c>
    </row>
    <row r="252" spans="1:47">
      <c r="A252" s="17" t="s">
        <v>9</v>
      </c>
      <c r="B252" s="264">
        <v>0.45300000000000001</v>
      </c>
      <c r="C252" s="264">
        <v>0.48199999999999998</v>
      </c>
      <c r="D252" s="264">
        <v>0.45400000000000001</v>
      </c>
      <c r="E252" s="264">
        <v>0.51</v>
      </c>
      <c r="F252" s="264">
        <v>0.60599999999999998</v>
      </c>
      <c r="G252" s="264">
        <v>0.41</v>
      </c>
      <c r="H252" s="264">
        <v>0.495</v>
      </c>
      <c r="I252" s="264">
        <v>0.54200000000000004</v>
      </c>
      <c r="J252" s="264">
        <v>0.50600000000000001</v>
      </c>
      <c r="K252" s="264">
        <v>0.51500000000000001</v>
      </c>
      <c r="L252" s="264">
        <v>0.48899999999999999</v>
      </c>
      <c r="M252" s="264">
        <v>0.57199999999999995</v>
      </c>
      <c r="N252" s="264">
        <v>0.437</v>
      </c>
      <c r="O252" s="264">
        <v>0.48399999999999999</v>
      </c>
      <c r="P252" s="264">
        <v>0.501</v>
      </c>
      <c r="Q252" s="264">
        <v>0.435</v>
      </c>
      <c r="R252" s="264">
        <v>0.57899999999999996</v>
      </c>
      <c r="S252" s="264">
        <v>0.54300000000000004</v>
      </c>
      <c r="T252" s="264">
        <v>0.53700000000000003</v>
      </c>
      <c r="U252" s="264">
        <v>0.41599999999999998</v>
      </c>
      <c r="V252" s="264">
        <v>0.55000000000000004</v>
      </c>
      <c r="W252" s="264">
        <v>0.58899999999999997</v>
      </c>
      <c r="X252" s="264">
        <v>0.53300000000000003</v>
      </c>
      <c r="Y252" s="264">
        <v>0.60099999999999998</v>
      </c>
      <c r="Z252" s="264">
        <v>0.59299999999999997</v>
      </c>
      <c r="AA252" s="264">
        <v>0.69199999999999995</v>
      </c>
      <c r="AB252" s="264">
        <v>0.432</v>
      </c>
      <c r="AC252" s="264">
        <v>0.49399999999999999</v>
      </c>
      <c r="AD252" s="264">
        <v>0.56799999999999995</v>
      </c>
      <c r="AE252" s="264">
        <v>0.443</v>
      </c>
      <c r="AF252" s="264">
        <v>0.495</v>
      </c>
      <c r="AG252" s="265"/>
      <c r="AH252" s="266">
        <v>15.956</v>
      </c>
      <c r="AI252" s="267">
        <v>0.51470967741935481</v>
      </c>
      <c r="AJ252" s="264">
        <v>0.69199999999999995</v>
      </c>
      <c r="AK252" s="235">
        <v>0</v>
      </c>
    </row>
    <row r="253" spans="1:47">
      <c r="A253" s="17" t="s">
        <v>10</v>
      </c>
      <c r="B253" s="264">
        <v>0.46899999999999997</v>
      </c>
      <c r="C253" s="264">
        <v>0.55800000000000005</v>
      </c>
      <c r="D253" s="264">
        <v>0.32900000000000001</v>
      </c>
      <c r="E253" s="264">
        <v>0.48399999999999999</v>
      </c>
      <c r="F253" s="264">
        <v>0.47099999999999997</v>
      </c>
      <c r="G253" s="264">
        <v>0.436</v>
      </c>
      <c r="H253" s="264">
        <v>0.65700000000000003</v>
      </c>
      <c r="I253" s="264">
        <v>0.59</v>
      </c>
      <c r="J253" s="264">
        <v>0.78500000000000003</v>
      </c>
      <c r="K253" s="264">
        <v>0.40100000000000002</v>
      </c>
      <c r="L253" s="264">
        <v>0.67600000000000005</v>
      </c>
      <c r="M253" s="264">
        <v>0.64200000000000002</v>
      </c>
      <c r="N253" s="264">
        <v>0.51500000000000001</v>
      </c>
      <c r="O253" s="264">
        <v>0.44900000000000001</v>
      </c>
      <c r="P253" s="264">
        <v>0.622</v>
      </c>
      <c r="Q253" s="264">
        <v>0.65100000000000002</v>
      </c>
      <c r="R253" s="264">
        <v>0.51900000000000002</v>
      </c>
      <c r="S253" s="264">
        <v>0.71899999999999997</v>
      </c>
      <c r="T253" s="264">
        <v>0.65800000000000003</v>
      </c>
      <c r="U253" s="264">
        <v>0.65700000000000003</v>
      </c>
      <c r="V253" s="264">
        <v>0.65900000000000003</v>
      </c>
      <c r="W253" s="264">
        <v>0.82599999999999996</v>
      </c>
      <c r="X253" s="264">
        <v>0.83799999999999997</v>
      </c>
      <c r="Y253" s="264">
        <v>0.60599999999999998</v>
      </c>
      <c r="Z253" s="264">
        <v>0.61499999999999999</v>
      </c>
      <c r="AA253" s="264">
        <v>1.01</v>
      </c>
      <c r="AB253" s="264">
        <v>0.93200000000000005</v>
      </c>
      <c r="AC253" s="264">
        <v>0.59499999999999997</v>
      </c>
      <c r="AD253" s="264">
        <v>0.91200000000000003</v>
      </c>
      <c r="AE253" s="264">
        <v>1.036</v>
      </c>
      <c r="AF253" s="270"/>
      <c r="AG253" s="265"/>
      <c r="AH253" s="266">
        <v>19.316999999999997</v>
      </c>
      <c r="AI253" s="267">
        <v>0.64389999999999992</v>
      </c>
      <c r="AJ253" s="264">
        <v>1.036</v>
      </c>
      <c r="AK253" s="235">
        <v>0</v>
      </c>
    </row>
    <row r="254" spans="1:47">
      <c r="A254" s="17" t="s">
        <v>11</v>
      </c>
      <c r="B254" s="264">
        <v>0.67900000000000005</v>
      </c>
      <c r="C254" s="264">
        <v>0.54</v>
      </c>
      <c r="D254" s="264">
        <v>1.105</v>
      </c>
      <c r="E254" s="264">
        <v>0.74099999999999999</v>
      </c>
      <c r="F254" s="264">
        <v>0.67100000000000004</v>
      </c>
      <c r="G254" s="264">
        <v>0.81100000000000005</v>
      </c>
      <c r="H254" s="264">
        <v>0.92</v>
      </c>
      <c r="I254" s="264">
        <v>0.44500000000000001</v>
      </c>
      <c r="J254" s="264">
        <v>0.53600000000000003</v>
      </c>
      <c r="K254" s="264">
        <v>0.496</v>
      </c>
      <c r="L254" s="264">
        <v>0.63700000000000001</v>
      </c>
      <c r="M254" s="264">
        <v>0.63200000000000001</v>
      </c>
      <c r="N254" s="264">
        <v>0.63700000000000001</v>
      </c>
      <c r="O254" s="264">
        <v>0.84799999999999998</v>
      </c>
      <c r="P254" s="264">
        <v>0.63300000000000001</v>
      </c>
      <c r="Q254" s="264">
        <v>0.73099999999999998</v>
      </c>
      <c r="R254" s="264">
        <v>0.71699999999999997</v>
      </c>
      <c r="S254" s="264">
        <v>0.67800000000000005</v>
      </c>
      <c r="T254" s="264">
        <v>0.47</v>
      </c>
      <c r="U254" s="264">
        <v>0.59899999999999998</v>
      </c>
      <c r="V254" s="264">
        <v>0.54100000000000004</v>
      </c>
      <c r="W254" s="264">
        <v>0.42</v>
      </c>
      <c r="X254" s="264">
        <v>0.623</v>
      </c>
      <c r="Y254" s="264">
        <v>0.56100000000000005</v>
      </c>
      <c r="Z254" s="264">
        <v>0.41899999999999998</v>
      </c>
      <c r="AA254" s="264">
        <v>0.46100000000000002</v>
      </c>
      <c r="AB254" s="264">
        <v>0.54100000000000004</v>
      </c>
      <c r="AC254" s="264">
        <v>0.47699999999999998</v>
      </c>
      <c r="AD254" s="264">
        <v>0.443</v>
      </c>
      <c r="AE254" s="264">
        <v>0.6</v>
      </c>
      <c r="AF254" s="264">
        <v>0.63500000000000001</v>
      </c>
      <c r="AG254" s="265"/>
      <c r="AH254" s="266">
        <v>19.247000000000007</v>
      </c>
      <c r="AI254" s="267">
        <v>0.62087096774193573</v>
      </c>
      <c r="AJ254" s="264">
        <v>1.105</v>
      </c>
      <c r="AK254" s="235">
        <v>0</v>
      </c>
    </row>
    <row r="255" spans="1:47">
      <c r="A255" s="17" t="s">
        <v>65</v>
      </c>
      <c r="B255" s="264">
        <v>0.61699999999999999</v>
      </c>
      <c r="C255" s="264">
        <v>0.55300000000000005</v>
      </c>
      <c r="D255" s="264">
        <v>0.81299999999999994</v>
      </c>
      <c r="E255" s="264">
        <v>0.64100000000000001</v>
      </c>
      <c r="F255" s="264">
        <v>0.54100000000000004</v>
      </c>
      <c r="G255" s="264">
        <v>0.60399999999999998</v>
      </c>
      <c r="H255" s="264">
        <v>0.67500000000000004</v>
      </c>
      <c r="I255" s="264">
        <v>0.59299999999999997</v>
      </c>
      <c r="J255" s="264">
        <v>0.501</v>
      </c>
      <c r="K255" s="264">
        <v>0.63800000000000001</v>
      </c>
      <c r="L255" s="264">
        <v>0.56499999999999995</v>
      </c>
      <c r="M255" s="264">
        <v>0.46200000000000002</v>
      </c>
      <c r="N255" s="264">
        <v>0.64200000000000002</v>
      </c>
      <c r="O255" s="264">
        <v>0.57299999999999995</v>
      </c>
      <c r="P255" s="264">
        <v>0.49399999999999999</v>
      </c>
      <c r="Q255" s="264">
        <v>0.47499999999999998</v>
      </c>
      <c r="R255" s="264">
        <v>0.65800000000000003</v>
      </c>
      <c r="S255" s="264">
        <v>0.51600000000000001</v>
      </c>
      <c r="T255" s="264">
        <v>0.45900000000000002</v>
      </c>
      <c r="U255" s="264">
        <v>0.65200000000000002</v>
      </c>
      <c r="V255" s="264">
        <v>0.51800000000000002</v>
      </c>
      <c r="W255" s="264">
        <v>0.57799999999999996</v>
      </c>
      <c r="X255" s="264">
        <v>0.72799999999999998</v>
      </c>
      <c r="Y255" s="264">
        <v>0.60799999999999998</v>
      </c>
      <c r="Z255" s="264">
        <v>0.48299999999999998</v>
      </c>
      <c r="AA255" s="264">
        <v>0.42899999999999999</v>
      </c>
      <c r="AB255" s="264">
        <v>0.63100000000000001</v>
      </c>
      <c r="AC255" s="264">
        <v>0.70699999999999996</v>
      </c>
      <c r="AD255" s="264">
        <v>0.45600000000000002</v>
      </c>
      <c r="AE255" s="264">
        <v>0.68500000000000005</v>
      </c>
      <c r="AF255" s="270"/>
      <c r="AG255" s="265"/>
      <c r="AH255" s="266">
        <v>17.494999999999997</v>
      </c>
      <c r="AI255" s="267">
        <v>0.58316666666666661</v>
      </c>
      <c r="AJ255" s="264">
        <v>0.81299999999999994</v>
      </c>
      <c r="AK255" s="235">
        <v>0</v>
      </c>
    </row>
    <row r="256" spans="1:47">
      <c r="A256" s="17" t="s">
        <v>66</v>
      </c>
      <c r="B256" s="264">
        <v>0.64</v>
      </c>
      <c r="C256" s="264">
        <v>0.60499999999999998</v>
      </c>
      <c r="D256" s="264">
        <v>0.41</v>
      </c>
      <c r="E256" s="264">
        <v>0.58299999999999996</v>
      </c>
      <c r="F256" s="264">
        <v>0.65</v>
      </c>
      <c r="G256" s="264">
        <v>0.48199999999999998</v>
      </c>
      <c r="H256" s="264">
        <v>0.55300000000000005</v>
      </c>
      <c r="I256" s="264">
        <v>0.73199999999999998</v>
      </c>
      <c r="J256" s="264">
        <v>0.66800000000000004</v>
      </c>
      <c r="K256" s="264">
        <v>0.47</v>
      </c>
      <c r="L256" s="264">
        <v>0.66</v>
      </c>
      <c r="M256" s="264">
        <v>0.47399999999999998</v>
      </c>
      <c r="N256" s="264">
        <v>0.47299999999999998</v>
      </c>
      <c r="O256" s="264">
        <v>0.51200000000000001</v>
      </c>
      <c r="P256" s="264">
        <v>0.57099999999999995</v>
      </c>
      <c r="Q256" s="264">
        <v>0.48899999999999999</v>
      </c>
      <c r="R256" s="264">
        <v>0.41299999999999998</v>
      </c>
      <c r="S256" s="264">
        <v>0.432</v>
      </c>
      <c r="T256" s="264">
        <v>0.47299999999999998</v>
      </c>
      <c r="U256" s="264">
        <v>0.40300000000000002</v>
      </c>
      <c r="V256" s="264">
        <v>0.52</v>
      </c>
      <c r="W256" s="264">
        <v>0.49099999999999999</v>
      </c>
      <c r="X256" s="264">
        <v>0.41799999999999998</v>
      </c>
      <c r="Y256" s="264">
        <v>0.32</v>
      </c>
      <c r="Z256" s="264">
        <v>0.45900000000000002</v>
      </c>
      <c r="AA256" s="264">
        <v>0.45900000000000002</v>
      </c>
      <c r="AB256" s="264">
        <v>0.47699999999999998</v>
      </c>
      <c r="AC256" s="264">
        <v>0.49199999999999999</v>
      </c>
      <c r="AD256" s="264">
        <v>0.44600000000000001</v>
      </c>
      <c r="AE256" s="264">
        <v>0.375</v>
      </c>
      <c r="AF256" s="264">
        <v>0.371</v>
      </c>
      <c r="AG256" s="265"/>
      <c r="AH256" s="266">
        <v>15.521000000000001</v>
      </c>
      <c r="AI256" s="267">
        <v>0.50067741935483878</v>
      </c>
      <c r="AJ256" s="264">
        <v>0.73199999999999998</v>
      </c>
      <c r="AK256" s="235">
        <v>0</v>
      </c>
    </row>
    <row r="257" spans="1:47" ht="15">
      <c r="AH257" s="271">
        <v>211.53200000000004</v>
      </c>
      <c r="AI257" s="272" t="s">
        <v>208</v>
      </c>
    </row>
    <row r="258" spans="1:47" ht="15" customHeight="1">
      <c r="A258" s="50" t="s">
        <v>235</v>
      </c>
      <c r="B258" s="57"/>
      <c r="C258" s="57"/>
      <c r="D258" s="57"/>
      <c r="E258" s="57"/>
      <c r="F258" s="57"/>
      <c r="G258" s="57"/>
      <c r="H258" s="133" t="s">
        <v>219</v>
      </c>
      <c r="I258" s="171" t="s">
        <v>200</v>
      </c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0"/>
      <c r="AI258" s="257"/>
      <c r="AJ258" s="57"/>
      <c r="AK258" s="258"/>
      <c r="AL258" s="1"/>
      <c r="AM258" s="1"/>
      <c r="AN258" s="1"/>
      <c r="AO258" s="1"/>
      <c r="AP258" s="1"/>
      <c r="AQ258" s="1"/>
      <c r="AR258" s="1"/>
      <c r="AS258" s="1"/>
      <c r="AT258" s="1"/>
      <c r="AU258" s="1"/>
    </row>
    <row r="259" spans="1:47">
      <c r="A259" s="259" t="s">
        <v>203</v>
      </c>
      <c r="B259" s="259">
        <v>1</v>
      </c>
      <c r="C259" s="259">
        <v>2</v>
      </c>
      <c r="D259" s="259">
        <v>3</v>
      </c>
      <c r="E259" s="259">
        <v>4</v>
      </c>
      <c r="F259" s="259">
        <v>5</v>
      </c>
      <c r="G259" s="259">
        <v>6</v>
      </c>
      <c r="H259" s="259">
        <v>7</v>
      </c>
      <c r="I259" s="259">
        <v>8</v>
      </c>
      <c r="J259" s="259">
        <v>9</v>
      </c>
      <c r="K259" s="259">
        <v>10</v>
      </c>
      <c r="L259" s="259">
        <v>11</v>
      </c>
      <c r="M259" s="259">
        <v>12</v>
      </c>
      <c r="N259" s="259">
        <v>13</v>
      </c>
      <c r="O259" s="259">
        <v>14</v>
      </c>
      <c r="P259" s="259">
        <v>15</v>
      </c>
      <c r="Q259" s="259">
        <v>16</v>
      </c>
      <c r="R259" s="259">
        <v>17</v>
      </c>
      <c r="S259" s="259">
        <v>18</v>
      </c>
      <c r="T259" s="259">
        <v>19</v>
      </c>
      <c r="U259" s="259">
        <v>20</v>
      </c>
      <c r="V259" s="259">
        <v>21</v>
      </c>
      <c r="W259" s="259">
        <v>22</v>
      </c>
      <c r="X259" s="259">
        <v>23</v>
      </c>
      <c r="Y259" s="259">
        <v>24</v>
      </c>
      <c r="Z259" s="259">
        <v>25</v>
      </c>
      <c r="AA259" s="259">
        <v>26</v>
      </c>
      <c r="AB259" s="259">
        <v>27</v>
      </c>
      <c r="AC259" s="259">
        <v>28</v>
      </c>
      <c r="AD259" s="259">
        <v>29</v>
      </c>
      <c r="AE259" s="259">
        <v>30</v>
      </c>
      <c r="AF259" s="259">
        <v>31</v>
      </c>
      <c r="AG259" s="290"/>
      <c r="AH259" s="261" t="s">
        <v>204</v>
      </c>
      <c r="AI259" s="262" t="s">
        <v>205</v>
      </c>
      <c r="AJ259" s="261" t="s">
        <v>206</v>
      </c>
      <c r="AK259" s="263" t="s">
        <v>207</v>
      </c>
      <c r="AL259" s="50" t="s">
        <v>235</v>
      </c>
    </row>
    <row r="260" spans="1:47">
      <c r="A260" s="65">
        <v>43466</v>
      </c>
      <c r="B260" s="264">
        <v>0.22700000000000001</v>
      </c>
      <c r="C260" s="264">
        <v>0.39700000000000002</v>
      </c>
      <c r="D260" s="264">
        <v>0.378</v>
      </c>
      <c r="E260" s="264">
        <v>0.22</v>
      </c>
      <c r="F260" s="264">
        <v>0.28999999999999998</v>
      </c>
      <c r="G260" s="264">
        <v>0.32400000000000001</v>
      </c>
      <c r="H260" s="264">
        <v>0.27800000000000002</v>
      </c>
      <c r="I260" s="264">
        <v>0.26100000000000001</v>
      </c>
      <c r="J260" s="264">
        <v>0.34899999999999998</v>
      </c>
      <c r="K260" s="264">
        <v>0.317</v>
      </c>
      <c r="L260" s="264">
        <v>0.28599999999999998</v>
      </c>
      <c r="M260" s="264">
        <v>0.35399999999999998</v>
      </c>
      <c r="N260" s="264">
        <v>0.36599999999999999</v>
      </c>
      <c r="O260" s="264">
        <v>0.32400000000000001</v>
      </c>
      <c r="P260" s="264">
        <v>0.28799999999999998</v>
      </c>
      <c r="Q260" s="264">
        <v>0.33800000000000002</v>
      </c>
      <c r="R260" s="264">
        <v>0.378</v>
      </c>
      <c r="S260" s="264">
        <v>0.248</v>
      </c>
      <c r="T260" s="264">
        <v>0.36</v>
      </c>
      <c r="U260" s="264">
        <v>0.32100000000000001</v>
      </c>
      <c r="V260" s="264">
        <v>0.27300000000000002</v>
      </c>
      <c r="W260" s="264">
        <v>0.27900000000000003</v>
      </c>
      <c r="X260" s="264">
        <v>0.311</v>
      </c>
      <c r="Y260" s="264">
        <v>0.34300000000000003</v>
      </c>
      <c r="Z260" s="264">
        <v>0.26200000000000001</v>
      </c>
      <c r="AA260" s="264">
        <v>0.317</v>
      </c>
      <c r="AB260" s="264">
        <v>0.32300000000000001</v>
      </c>
      <c r="AC260" s="264">
        <v>0.20599999999999999</v>
      </c>
      <c r="AD260" s="264">
        <v>0.24399999999999999</v>
      </c>
      <c r="AE260" s="264">
        <v>0.28599999999999998</v>
      </c>
      <c r="AF260" s="264">
        <v>0.27</v>
      </c>
      <c r="AG260" s="265"/>
      <c r="AH260" s="266">
        <v>9.4179999999999993</v>
      </c>
      <c r="AI260" s="267">
        <v>0.30380645161290321</v>
      </c>
      <c r="AJ260" s="264">
        <v>0.39700000000000002</v>
      </c>
      <c r="AK260" s="235">
        <v>0</v>
      </c>
    </row>
    <row r="261" spans="1:47">
      <c r="A261" s="17" t="s">
        <v>3</v>
      </c>
      <c r="B261" s="264">
        <v>0.24399999999999999</v>
      </c>
      <c r="C261" s="264">
        <v>0.30599999999999999</v>
      </c>
      <c r="D261" s="264">
        <v>0.36</v>
      </c>
      <c r="E261" s="264">
        <v>0.27900000000000003</v>
      </c>
      <c r="F261" s="264">
        <v>0.25600000000000001</v>
      </c>
      <c r="G261" s="264">
        <v>0.35799999999999998</v>
      </c>
      <c r="H261" s="264">
        <v>0.314</v>
      </c>
      <c r="I261" s="264">
        <v>0.30599999999999999</v>
      </c>
      <c r="J261" s="264">
        <v>0.36299999999999999</v>
      </c>
      <c r="K261" s="264">
        <v>0.35499999999999998</v>
      </c>
      <c r="L261" s="264">
        <v>0.19800000000000001</v>
      </c>
      <c r="M261" s="264">
        <v>0.28999999999999998</v>
      </c>
      <c r="N261" s="264">
        <v>0.26800000000000002</v>
      </c>
      <c r="O261" s="264">
        <v>0.27200000000000002</v>
      </c>
      <c r="P261" s="264">
        <v>0.216</v>
      </c>
      <c r="Q261" s="264">
        <v>0.35799999999999998</v>
      </c>
      <c r="R261" s="264">
        <v>0.40799999999999997</v>
      </c>
      <c r="S261" s="264">
        <v>0.26300000000000001</v>
      </c>
      <c r="T261" s="264">
        <v>0.33800000000000002</v>
      </c>
      <c r="U261" s="264">
        <v>0.379</v>
      </c>
      <c r="V261" s="264">
        <v>0.36</v>
      </c>
      <c r="W261" s="264">
        <v>0.253</v>
      </c>
      <c r="X261" s="264">
        <v>0.378</v>
      </c>
      <c r="Y261" s="264">
        <v>0.39900000000000002</v>
      </c>
      <c r="Z261" s="264">
        <v>0.32200000000000001</v>
      </c>
      <c r="AA261" s="264">
        <v>0.26600000000000001</v>
      </c>
      <c r="AB261" s="264">
        <v>0.36199999999999999</v>
      </c>
      <c r="AC261" s="264">
        <v>0.30299999999999999</v>
      </c>
      <c r="AD261" s="268"/>
      <c r="AE261" s="268"/>
      <c r="AF261" s="268"/>
      <c r="AG261" s="265"/>
      <c r="AH261" s="266">
        <v>8.7740000000000027</v>
      </c>
      <c r="AI261" s="267">
        <v>0.31335714285714295</v>
      </c>
      <c r="AJ261" s="264">
        <v>0.40799999999999997</v>
      </c>
      <c r="AK261" s="235">
        <v>0</v>
      </c>
    </row>
    <row r="262" spans="1:47">
      <c r="A262" s="17" t="s">
        <v>4</v>
      </c>
      <c r="B262" s="264">
        <v>0.218</v>
      </c>
      <c r="C262" s="264">
        <v>0.41799999999999998</v>
      </c>
      <c r="D262" s="264">
        <v>0.42</v>
      </c>
      <c r="E262" s="264">
        <v>0.318</v>
      </c>
      <c r="F262" s="264">
        <v>0.34399999999999997</v>
      </c>
      <c r="G262" s="264">
        <v>0.35299999999999998</v>
      </c>
      <c r="H262" s="264">
        <v>0.27200000000000002</v>
      </c>
      <c r="I262" s="264">
        <v>0.36399999999999999</v>
      </c>
      <c r="J262" s="264">
        <v>0.34</v>
      </c>
      <c r="K262" s="264">
        <v>0.46400000000000002</v>
      </c>
      <c r="L262" s="264">
        <v>0.496</v>
      </c>
      <c r="M262" s="264">
        <v>0.37</v>
      </c>
      <c r="N262" s="264">
        <v>0.40300000000000002</v>
      </c>
      <c r="O262" s="264">
        <v>0.36299999999999999</v>
      </c>
      <c r="P262" s="264">
        <v>0.51</v>
      </c>
      <c r="Q262" s="264">
        <v>0.307</v>
      </c>
      <c r="R262" s="264">
        <v>0.501</v>
      </c>
      <c r="S262" s="264">
        <v>0.33</v>
      </c>
      <c r="T262" s="264">
        <v>0.28999999999999998</v>
      </c>
      <c r="U262" s="264">
        <v>0.33500000000000002</v>
      </c>
      <c r="V262" s="264">
        <v>0.39200000000000002</v>
      </c>
      <c r="W262" s="264">
        <v>0.26400000000000001</v>
      </c>
      <c r="X262" s="264">
        <v>0.36299999999999999</v>
      </c>
      <c r="Y262" s="264">
        <v>0.36</v>
      </c>
      <c r="Z262" s="264">
        <v>0.64100000000000001</v>
      </c>
      <c r="AA262" s="264">
        <v>0.316</v>
      </c>
      <c r="AB262" s="264">
        <v>0.39100000000000001</v>
      </c>
      <c r="AC262" s="264">
        <v>0.38500000000000001</v>
      </c>
      <c r="AD262" s="264">
        <v>0.437</v>
      </c>
      <c r="AE262" s="264">
        <v>0.34499999999999997</v>
      </c>
      <c r="AF262" s="264">
        <v>0.57499999999999996</v>
      </c>
      <c r="AG262" s="265"/>
      <c r="AH262" s="266">
        <v>11.884999999999998</v>
      </c>
      <c r="AI262" s="267">
        <v>0.38338709677419347</v>
      </c>
      <c r="AJ262" s="264">
        <v>0.64100000000000001</v>
      </c>
      <c r="AK262" s="235">
        <v>0</v>
      </c>
    </row>
    <row r="263" spans="1:47">
      <c r="A263" s="17" t="s">
        <v>5</v>
      </c>
      <c r="B263" s="264">
        <v>0.52100000000000002</v>
      </c>
      <c r="C263" s="264">
        <v>0.25</v>
      </c>
      <c r="D263" s="264">
        <v>0.47299999999999998</v>
      </c>
      <c r="E263" s="264">
        <v>0.44800000000000001</v>
      </c>
      <c r="F263" s="264">
        <v>0.38900000000000001</v>
      </c>
      <c r="G263" s="264">
        <v>0.38300000000000001</v>
      </c>
      <c r="H263" s="264">
        <v>0.41299999999999998</v>
      </c>
      <c r="I263" s="264">
        <v>0.39</v>
      </c>
      <c r="J263" s="264">
        <v>0.24099999999999999</v>
      </c>
      <c r="K263" s="264">
        <v>0.41699999999999998</v>
      </c>
      <c r="L263" s="264">
        <v>0.41899999999999998</v>
      </c>
      <c r="M263" s="264">
        <v>0.39300000000000002</v>
      </c>
      <c r="N263" s="264">
        <v>0.42899999999999999</v>
      </c>
      <c r="O263" s="264">
        <v>0.56000000000000005</v>
      </c>
      <c r="P263" s="264">
        <v>0.39100000000000001</v>
      </c>
      <c r="Q263" s="264">
        <v>0.316</v>
      </c>
      <c r="R263" s="264">
        <v>0.34599999999999997</v>
      </c>
      <c r="S263" s="264">
        <v>0.497</v>
      </c>
      <c r="T263" s="264">
        <v>0.42299999999999999</v>
      </c>
      <c r="U263" s="264">
        <v>0.35</v>
      </c>
      <c r="V263" s="264">
        <v>0.41499999999999998</v>
      </c>
      <c r="W263" s="264">
        <v>0.35199999999999998</v>
      </c>
      <c r="X263" s="264">
        <v>0.38200000000000001</v>
      </c>
      <c r="Y263" s="264">
        <v>0.38600000000000001</v>
      </c>
      <c r="Z263" s="264">
        <v>0.50700000000000001</v>
      </c>
      <c r="AA263" s="264">
        <v>0.45</v>
      </c>
      <c r="AB263" s="264">
        <v>0.35199999999999998</v>
      </c>
      <c r="AC263" s="264">
        <v>0.49199999999999999</v>
      </c>
      <c r="AD263" s="264">
        <v>0.61099999999999999</v>
      </c>
      <c r="AE263" s="264">
        <v>0.40200000000000002</v>
      </c>
      <c r="AF263" s="269"/>
      <c r="AG263" s="265"/>
      <c r="AH263" s="266">
        <v>12.397999999999998</v>
      </c>
      <c r="AI263" s="267">
        <v>0.41326666666666662</v>
      </c>
      <c r="AJ263" s="264">
        <v>0.61099999999999999</v>
      </c>
      <c r="AK263" s="235">
        <v>0</v>
      </c>
    </row>
    <row r="264" spans="1:47">
      <c r="A264" s="17" t="s">
        <v>6</v>
      </c>
      <c r="B264" s="264">
        <v>0.57499999999999996</v>
      </c>
      <c r="C264" s="264">
        <v>0.42599999999999999</v>
      </c>
      <c r="D264" s="264">
        <v>0.374</v>
      </c>
      <c r="E264" s="264">
        <v>0.44800000000000001</v>
      </c>
      <c r="F264" s="264">
        <v>0.377</v>
      </c>
      <c r="G264" s="264">
        <v>0.29699999999999999</v>
      </c>
      <c r="H264" s="264">
        <v>0.311</v>
      </c>
      <c r="I264" s="264">
        <v>0.41599999999999998</v>
      </c>
      <c r="J264" s="264">
        <v>0.45700000000000002</v>
      </c>
      <c r="K264" s="264">
        <v>0.41899999999999998</v>
      </c>
      <c r="L264" s="264">
        <v>0.371</v>
      </c>
      <c r="M264" s="264">
        <v>0.44</v>
      </c>
      <c r="N264" s="264">
        <v>0.47599999999999998</v>
      </c>
      <c r="O264" s="264">
        <v>0.26800000000000002</v>
      </c>
      <c r="P264" s="264">
        <v>0.373</v>
      </c>
      <c r="Q264" s="264">
        <v>0.42899999999999999</v>
      </c>
      <c r="R264" s="264">
        <v>0.33500000000000002</v>
      </c>
      <c r="S264" s="264">
        <v>0.41299999999999998</v>
      </c>
      <c r="T264" s="264">
        <v>0.47599999999999998</v>
      </c>
      <c r="U264" s="264">
        <v>0.50900000000000001</v>
      </c>
      <c r="V264" s="264">
        <v>0.39200000000000002</v>
      </c>
      <c r="W264" s="264">
        <v>0.438</v>
      </c>
      <c r="X264" s="264">
        <v>0.53600000000000003</v>
      </c>
      <c r="Y264" s="264">
        <v>0.55400000000000005</v>
      </c>
      <c r="Z264" s="264">
        <v>0.45500000000000002</v>
      </c>
      <c r="AA264" s="264">
        <v>0.55300000000000005</v>
      </c>
      <c r="AB264" s="264">
        <v>0.628</v>
      </c>
      <c r="AC264" s="264">
        <v>0.55400000000000005</v>
      </c>
      <c r="AD264" s="264">
        <v>0.53400000000000003</v>
      </c>
      <c r="AE264" s="264">
        <v>0.59</v>
      </c>
      <c r="AF264" s="264">
        <v>0.53200000000000003</v>
      </c>
      <c r="AG264" s="265"/>
      <c r="AH264" s="266">
        <v>13.956000000000003</v>
      </c>
      <c r="AI264" s="267">
        <v>0.45019354838709685</v>
      </c>
      <c r="AJ264" s="264">
        <v>0.628</v>
      </c>
      <c r="AK264" s="235">
        <v>0</v>
      </c>
    </row>
    <row r="265" spans="1:47">
      <c r="A265" s="17" t="s">
        <v>7</v>
      </c>
      <c r="B265" s="264">
        <v>0.34899999999999998</v>
      </c>
      <c r="C265" s="264">
        <v>0.36099999999999999</v>
      </c>
      <c r="D265" s="264">
        <v>0.67600000000000005</v>
      </c>
      <c r="E265" s="264">
        <v>0.34799999999999998</v>
      </c>
      <c r="F265" s="264">
        <v>0.41099999999999998</v>
      </c>
      <c r="G265" s="264">
        <v>0.41499999999999998</v>
      </c>
      <c r="H265" s="264">
        <v>0.34300000000000003</v>
      </c>
      <c r="I265" s="264">
        <v>0.38600000000000001</v>
      </c>
      <c r="J265" s="264">
        <v>0.36499999999999999</v>
      </c>
      <c r="K265" s="264">
        <v>0.316</v>
      </c>
      <c r="L265" s="264">
        <v>0.23200000000000001</v>
      </c>
      <c r="M265" s="264">
        <v>0.32300000000000001</v>
      </c>
      <c r="N265" s="264">
        <v>0.372</v>
      </c>
      <c r="O265" s="264">
        <v>0.29299999999999998</v>
      </c>
      <c r="P265" s="264">
        <v>0.26900000000000002</v>
      </c>
      <c r="Q265" s="264">
        <v>0.39600000000000002</v>
      </c>
      <c r="R265" s="264">
        <v>0.254</v>
      </c>
      <c r="S265" s="264">
        <v>0.28299999999999997</v>
      </c>
      <c r="T265" s="264">
        <v>0.30099999999999999</v>
      </c>
      <c r="U265" s="264">
        <v>0.28599999999999998</v>
      </c>
      <c r="V265" s="264">
        <v>0.28100000000000003</v>
      </c>
      <c r="W265" s="264">
        <v>0.35299999999999998</v>
      </c>
      <c r="X265" s="264">
        <v>0.41399999999999998</v>
      </c>
      <c r="Y265" s="264">
        <v>0.38400000000000001</v>
      </c>
      <c r="Z265" s="264">
        <v>0.377</v>
      </c>
      <c r="AA265" s="264">
        <v>0.39600000000000002</v>
      </c>
      <c r="AB265" s="264">
        <v>0.53400000000000003</v>
      </c>
      <c r="AC265" s="264">
        <v>0.379</v>
      </c>
      <c r="AD265" s="264">
        <v>0.41</v>
      </c>
      <c r="AE265" s="264">
        <v>0.40100000000000002</v>
      </c>
      <c r="AF265" s="269"/>
      <c r="AG265" s="265"/>
      <c r="AH265" s="266">
        <v>10.908000000000001</v>
      </c>
      <c r="AI265" s="267">
        <v>0.36360000000000003</v>
      </c>
      <c r="AJ265" s="264">
        <v>0.67600000000000005</v>
      </c>
      <c r="AK265" s="235">
        <v>0</v>
      </c>
    </row>
    <row r="266" spans="1:47">
      <c r="A266" s="17" t="s">
        <v>8</v>
      </c>
      <c r="B266" s="264">
        <v>0.38200000000000001</v>
      </c>
      <c r="C266" s="264">
        <v>0.42399999999999999</v>
      </c>
      <c r="D266" s="264">
        <v>0.48299999999999998</v>
      </c>
      <c r="E266" s="264">
        <v>0.372</v>
      </c>
      <c r="F266" s="264">
        <v>0.40699999999999997</v>
      </c>
      <c r="G266" s="264">
        <v>0.44400000000000001</v>
      </c>
      <c r="H266" s="264">
        <v>0.33400000000000002</v>
      </c>
      <c r="I266" s="264">
        <v>0.375</v>
      </c>
      <c r="J266" s="264">
        <v>0.27900000000000003</v>
      </c>
      <c r="K266" s="264">
        <v>0.378</v>
      </c>
      <c r="L266" s="264">
        <v>0.39600000000000002</v>
      </c>
      <c r="M266" s="264">
        <v>0.27900000000000003</v>
      </c>
      <c r="N266" s="264">
        <v>0.312</v>
      </c>
      <c r="O266" s="264">
        <v>0.34699999999999998</v>
      </c>
      <c r="P266" s="264">
        <v>0.42</v>
      </c>
      <c r="Q266" s="264">
        <v>0.36499999999999999</v>
      </c>
      <c r="R266" s="264">
        <v>0.43099999999999999</v>
      </c>
      <c r="S266" s="264">
        <v>0.35899999999999999</v>
      </c>
      <c r="T266" s="264">
        <v>0.28199999999999997</v>
      </c>
      <c r="U266" s="264">
        <v>0.41299999999999998</v>
      </c>
      <c r="V266" s="264">
        <v>0.374</v>
      </c>
      <c r="W266" s="264">
        <v>0.43099999999999999</v>
      </c>
      <c r="X266" s="264">
        <v>0.25700000000000001</v>
      </c>
      <c r="Y266" s="264">
        <v>0.43099999999999999</v>
      </c>
      <c r="Z266" s="264">
        <v>0.32</v>
      </c>
      <c r="AA266" s="264">
        <v>0.24299999999999999</v>
      </c>
      <c r="AB266" s="264">
        <v>0.30499999999999999</v>
      </c>
      <c r="AC266" s="264">
        <v>0.35599999999999998</v>
      </c>
      <c r="AD266" s="264">
        <v>0.38500000000000001</v>
      </c>
      <c r="AE266" s="264">
        <v>0.29699999999999999</v>
      </c>
      <c r="AF266" s="264">
        <v>0.36499999999999999</v>
      </c>
      <c r="AG266" s="265"/>
      <c r="AH266" s="266">
        <v>11.245999999999999</v>
      </c>
      <c r="AI266" s="267">
        <v>0.36277419354838708</v>
      </c>
      <c r="AJ266" s="264">
        <v>0.48299999999999998</v>
      </c>
      <c r="AK266" s="235">
        <v>0</v>
      </c>
    </row>
    <row r="267" spans="1:47">
      <c r="A267" s="17" t="s">
        <v>9</v>
      </c>
      <c r="B267" s="264">
        <v>0.28000000000000003</v>
      </c>
      <c r="C267" s="264">
        <v>0.30299999999999999</v>
      </c>
      <c r="D267" s="264">
        <v>0.28299999999999997</v>
      </c>
      <c r="E267" s="264">
        <v>0.316</v>
      </c>
      <c r="F267" s="264">
        <v>0.377</v>
      </c>
      <c r="G267" s="264">
        <v>0.26400000000000001</v>
      </c>
      <c r="H267" s="264">
        <v>0.307</v>
      </c>
      <c r="I267" s="264">
        <v>0.33600000000000002</v>
      </c>
      <c r="J267" s="264">
        <v>0.316</v>
      </c>
      <c r="K267" s="264">
        <v>0.31900000000000001</v>
      </c>
      <c r="L267" s="264">
        <v>0.30299999999999999</v>
      </c>
      <c r="M267" s="264">
        <v>0.35899999999999999</v>
      </c>
      <c r="N267" s="264">
        <v>0.29199999999999998</v>
      </c>
      <c r="O267" s="264">
        <v>0.30299999999999999</v>
      </c>
      <c r="P267" s="264">
        <v>0.309</v>
      </c>
      <c r="Q267" s="264">
        <v>0.27400000000000002</v>
      </c>
      <c r="R267" s="264">
        <v>0.35899999999999999</v>
      </c>
      <c r="S267" s="264">
        <v>0.33900000000000002</v>
      </c>
      <c r="T267" s="264">
        <v>0.33600000000000002</v>
      </c>
      <c r="U267" s="264">
        <v>0.26400000000000001</v>
      </c>
      <c r="V267" s="264">
        <v>0.34499999999999997</v>
      </c>
      <c r="W267" s="264">
        <v>0.36699999999999999</v>
      </c>
      <c r="X267" s="264">
        <v>0.33600000000000002</v>
      </c>
      <c r="Y267" s="264">
        <v>0.374</v>
      </c>
      <c r="Z267" s="264">
        <v>0.37</v>
      </c>
      <c r="AA267" s="264">
        <v>0.434</v>
      </c>
      <c r="AB267" s="264">
        <v>0.27300000000000002</v>
      </c>
      <c r="AC267" s="264">
        <v>0.307</v>
      </c>
      <c r="AD267" s="264">
        <v>0.35799999999999998</v>
      </c>
      <c r="AE267" s="264">
        <v>0.27700000000000002</v>
      </c>
      <c r="AF267" s="264">
        <v>0.311</v>
      </c>
      <c r="AG267" s="265"/>
      <c r="AH267" s="266">
        <v>9.9909999999999997</v>
      </c>
      <c r="AI267" s="267">
        <v>0.32229032258064516</v>
      </c>
      <c r="AJ267" s="264">
        <v>0.434</v>
      </c>
      <c r="AK267" s="235">
        <v>0</v>
      </c>
    </row>
    <row r="268" spans="1:47">
      <c r="A268" s="17" t="s">
        <v>10</v>
      </c>
      <c r="B268" s="264">
        <v>0.29099999999999998</v>
      </c>
      <c r="C268" s="264">
        <v>0.35399999999999998</v>
      </c>
      <c r="D268" s="264">
        <v>0.20699999999999999</v>
      </c>
      <c r="E268" s="264">
        <v>0.30299999999999999</v>
      </c>
      <c r="F268" s="264">
        <v>0.29299999999999998</v>
      </c>
      <c r="G268" s="264">
        <v>0.27700000000000002</v>
      </c>
      <c r="H268" s="264">
        <v>0.41</v>
      </c>
      <c r="I268" s="264">
        <v>0.36199999999999999</v>
      </c>
      <c r="J268" s="264">
        <v>0.49399999999999999</v>
      </c>
      <c r="K268" s="264">
        <v>0.252</v>
      </c>
      <c r="L268" s="264">
        <v>0.43099999999999999</v>
      </c>
      <c r="M268" s="264">
        <v>0.40500000000000003</v>
      </c>
      <c r="N268" s="264">
        <v>0.32400000000000001</v>
      </c>
      <c r="O268" s="264">
        <v>0.27700000000000002</v>
      </c>
      <c r="P268" s="264">
        <v>0.39200000000000002</v>
      </c>
      <c r="Q268" s="264">
        <v>0.40899999999999997</v>
      </c>
      <c r="R268" s="264">
        <v>0.32500000000000001</v>
      </c>
      <c r="S268" s="264">
        <v>0.44700000000000001</v>
      </c>
      <c r="T268" s="264">
        <v>0.41099999999999998</v>
      </c>
      <c r="U268" s="264">
        <v>0.41099999999999998</v>
      </c>
      <c r="V268" s="264">
        <v>0.41</v>
      </c>
      <c r="W268" s="264">
        <v>0.51500000000000001</v>
      </c>
      <c r="X268" s="264">
        <v>0.51900000000000002</v>
      </c>
      <c r="Y268" s="264">
        <v>0.378</v>
      </c>
      <c r="Z268" s="264">
        <v>0.38300000000000001</v>
      </c>
      <c r="AA268" s="264">
        <v>0.626</v>
      </c>
      <c r="AB268" s="264">
        <v>0.57499999999999996</v>
      </c>
      <c r="AC268" s="264">
        <v>0.36399999999999999</v>
      </c>
      <c r="AD268" s="264">
        <v>0.56299999999999994</v>
      </c>
      <c r="AE268" s="264">
        <v>0.63600000000000001</v>
      </c>
      <c r="AF268" s="270"/>
      <c r="AG268" s="265"/>
      <c r="AH268" s="266">
        <v>12.044</v>
      </c>
      <c r="AI268" s="267">
        <v>0.40146666666666669</v>
      </c>
      <c r="AJ268" s="264">
        <v>0.63600000000000001</v>
      </c>
      <c r="AK268" s="235">
        <v>0</v>
      </c>
    </row>
    <row r="269" spans="1:47">
      <c r="A269" s="17" t="s">
        <v>11</v>
      </c>
      <c r="B269" s="264">
        <v>0.42</v>
      </c>
      <c r="C269" s="264">
        <v>0.33700000000000002</v>
      </c>
      <c r="D269" s="264">
        <v>0.68</v>
      </c>
      <c r="E269" s="264">
        <v>0.47</v>
      </c>
      <c r="F269" s="264">
        <v>0.41299999999999998</v>
      </c>
      <c r="G269" s="264">
        <v>0.502</v>
      </c>
      <c r="H269" s="264">
        <v>0.56899999999999995</v>
      </c>
      <c r="I269" s="264">
        <v>0.27800000000000002</v>
      </c>
      <c r="J269" s="264">
        <v>0.32900000000000001</v>
      </c>
      <c r="K269" s="264">
        <v>0.307</v>
      </c>
      <c r="L269" s="264">
        <v>0.39900000000000002</v>
      </c>
      <c r="M269" s="264">
        <v>0.379</v>
      </c>
      <c r="N269" s="264">
        <v>0.40500000000000003</v>
      </c>
      <c r="O269" s="264">
        <v>0.52600000000000002</v>
      </c>
      <c r="P269" s="264">
        <v>0.39100000000000001</v>
      </c>
      <c r="Q269" s="264">
        <v>0.45300000000000001</v>
      </c>
      <c r="R269" s="264">
        <v>0.441</v>
      </c>
      <c r="S269" s="264">
        <v>0.42199999999999999</v>
      </c>
      <c r="T269" s="264">
        <v>0.29099999999999998</v>
      </c>
      <c r="U269" s="264">
        <v>0.36899999999999999</v>
      </c>
      <c r="V269" s="264">
        <v>0.33800000000000002</v>
      </c>
      <c r="W269" s="264">
        <v>0.26200000000000001</v>
      </c>
      <c r="X269" s="264">
        <v>0.38100000000000001</v>
      </c>
      <c r="Y269" s="264">
        <v>0.33400000000000002</v>
      </c>
      <c r="Z269" s="264">
        <v>0.39200000000000002</v>
      </c>
      <c r="AA269" s="264">
        <v>0.28599999999999998</v>
      </c>
      <c r="AB269" s="264">
        <v>0.34100000000000003</v>
      </c>
      <c r="AC269" s="264">
        <v>0.29499999999999998</v>
      </c>
      <c r="AD269" s="264">
        <v>0.27600000000000002</v>
      </c>
      <c r="AE269" s="264">
        <v>0.36899999999999999</v>
      </c>
      <c r="AF269" s="264">
        <v>0.39500000000000002</v>
      </c>
      <c r="AG269" s="265"/>
      <c r="AH269" s="266">
        <v>12.049999999999997</v>
      </c>
      <c r="AI269" s="267">
        <v>0.38870967741935475</v>
      </c>
      <c r="AJ269" s="264">
        <v>0.68</v>
      </c>
      <c r="AK269" s="235">
        <v>0</v>
      </c>
    </row>
    <row r="270" spans="1:47">
      <c r="A270" s="17" t="s">
        <v>65</v>
      </c>
      <c r="B270" s="264">
        <v>0.38400000000000001</v>
      </c>
      <c r="C270" s="264">
        <v>0.34300000000000003</v>
      </c>
      <c r="D270" s="264">
        <v>0.503</v>
      </c>
      <c r="E270" s="264">
        <v>0.39900000000000002</v>
      </c>
      <c r="F270" s="264">
        <v>0.33700000000000002</v>
      </c>
      <c r="G270" s="264">
        <v>0.373</v>
      </c>
      <c r="H270" s="264">
        <v>0.41799999999999998</v>
      </c>
      <c r="I270" s="264">
        <v>0.36899999999999999</v>
      </c>
      <c r="J270" s="264">
        <v>0.309</v>
      </c>
      <c r="K270" s="264">
        <v>0.39800000000000002</v>
      </c>
      <c r="L270" s="264">
        <v>0.35299999999999998</v>
      </c>
      <c r="M270" s="264">
        <v>0.28899999999999998</v>
      </c>
      <c r="N270" s="264">
        <v>0.39800000000000002</v>
      </c>
      <c r="O270" s="264">
        <v>0.35399999999999998</v>
      </c>
      <c r="P270" s="264">
        <v>0.311</v>
      </c>
      <c r="Q270" s="264">
        <v>0.29199999999999998</v>
      </c>
      <c r="R270" s="264">
        <v>0.41099999999999998</v>
      </c>
      <c r="S270" s="264">
        <v>0.32300000000000001</v>
      </c>
      <c r="T270" s="264">
        <v>0.28699999999999998</v>
      </c>
      <c r="U270" s="264">
        <v>0.40300000000000002</v>
      </c>
      <c r="V270" s="264">
        <v>0.32300000000000001</v>
      </c>
      <c r="W270" s="264">
        <v>0.35799999999999998</v>
      </c>
      <c r="X270" s="264">
        <v>0.45100000000000001</v>
      </c>
      <c r="Y270" s="264">
        <v>0.375</v>
      </c>
      <c r="Z270" s="264">
        <v>0.30199999999999999</v>
      </c>
      <c r="AA270" s="264">
        <v>0.26700000000000002</v>
      </c>
      <c r="AB270" s="264">
        <v>0.38900000000000001</v>
      </c>
      <c r="AC270" s="264">
        <v>0.44</v>
      </c>
      <c r="AD270" s="264">
        <v>0.28399999999999997</v>
      </c>
      <c r="AE270" s="264">
        <v>0.42199999999999999</v>
      </c>
      <c r="AF270" s="270"/>
      <c r="AG270" s="265"/>
      <c r="AH270" s="266">
        <v>10.864999999999998</v>
      </c>
      <c r="AI270" s="267">
        <v>0.36216666666666664</v>
      </c>
      <c r="AJ270" s="264">
        <v>0.503</v>
      </c>
      <c r="AK270" s="235">
        <v>0</v>
      </c>
    </row>
    <row r="271" spans="1:47">
      <c r="A271" s="17" t="s">
        <v>66</v>
      </c>
      <c r="B271" s="264">
        <v>0.39800000000000002</v>
      </c>
      <c r="C271" s="264">
        <v>0.377</v>
      </c>
      <c r="D271" s="264">
        <v>0.25700000000000001</v>
      </c>
      <c r="E271" s="264">
        <v>0.35699999999999998</v>
      </c>
      <c r="F271" s="264">
        <v>0.40500000000000003</v>
      </c>
      <c r="G271" s="264">
        <v>0.33800000000000002</v>
      </c>
      <c r="H271" s="264">
        <v>0.30199999999999999</v>
      </c>
      <c r="I271" s="264">
        <v>0.45300000000000001</v>
      </c>
      <c r="J271" s="264">
        <v>0.41499999999999998</v>
      </c>
      <c r="K271" s="264">
        <v>0.29299999999999998</v>
      </c>
      <c r="L271" s="264">
        <v>0.40799999999999997</v>
      </c>
      <c r="M271" s="264">
        <v>0.29199999999999998</v>
      </c>
      <c r="N271" s="264">
        <v>0.29599999999999999</v>
      </c>
      <c r="O271" s="264">
        <v>0.317</v>
      </c>
      <c r="P271" s="264">
        <v>0.35299999999999998</v>
      </c>
      <c r="Q271" s="264">
        <v>0.30399999999999999</v>
      </c>
      <c r="R271" s="264">
        <v>0.25800000000000001</v>
      </c>
      <c r="S271" s="264">
        <v>0.26600000000000001</v>
      </c>
      <c r="T271" s="264">
        <v>0.29199999999999998</v>
      </c>
      <c r="U271" s="264">
        <v>0.249</v>
      </c>
      <c r="V271" s="264">
        <v>0.32400000000000001</v>
      </c>
      <c r="W271" s="264">
        <v>0.29899999999999999</v>
      </c>
      <c r="X271" s="264">
        <v>0.26400000000000001</v>
      </c>
      <c r="Y271" s="264">
        <v>0.2</v>
      </c>
      <c r="Z271" s="264">
        <v>0.28399999999999997</v>
      </c>
      <c r="AA271" s="264">
        <v>0.28399999999999997</v>
      </c>
      <c r="AB271" s="264">
        <v>0.29499999999999998</v>
      </c>
      <c r="AC271" s="264">
        <v>0.30599999999999999</v>
      </c>
      <c r="AD271" s="264">
        <v>0.27500000000000002</v>
      </c>
      <c r="AE271" s="264">
        <v>0.23400000000000001</v>
      </c>
      <c r="AF271" s="264">
        <v>0.22900000000000001</v>
      </c>
      <c r="AG271" s="265"/>
      <c r="AH271" s="266">
        <v>9.6240000000000006</v>
      </c>
      <c r="AI271" s="267">
        <v>0.31045161290322582</v>
      </c>
      <c r="AJ271" s="264">
        <v>0.45300000000000001</v>
      </c>
      <c r="AK271" s="235">
        <v>0</v>
      </c>
    </row>
    <row r="272" spans="1:47" ht="15">
      <c r="AH272" s="271">
        <v>133.15899999999999</v>
      </c>
      <c r="AI272" s="272" t="s">
        <v>208</v>
      </c>
    </row>
    <row r="273" spans="1:47" ht="15" customHeight="1">
      <c r="A273" s="50" t="s">
        <v>236</v>
      </c>
      <c r="B273" s="57"/>
      <c r="C273" s="57"/>
      <c r="D273" s="57"/>
      <c r="E273" s="57"/>
      <c r="F273" s="57"/>
      <c r="G273" s="57"/>
      <c r="H273" s="133" t="s">
        <v>221</v>
      </c>
      <c r="I273" s="171" t="s">
        <v>200</v>
      </c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0"/>
      <c r="AI273" s="257"/>
      <c r="AJ273" s="57"/>
      <c r="AK273" s="258"/>
      <c r="AL273" s="1"/>
      <c r="AM273" s="1"/>
      <c r="AN273" s="1"/>
      <c r="AO273" s="1"/>
      <c r="AP273" s="1"/>
      <c r="AQ273" s="1"/>
      <c r="AR273" s="1"/>
      <c r="AS273" s="1"/>
      <c r="AT273" s="1"/>
      <c r="AU273" s="1"/>
    </row>
    <row r="274" spans="1:47">
      <c r="A274" s="259" t="s">
        <v>203</v>
      </c>
      <c r="B274" s="259">
        <v>1</v>
      </c>
      <c r="C274" s="259">
        <v>2</v>
      </c>
      <c r="D274" s="259">
        <v>3</v>
      </c>
      <c r="E274" s="259">
        <v>4</v>
      </c>
      <c r="F274" s="259">
        <v>5</v>
      </c>
      <c r="G274" s="259">
        <v>6</v>
      </c>
      <c r="H274" s="259">
        <v>7</v>
      </c>
      <c r="I274" s="259">
        <v>8</v>
      </c>
      <c r="J274" s="259">
        <v>9</v>
      </c>
      <c r="K274" s="259">
        <v>10</v>
      </c>
      <c r="L274" s="259">
        <v>11</v>
      </c>
      <c r="M274" s="259">
        <v>12</v>
      </c>
      <c r="N274" s="259">
        <v>13</v>
      </c>
      <c r="O274" s="259">
        <v>14</v>
      </c>
      <c r="P274" s="259">
        <v>15</v>
      </c>
      <c r="Q274" s="259">
        <v>16</v>
      </c>
      <c r="R274" s="259">
        <v>17</v>
      </c>
      <c r="S274" s="259">
        <v>18</v>
      </c>
      <c r="T274" s="259">
        <v>19</v>
      </c>
      <c r="U274" s="259">
        <v>20</v>
      </c>
      <c r="V274" s="259">
        <v>21</v>
      </c>
      <c r="W274" s="259">
        <v>22</v>
      </c>
      <c r="X274" s="259">
        <v>23</v>
      </c>
      <c r="Y274" s="259">
        <v>24</v>
      </c>
      <c r="Z274" s="259">
        <v>25</v>
      </c>
      <c r="AA274" s="259">
        <v>26</v>
      </c>
      <c r="AB274" s="259">
        <v>27</v>
      </c>
      <c r="AC274" s="259">
        <v>28</v>
      </c>
      <c r="AD274" s="259">
        <v>29</v>
      </c>
      <c r="AE274" s="259">
        <v>30</v>
      </c>
      <c r="AF274" s="259">
        <v>31</v>
      </c>
      <c r="AG274" s="290"/>
      <c r="AH274" s="261" t="s">
        <v>204</v>
      </c>
      <c r="AI274" s="262" t="s">
        <v>205</v>
      </c>
      <c r="AJ274" s="261" t="s">
        <v>206</v>
      </c>
      <c r="AK274" s="263" t="s">
        <v>207</v>
      </c>
      <c r="AL274" s="50" t="s">
        <v>236</v>
      </c>
    </row>
    <row r="275" spans="1:47">
      <c r="A275" s="65">
        <v>43466</v>
      </c>
      <c r="B275" s="264">
        <v>0.22800000000000001</v>
      </c>
      <c r="C275" s="264">
        <v>0.40899999999999997</v>
      </c>
      <c r="D275" s="264">
        <v>0.39100000000000001</v>
      </c>
      <c r="E275" s="264">
        <v>0.223</v>
      </c>
      <c r="F275" s="264">
        <v>0.30099999999999999</v>
      </c>
      <c r="G275" s="264">
        <v>0.32600000000000001</v>
      </c>
      <c r="H275" s="264">
        <v>0.28000000000000003</v>
      </c>
      <c r="I275" s="264">
        <v>0.27200000000000002</v>
      </c>
      <c r="J275" s="264">
        <v>0.35799999999999998</v>
      </c>
      <c r="K275" s="264">
        <v>0.32500000000000001</v>
      </c>
      <c r="L275" s="264">
        <v>0.29099999999999998</v>
      </c>
      <c r="M275" s="264">
        <v>0.36499999999999999</v>
      </c>
      <c r="N275" s="264">
        <v>0.371</v>
      </c>
      <c r="O275" s="264">
        <v>0.33300000000000002</v>
      </c>
      <c r="P275" s="264">
        <v>0.29399999999999998</v>
      </c>
      <c r="Q275" s="264">
        <v>0.34200000000000003</v>
      </c>
      <c r="R275" s="264">
        <v>0.39400000000000002</v>
      </c>
      <c r="S275" s="264">
        <v>0.253</v>
      </c>
      <c r="T275" s="264">
        <v>0.45800000000000002</v>
      </c>
      <c r="U275" s="264">
        <v>0.33600000000000002</v>
      </c>
      <c r="V275" s="264">
        <v>0.27900000000000003</v>
      </c>
      <c r="W275" s="264">
        <v>0.28299999999999997</v>
      </c>
      <c r="X275" s="264">
        <v>0.314</v>
      </c>
      <c r="Y275" s="264">
        <v>0.35599999999999998</v>
      </c>
      <c r="Z275" s="264">
        <v>0.28299999999999997</v>
      </c>
      <c r="AA275" s="264">
        <v>0.316</v>
      </c>
      <c r="AB275" s="264">
        <v>0.33300000000000002</v>
      </c>
      <c r="AC275" s="264">
        <v>0.215</v>
      </c>
      <c r="AD275" s="264">
        <v>0.245</v>
      </c>
      <c r="AE275" s="264">
        <v>0.29899999999999999</v>
      </c>
      <c r="AF275" s="264">
        <v>0.25600000000000001</v>
      </c>
      <c r="AG275" s="265"/>
      <c r="AH275" s="266">
        <v>9.729000000000001</v>
      </c>
      <c r="AI275" s="267">
        <v>0.31383870967741939</v>
      </c>
      <c r="AJ275" s="264">
        <v>0.45800000000000002</v>
      </c>
      <c r="AK275" s="235">
        <v>0</v>
      </c>
    </row>
    <row r="276" spans="1:47">
      <c r="A276" s="17" t="s">
        <v>3</v>
      </c>
      <c r="B276" s="264">
        <v>0.27800000000000002</v>
      </c>
      <c r="C276" s="264">
        <v>0.30299999999999999</v>
      </c>
      <c r="D276" s="264">
        <v>0.374</v>
      </c>
      <c r="E276" s="264">
        <v>0.27900000000000003</v>
      </c>
      <c r="F276" s="264">
        <v>0.26300000000000001</v>
      </c>
      <c r="G276" s="264">
        <v>0.36399999999999999</v>
      </c>
      <c r="H276" s="264">
        <v>0.31900000000000001</v>
      </c>
      <c r="I276" s="264">
        <v>0.318</v>
      </c>
      <c r="J276" s="264">
        <v>0.36899999999999999</v>
      </c>
      <c r="K276" s="264">
        <v>0.36299999999999999</v>
      </c>
      <c r="L276" s="264">
        <v>0.19800000000000001</v>
      </c>
      <c r="M276" s="264">
        <v>0.29799999999999999</v>
      </c>
      <c r="N276" s="264">
        <v>0.27300000000000002</v>
      </c>
      <c r="O276" s="264">
        <v>0.27100000000000002</v>
      </c>
      <c r="P276" s="264">
        <v>0.22700000000000001</v>
      </c>
      <c r="Q276" s="264">
        <v>0.36299999999999999</v>
      </c>
      <c r="R276" s="264">
        <v>0.41699999999999998</v>
      </c>
      <c r="S276" s="264">
        <v>0.26700000000000002</v>
      </c>
      <c r="T276" s="264">
        <v>0.33900000000000002</v>
      </c>
      <c r="U276" s="264">
        <v>0.38700000000000001</v>
      </c>
      <c r="V276" s="264">
        <v>0.375</v>
      </c>
      <c r="W276" s="264">
        <v>0.25</v>
      </c>
      <c r="X276" s="264">
        <v>0.39200000000000002</v>
      </c>
      <c r="Y276" s="264">
        <v>0.40899999999999997</v>
      </c>
      <c r="Z276" s="264">
        <v>0.32500000000000001</v>
      </c>
      <c r="AA276" s="264">
        <v>0.27800000000000002</v>
      </c>
      <c r="AB276" s="264">
        <v>0.371</v>
      </c>
      <c r="AC276" s="264">
        <v>0.309</v>
      </c>
      <c r="AD276" s="268"/>
      <c r="AE276" s="268"/>
      <c r="AF276" s="268"/>
      <c r="AG276" s="265"/>
      <c r="AH276" s="266">
        <v>8.979000000000001</v>
      </c>
      <c r="AI276" s="267">
        <v>0.32067857142857148</v>
      </c>
      <c r="AJ276" s="264">
        <v>0.41699999999999998</v>
      </c>
      <c r="AK276" s="235">
        <v>0</v>
      </c>
    </row>
    <row r="277" spans="1:47">
      <c r="A277" s="17" t="s">
        <v>4</v>
      </c>
      <c r="B277" s="264">
        <v>0.22700000000000001</v>
      </c>
      <c r="C277" s="264">
        <v>0.42399999999999999</v>
      </c>
      <c r="D277" s="264">
        <v>0.42799999999999999</v>
      </c>
      <c r="E277" s="264">
        <v>0.32700000000000001</v>
      </c>
      <c r="F277" s="264">
        <v>0.35099999999999998</v>
      </c>
      <c r="G277" s="264">
        <v>0.36199999999999999</v>
      </c>
      <c r="H277" s="264">
        <v>0.27100000000000002</v>
      </c>
      <c r="I277" s="264">
        <v>0.378</v>
      </c>
      <c r="J277" s="264">
        <v>0.34200000000000003</v>
      </c>
      <c r="K277" s="264">
        <v>0.47799999999999998</v>
      </c>
      <c r="L277" s="264">
        <v>0.50900000000000001</v>
      </c>
      <c r="M277" s="264">
        <v>0.38100000000000001</v>
      </c>
      <c r="N277" s="264">
        <v>0.42799999999999999</v>
      </c>
      <c r="O277" s="264">
        <v>0.34499999999999997</v>
      </c>
      <c r="P277" s="264">
        <v>0.52700000000000002</v>
      </c>
      <c r="Q277" s="264">
        <v>0.31</v>
      </c>
      <c r="R277" s="264">
        <v>0.51500000000000001</v>
      </c>
      <c r="S277" s="264">
        <v>0.33500000000000002</v>
      </c>
      <c r="T277" s="264">
        <v>0.29299999999999998</v>
      </c>
      <c r="U277" s="264">
        <v>0.34300000000000003</v>
      </c>
      <c r="V277" s="264">
        <v>0.40100000000000002</v>
      </c>
      <c r="W277" s="264">
        <v>0.26600000000000001</v>
      </c>
      <c r="X277" s="264">
        <v>0.36899999999999999</v>
      </c>
      <c r="Y277" s="264">
        <v>0.36899999999999999</v>
      </c>
      <c r="Z277" s="264">
        <v>0.66500000000000004</v>
      </c>
      <c r="AA277" s="264">
        <v>0.315</v>
      </c>
      <c r="AB277" s="264">
        <v>0.40100000000000002</v>
      </c>
      <c r="AC277" s="264">
        <v>0.39800000000000002</v>
      </c>
      <c r="AD277" s="264">
        <v>0.44800000000000001</v>
      </c>
      <c r="AE277" s="264">
        <v>0.35099999999999998</v>
      </c>
      <c r="AF277" s="264">
        <v>0.59399999999999997</v>
      </c>
      <c r="AG277" s="265"/>
      <c r="AH277" s="266">
        <v>12.150999999999998</v>
      </c>
      <c r="AI277" s="267">
        <v>0.39196774193548378</v>
      </c>
      <c r="AJ277" s="264">
        <v>0.66500000000000004</v>
      </c>
      <c r="AK277" s="235">
        <v>0</v>
      </c>
    </row>
    <row r="278" spans="1:47">
      <c r="A278" s="17" t="s">
        <v>5</v>
      </c>
      <c r="B278" s="264">
        <v>0.54100000000000004</v>
      </c>
      <c r="C278" s="264">
        <v>0.23200000000000001</v>
      </c>
      <c r="D278" s="264">
        <v>0.51800000000000002</v>
      </c>
      <c r="E278" s="264">
        <v>0.45100000000000001</v>
      </c>
      <c r="F278" s="264">
        <v>0.40200000000000002</v>
      </c>
      <c r="G278" s="264">
        <v>0.39100000000000001</v>
      </c>
      <c r="H278" s="264">
        <v>0.42599999999999999</v>
      </c>
      <c r="I278" s="264">
        <v>0.40200000000000002</v>
      </c>
      <c r="J278" s="264">
        <v>0.23499999999999999</v>
      </c>
      <c r="K278" s="264">
        <v>0.43099999999999999</v>
      </c>
      <c r="L278" s="264">
        <v>0.433</v>
      </c>
      <c r="M278" s="264">
        <v>0.40600000000000003</v>
      </c>
      <c r="N278" s="264">
        <v>0.44</v>
      </c>
      <c r="O278" s="264">
        <v>0.58199999999999996</v>
      </c>
      <c r="P278" s="264">
        <v>0.40300000000000002</v>
      </c>
      <c r="Q278" s="264">
        <v>0.32300000000000001</v>
      </c>
      <c r="R278" s="264">
        <v>0.35399999999999998</v>
      </c>
      <c r="S278" s="264">
        <v>0.51600000000000001</v>
      </c>
      <c r="T278" s="264">
        <v>0.442</v>
      </c>
      <c r="U278" s="264">
        <v>0.35499999999999998</v>
      </c>
      <c r="V278" s="264">
        <v>0.432</v>
      </c>
      <c r="W278" s="264">
        <v>0.36099999999999999</v>
      </c>
      <c r="X278" s="264">
        <v>0.39200000000000002</v>
      </c>
      <c r="Y278" s="264">
        <v>0.39500000000000002</v>
      </c>
      <c r="Z278" s="264">
        <v>0.52400000000000002</v>
      </c>
      <c r="AA278" s="264">
        <v>0.46</v>
      </c>
      <c r="AB278" s="264">
        <v>0.36499999999999999</v>
      </c>
      <c r="AC278" s="264">
        <v>0.51500000000000001</v>
      </c>
      <c r="AD278" s="264">
        <v>0.63400000000000001</v>
      </c>
      <c r="AE278" s="264">
        <v>0.42399999999999999</v>
      </c>
      <c r="AF278" s="269"/>
      <c r="AG278" s="265"/>
      <c r="AH278" s="266">
        <v>12.785000000000002</v>
      </c>
      <c r="AI278" s="267">
        <v>0.42616666666666675</v>
      </c>
      <c r="AJ278" s="264">
        <v>0.63400000000000001</v>
      </c>
      <c r="AK278" s="235">
        <v>0</v>
      </c>
    </row>
    <row r="279" spans="1:47">
      <c r="A279" s="17" t="s">
        <v>6</v>
      </c>
      <c r="B279" s="264">
        <v>0.54800000000000004</v>
      </c>
      <c r="C279" s="264">
        <v>0.443</v>
      </c>
      <c r="D279" s="264">
        <v>0.38600000000000001</v>
      </c>
      <c r="E279" s="264">
        <v>0.46100000000000002</v>
      </c>
      <c r="F279" s="264">
        <v>0.39100000000000001</v>
      </c>
      <c r="G279" s="264">
        <v>0.30599999999999999</v>
      </c>
      <c r="H279" s="264">
        <v>0.316</v>
      </c>
      <c r="I279" s="264">
        <v>0.41299999999999998</v>
      </c>
      <c r="J279" s="264">
        <v>0.47499999999999998</v>
      </c>
      <c r="K279" s="264">
        <v>0.434</v>
      </c>
      <c r="L279" s="264">
        <v>0.38</v>
      </c>
      <c r="M279" s="264">
        <v>0.45800000000000002</v>
      </c>
      <c r="N279" s="264">
        <v>0.49099999999999999</v>
      </c>
      <c r="O279" s="264">
        <v>0.27700000000000002</v>
      </c>
      <c r="P279" s="264">
        <v>0.38600000000000001</v>
      </c>
      <c r="Q279" s="264">
        <v>0.44</v>
      </c>
      <c r="R279" s="264">
        <v>0.34200000000000003</v>
      </c>
      <c r="S279" s="264">
        <v>0.42699999999999999</v>
      </c>
      <c r="T279" s="264">
        <v>0.495</v>
      </c>
      <c r="U279" s="264">
        <v>0.52900000000000003</v>
      </c>
      <c r="V279" s="264">
        <v>0.40200000000000002</v>
      </c>
      <c r="W279" s="264">
        <v>0.45200000000000001</v>
      </c>
      <c r="X279" s="264">
        <v>0.55900000000000005</v>
      </c>
      <c r="Y279" s="264">
        <v>0.57799999999999996</v>
      </c>
      <c r="Z279" s="264">
        <v>0.47299999999999998</v>
      </c>
      <c r="AA279" s="264">
        <v>0.57699999999999996</v>
      </c>
      <c r="AB279" s="264">
        <v>0.65900000000000003</v>
      </c>
      <c r="AC279" s="264">
        <v>0.57599999999999996</v>
      </c>
      <c r="AD279" s="264">
        <v>0.53800000000000003</v>
      </c>
      <c r="AE279" s="264">
        <v>0.61699999999999999</v>
      </c>
      <c r="AF279" s="264">
        <v>0.56200000000000006</v>
      </c>
      <c r="AG279" s="265"/>
      <c r="AH279" s="266">
        <v>14.391</v>
      </c>
      <c r="AI279" s="267">
        <v>0.46422580645161288</v>
      </c>
      <c r="AJ279" s="264">
        <v>0.65900000000000003</v>
      </c>
      <c r="AK279" s="235">
        <v>0</v>
      </c>
    </row>
    <row r="280" spans="1:47">
      <c r="A280" s="17" t="s">
        <v>7</v>
      </c>
      <c r="B280" s="264">
        <v>0.36</v>
      </c>
      <c r="C280" s="264">
        <v>0.36799999999999999</v>
      </c>
      <c r="D280" s="264">
        <v>0.71699999999999997</v>
      </c>
      <c r="E280" s="264">
        <v>0.36499999999999999</v>
      </c>
      <c r="F280" s="264">
        <v>0.42899999999999999</v>
      </c>
      <c r="G280" s="264">
        <v>0.42899999999999999</v>
      </c>
      <c r="H280" s="264">
        <v>0.35399999999999998</v>
      </c>
      <c r="I280" s="264">
        <v>0.39700000000000002</v>
      </c>
      <c r="J280" s="264">
        <v>0.36899999999999999</v>
      </c>
      <c r="K280" s="264">
        <v>0.308</v>
      </c>
      <c r="L280" s="264">
        <v>0.24199999999999999</v>
      </c>
      <c r="M280" s="264">
        <v>0.32600000000000001</v>
      </c>
      <c r="N280" s="264">
        <v>0.38700000000000001</v>
      </c>
      <c r="O280" s="264">
        <v>0.30399999999999999</v>
      </c>
      <c r="P280" s="264">
        <v>0.27500000000000002</v>
      </c>
      <c r="Q280" s="264">
        <v>0.41499999999999998</v>
      </c>
      <c r="R280" s="264">
        <v>0.26600000000000001</v>
      </c>
      <c r="S280" s="264">
        <v>0.27800000000000002</v>
      </c>
      <c r="T280" s="264">
        <v>0.311</v>
      </c>
      <c r="U280" s="264">
        <v>0.29499999999999998</v>
      </c>
      <c r="V280" s="264">
        <v>0.28899999999999998</v>
      </c>
      <c r="W280" s="264">
        <v>0.376</v>
      </c>
      <c r="X280" s="264">
        <v>0.42799999999999999</v>
      </c>
      <c r="Y280" s="264">
        <v>0.40600000000000003</v>
      </c>
      <c r="Z280" s="264">
        <v>0.39300000000000002</v>
      </c>
      <c r="AA280" s="264">
        <v>0.40799999999999997</v>
      </c>
      <c r="AB280" s="264">
        <v>0.56399999999999995</v>
      </c>
      <c r="AC280" s="264">
        <v>0.39400000000000002</v>
      </c>
      <c r="AD280" s="264">
        <v>0.432</v>
      </c>
      <c r="AE280" s="264">
        <v>0.41099999999999998</v>
      </c>
      <c r="AF280" s="269"/>
      <c r="AG280" s="265"/>
      <c r="AH280" s="266">
        <v>11.295999999999999</v>
      </c>
      <c r="AI280" s="267">
        <v>0.37653333333333333</v>
      </c>
      <c r="AJ280" s="264">
        <v>0.71699999999999997</v>
      </c>
      <c r="AK280" s="235">
        <v>0</v>
      </c>
    </row>
    <row r="281" spans="1:47">
      <c r="A281" s="17" t="s">
        <v>8</v>
      </c>
      <c r="B281" s="264">
        <v>0.39800000000000002</v>
      </c>
      <c r="C281" s="264">
        <v>0.42399999999999999</v>
      </c>
      <c r="D281" s="264">
        <v>0.48599999999999999</v>
      </c>
      <c r="E281" s="264">
        <v>0.39900000000000002</v>
      </c>
      <c r="F281" s="264">
        <v>0.42099999999999999</v>
      </c>
      <c r="G281" s="264">
        <v>0.46100000000000002</v>
      </c>
      <c r="H281" s="264">
        <v>0.34699999999999998</v>
      </c>
      <c r="I281" s="264">
        <v>0.38800000000000001</v>
      </c>
      <c r="J281" s="264">
        <v>0.29699999999999999</v>
      </c>
      <c r="K281" s="264">
        <v>0.39500000000000002</v>
      </c>
      <c r="L281" s="264">
        <v>0.41099999999999998</v>
      </c>
      <c r="M281" s="264">
        <v>0.28799999999999998</v>
      </c>
      <c r="N281" s="264">
        <v>0.33100000000000002</v>
      </c>
      <c r="O281" s="264">
        <v>0.35</v>
      </c>
      <c r="P281" s="264">
        <v>0.442</v>
      </c>
      <c r="Q281" s="264">
        <v>0.34699999999999998</v>
      </c>
      <c r="R281" s="264">
        <v>0.40400000000000003</v>
      </c>
      <c r="S281" s="264">
        <v>0.376</v>
      </c>
      <c r="T281" s="264">
        <v>0.29899999999999999</v>
      </c>
      <c r="U281" s="264">
        <v>0.42699999999999999</v>
      </c>
      <c r="V281" s="264">
        <v>0.39700000000000002</v>
      </c>
      <c r="W281" s="264">
        <v>0.45100000000000001</v>
      </c>
      <c r="X281" s="264">
        <v>0.26500000000000001</v>
      </c>
      <c r="Y281" s="264">
        <v>0.45</v>
      </c>
      <c r="Z281" s="264">
        <v>0.33800000000000002</v>
      </c>
      <c r="AA281" s="264">
        <v>0.253</v>
      </c>
      <c r="AB281" s="264">
        <v>0.32200000000000001</v>
      </c>
      <c r="AC281" s="264">
        <v>0.371</v>
      </c>
      <c r="AD281" s="264">
        <v>0.40300000000000002</v>
      </c>
      <c r="AE281" s="264">
        <v>0.314</v>
      </c>
      <c r="AF281" s="264">
        <v>0.379</v>
      </c>
      <c r="AG281" s="265"/>
      <c r="AH281" s="266">
        <v>11.634</v>
      </c>
      <c r="AI281" s="267">
        <v>0.37529032258064515</v>
      </c>
      <c r="AJ281" s="264">
        <v>0.48599999999999999</v>
      </c>
      <c r="AK281" s="235">
        <v>0</v>
      </c>
    </row>
    <row r="282" spans="1:47">
      <c r="A282" s="17" t="s">
        <v>9</v>
      </c>
      <c r="B282" s="264">
        <v>0.29699999999999999</v>
      </c>
      <c r="C282" s="264">
        <v>0.314</v>
      </c>
      <c r="D282" s="264">
        <v>0.29799999999999999</v>
      </c>
      <c r="E282" s="264">
        <v>0.32600000000000001</v>
      </c>
      <c r="F282" s="264">
        <v>0.39</v>
      </c>
      <c r="G282" s="264">
        <v>0.27300000000000002</v>
      </c>
      <c r="H282" s="264">
        <v>0.317</v>
      </c>
      <c r="I282" s="264">
        <v>0.35399999999999998</v>
      </c>
      <c r="J282" s="264">
        <v>0.32700000000000001</v>
      </c>
      <c r="K282" s="264">
        <v>0.33400000000000002</v>
      </c>
      <c r="L282" s="264">
        <v>0.311</v>
      </c>
      <c r="M282" s="264">
        <v>0.377</v>
      </c>
      <c r="N282" s="264">
        <v>0.28699999999999998</v>
      </c>
      <c r="O282" s="264">
        <v>0.316</v>
      </c>
      <c r="P282" s="264">
        <v>0.32</v>
      </c>
      <c r="Q282" s="264">
        <v>0.28299999999999997</v>
      </c>
      <c r="R282" s="264">
        <v>0.37</v>
      </c>
      <c r="S282" s="264">
        <v>0.35899999999999999</v>
      </c>
      <c r="T282" s="264">
        <v>0.34799999999999998</v>
      </c>
      <c r="U282" s="264">
        <v>0.22</v>
      </c>
      <c r="V282" s="264">
        <v>0.33200000000000002</v>
      </c>
      <c r="W282" s="264">
        <v>0.38300000000000001</v>
      </c>
      <c r="X282" s="264">
        <v>0.34799999999999998</v>
      </c>
      <c r="Y282" s="264">
        <v>0.38</v>
      </c>
      <c r="Z282" s="264">
        <v>0.39200000000000002</v>
      </c>
      <c r="AA282" s="264">
        <v>0.45500000000000002</v>
      </c>
      <c r="AB282" s="264">
        <v>0.28100000000000003</v>
      </c>
      <c r="AC282" s="264">
        <v>0.32</v>
      </c>
      <c r="AD282" s="264">
        <v>0.36799999999999999</v>
      </c>
      <c r="AE282" s="264">
        <v>0.28599999999999998</v>
      </c>
      <c r="AF282" s="264">
        <v>0.32900000000000001</v>
      </c>
      <c r="AG282" s="265"/>
      <c r="AH282" s="266">
        <v>10.295000000000002</v>
      </c>
      <c r="AI282" s="267">
        <v>0.33209677419354844</v>
      </c>
      <c r="AJ282" s="264">
        <v>0.45500000000000002</v>
      </c>
      <c r="AK282" s="235">
        <v>0</v>
      </c>
    </row>
    <row r="283" spans="1:47">
      <c r="A283" s="17" t="s">
        <v>10</v>
      </c>
      <c r="B283" s="264">
        <v>0.3</v>
      </c>
      <c r="C283" s="264">
        <v>0.37</v>
      </c>
      <c r="D283" s="264">
        <v>0.214</v>
      </c>
      <c r="E283" s="264">
        <v>0.314</v>
      </c>
      <c r="F283" s="264">
        <v>0.30499999999999999</v>
      </c>
      <c r="G283" s="264">
        <v>0.28799999999999998</v>
      </c>
      <c r="H283" s="264">
        <v>0.42599999999999999</v>
      </c>
      <c r="I283" s="264">
        <v>0.38</v>
      </c>
      <c r="J283" s="264">
        <v>0.51800000000000002</v>
      </c>
      <c r="K283" s="264">
        <v>0.26400000000000001</v>
      </c>
      <c r="L283" s="264">
        <v>0.44</v>
      </c>
      <c r="M283" s="264">
        <v>0.42699999999999999</v>
      </c>
      <c r="N283" s="264">
        <v>0.33700000000000002</v>
      </c>
      <c r="O283" s="264">
        <v>0.28599999999999998</v>
      </c>
      <c r="P283" s="264">
        <v>0.40799999999999997</v>
      </c>
      <c r="Q283" s="264">
        <v>0.433</v>
      </c>
      <c r="R283" s="264">
        <v>0.33900000000000002</v>
      </c>
      <c r="S283" s="264">
        <v>0.46700000000000003</v>
      </c>
      <c r="T283" s="264">
        <v>0.43099999999999999</v>
      </c>
      <c r="U283" s="264">
        <v>0.436</v>
      </c>
      <c r="V283" s="264">
        <v>0.42</v>
      </c>
      <c r="W283" s="264">
        <v>0.55000000000000004</v>
      </c>
      <c r="X283" s="264">
        <v>0.54600000000000004</v>
      </c>
      <c r="Y283" s="264">
        <v>0.39700000000000002</v>
      </c>
      <c r="Z283" s="264">
        <v>0.40699999999999997</v>
      </c>
      <c r="AA283" s="264">
        <v>0.66300000000000003</v>
      </c>
      <c r="AB283" s="264">
        <v>0.61599999999999999</v>
      </c>
      <c r="AC283" s="264">
        <v>0.38300000000000001</v>
      </c>
      <c r="AD283" s="264">
        <v>0.60099999999999998</v>
      </c>
      <c r="AE283" s="264">
        <v>0.68300000000000005</v>
      </c>
      <c r="AF283" s="270"/>
      <c r="AG283" s="265"/>
      <c r="AH283" s="266">
        <v>12.648999999999997</v>
      </c>
      <c r="AI283" s="267">
        <v>0.42163333333333325</v>
      </c>
      <c r="AJ283" s="264">
        <v>0.68300000000000005</v>
      </c>
      <c r="AK283" s="235">
        <v>0</v>
      </c>
    </row>
    <row r="284" spans="1:47">
      <c r="A284" s="17" t="s">
        <v>11</v>
      </c>
      <c r="B284" s="264">
        <v>0.45200000000000001</v>
      </c>
      <c r="C284" s="264">
        <v>0.34</v>
      </c>
      <c r="D284" s="264">
        <v>0.748</v>
      </c>
      <c r="E284" s="264">
        <v>0.49399999999999999</v>
      </c>
      <c r="F284" s="264">
        <v>0.439</v>
      </c>
      <c r="G284" s="264">
        <v>0.53700000000000003</v>
      </c>
      <c r="H284" s="264">
        <v>0.60899999999999999</v>
      </c>
      <c r="I284" s="264">
        <v>0.29799999999999999</v>
      </c>
      <c r="J284" s="264">
        <v>0.34599999999999997</v>
      </c>
      <c r="K284" s="264">
        <v>0.32700000000000001</v>
      </c>
      <c r="L284" s="264">
        <v>0.40500000000000003</v>
      </c>
      <c r="M284" s="264">
        <v>0.39800000000000002</v>
      </c>
      <c r="N284" s="264">
        <v>0.435</v>
      </c>
      <c r="O284" s="264">
        <v>0.56399999999999995</v>
      </c>
      <c r="P284" s="264">
        <v>0.41099999999999998</v>
      </c>
      <c r="Q284" s="264">
        <v>0.48399999999999999</v>
      </c>
      <c r="R284" s="264">
        <v>0.47099999999999997</v>
      </c>
      <c r="S284" s="264">
        <v>0.41299999999999998</v>
      </c>
      <c r="T284" s="264">
        <v>0.38800000000000001</v>
      </c>
      <c r="U284" s="264">
        <v>0.35199999999999998</v>
      </c>
      <c r="V284" s="264">
        <v>0.36199999999999999</v>
      </c>
      <c r="W284" s="264">
        <v>0.27600000000000002</v>
      </c>
      <c r="X284" s="264">
        <v>0.40400000000000003</v>
      </c>
      <c r="Y284" s="264">
        <v>0.35699999999999998</v>
      </c>
      <c r="Z284" s="264">
        <v>0.41099999999999998</v>
      </c>
      <c r="AA284" s="264">
        <v>0.30299999999999999</v>
      </c>
      <c r="AB284" s="264">
        <v>0.36399999999999999</v>
      </c>
      <c r="AC284" s="264">
        <v>0.31</v>
      </c>
      <c r="AD284" s="264">
        <v>0.28999999999999998</v>
      </c>
      <c r="AE284" s="264">
        <v>0.38700000000000001</v>
      </c>
      <c r="AF284" s="264">
        <v>0.42</v>
      </c>
      <c r="AG284" s="265"/>
      <c r="AH284" s="266">
        <v>12.795</v>
      </c>
      <c r="AI284" s="267">
        <v>0.41274193548387095</v>
      </c>
      <c r="AJ284" s="264">
        <v>0.748</v>
      </c>
      <c r="AK284" s="235">
        <v>0</v>
      </c>
    </row>
    <row r="285" spans="1:47">
      <c r="A285" s="17" t="s">
        <v>65</v>
      </c>
      <c r="B285" s="264">
        <v>0.40200000000000002</v>
      </c>
      <c r="C285" s="264">
        <v>0.36199999999999999</v>
      </c>
      <c r="D285" s="264">
        <v>0.53800000000000003</v>
      </c>
      <c r="E285" s="264">
        <v>0.42399999999999999</v>
      </c>
      <c r="F285" s="264">
        <v>0.35499999999999998</v>
      </c>
      <c r="G285" s="264">
        <v>0.39100000000000001</v>
      </c>
      <c r="H285" s="264">
        <v>0.44400000000000001</v>
      </c>
      <c r="I285" s="264">
        <v>0.39300000000000002</v>
      </c>
      <c r="J285" s="264">
        <v>0.32500000000000001</v>
      </c>
      <c r="K285" s="264">
        <v>0.42599999999999999</v>
      </c>
      <c r="L285" s="264">
        <v>0.36599999999999999</v>
      </c>
      <c r="M285" s="264">
        <v>0.30199999999999999</v>
      </c>
      <c r="N285" s="264">
        <v>0.42099999999999999</v>
      </c>
      <c r="O285" s="264">
        <v>0.36799999999999999</v>
      </c>
      <c r="P285" s="264">
        <v>0.36299999999999999</v>
      </c>
      <c r="Q285" s="264">
        <v>0.30399999999999999</v>
      </c>
      <c r="R285" s="264">
        <v>0.432</v>
      </c>
      <c r="S285" s="264">
        <v>0.34300000000000003</v>
      </c>
      <c r="T285" s="264">
        <v>0.30099999999999999</v>
      </c>
      <c r="U285" s="264">
        <v>0.41099999999999998</v>
      </c>
      <c r="V285" s="264">
        <v>0.46800000000000003</v>
      </c>
      <c r="W285" s="264">
        <v>0.38400000000000001</v>
      </c>
      <c r="X285" s="264">
        <v>0.47499999999999998</v>
      </c>
      <c r="Y285" s="264">
        <v>0.39300000000000002</v>
      </c>
      <c r="Z285" s="264">
        <v>0.32200000000000001</v>
      </c>
      <c r="AA285" s="264">
        <v>0.27500000000000002</v>
      </c>
      <c r="AB285" s="264">
        <v>0.41</v>
      </c>
      <c r="AC285" s="264">
        <v>0.46700000000000003</v>
      </c>
      <c r="AD285" s="264">
        <v>0.29499999999999998</v>
      </c>
      <c r="AE285" s="264">
        <v>0.443</v>
      </c>
      <c r="AF285" s="270"/>
      <c r="AG285" s="265"/>
      <c r="AH285" s="266">
        <v>11.603000000000002</v>
      </c>
      <c r="AI285" s="267">
        <v>0.3867666666666667</v>
      </c>
      <c r="AJ285" s="264">
        <v>0.53800000000000003</v>
      </c>
      <c r="AK285" s="235">
        <v>0</v>
      </c>
    </row>
    <row r="286" spans="1:47">
      <c r="A286" s="17" t="s">
        <v>66</v>
      </c>
      <c r="B286" s="264">
        <v>0.42099999999999999</v>
      </c>
      <c r="C286" s="264">
        <v>0.39600000000000002</v>
      </c>
      <c r="D286" s="264">
        <v>0.27100000000000002</v>
      </c>
      <c r="E286" s="264">
        <v>0.373</v>
      </c>
      <c r="F286" s="264">
        <v>0.43099999999999999</v>
      </c>
      <c r="G286" s="264">
        <v>0.41099999999999998</v>
      </c>
      <c r="H286" s="264">
        <v>0.35499999999999998</v>
      </c>
      <c r="I286" s="264">
        <v>0.378</v>
      </c>
      <c r="J286" s="264">
        <v>0.442</v>
      </c>
      <c r="K286" s="264">
        <v>0.308</v>
      </c>
      <c r="L286" s="264">
        <v>0.43</v>
      </c>
      <c r="M286" s="264">
        <v>0.30299999999999999</v>
      </c>
      <c r="N286" s="264">
        <v>0.316</v>
      </c>
      <c r="O286" s="264">
        <v>0.33300000000000002</v>
      </c>
      <c r="P286" s="264">
        <v>0.374</v>
      </c>
      <c r="Q286" s="264">
        <v>0.31900000000000001</v>
      </c>
      <c r="R286" s="264">
        <v>0.27100000000000002</v>
      </c>
      <c r="S286" s="264">
        <v>0.27700000000000002</v>
      </c>
      <c r="T286" s="264">
        <v>0.308</v>
      </c>
      <c r="U286" s="264">
        <v>0.26</v>
      </c>
      <c r="V286" s="264">
        <v>0.34599999999999997</v>
      </c>
      <c r="W286" s="264">
        <v>0.313</v>
      </c>
      <c r="X286" s="264">
        <v>0.27700000000000002</v>
      </c>
      <c r="Y286" s="264">
        <v>0.21</v>
      </c>
      <c r="Z286" s="264">
        <v>0.3</v>
      </c>
      <c r="AA286" s="264">
        <v>0.3</v>
      </c>
      <c r="AB286" s="264">
        <v>0.30399999999999999</v>
      </c>
      <c r="AC286" s="264">
        <v>0.32300000000000001</v>
      </c>
      <c r="AD286" s="264">
        <v>0.29099999999999998</v>
      </c>
      <c r="AE286" s="264">
        <v>0.24299999999999999</v>
      </c>
      <c r="AF286" s="264">
        <v>0.23599999999999999</v>
      </c>
      <c r="AG286" s="265"/>
      <c r="AH286" s="266">
        <v>10.120000000000003</v>
      </c>
      <c r="AI286" s="267">
        <v>0.32645161290322589</v>
      </c>
      <c r="AJ286" s="264">
        <v>0.442</v>
      </c>
      <c r="AK286" s="235">
        <v>0</v>
      </c>
    </row>
    <row r="287" spans="1:47" ht="6.75" customHeight="1">
      <c r="A287" s="277"/>
      <c r="B287" s="277"/>
      <c r="C287" s="277"/>
      <c r="D287" s="277"/>
      <c r="E287" s="277"/>
      <c r="F287" s="277"/>
      <c r="G287" s="277"/>
      <c r="H287" s="277"/>
      <c r="I287" s="277"/>
      <c r="J287" s="277"/>
      <c r="K287" s="277"/>
      <c r="L287" s="277"/>
      <c r="M287" s="277"/>
      <c r="N287" s="277"/>
      <c r="O287" s="277"/>
      <c r="P287" s="277"/>
      <c r="Q287" s="277"/>
      <c r="R287" s="277"/>
      <c r="S287" s="277"/>
      <c r="T287" s="277"/>
      <c r="U287" s="277"/>
      <c r="V287" s="277"/>
      <c r="W287" s="277"/>
      <c r="X287" s="277"/>
      <c r="Y287" s="277"/>
      <c r="Z287" s="277"/>
      <c r="AA287" s="277"/>
      <c r="AB287" s="277"/>
      <c r="AC287" s="277"/>
      <c r="AD287" s="277"/>
      <c r="AE287" s="277"/>
      <c r="AF287" s="277"/>
      <c r="AG287" s="277"/>
      <c r="AH287" s="277"/>
      <c r="AI287" s="278"/>
      <c r="AJ287" s="277"/>
      <c r="AK287" s="279"/>
    </row>
    <row r="288" spans="1:47" ht="15">
      <c r="AH288" s="271">
        <v>128.69800000000001</v>
      </c>
      <c r="AI288" s="272" t="s">
        <v>208</v>
      </c>
    </row>
  </sheetData>
  <conditionalFormatting sqref="AK1:AK4 AK149:AK164 AK134:AK146 AK119:AK132 AK104:AK117 AK86:AK102 AK70:AK84 AK54:AK68 AK38:AK52 AK22:AK36 AK166:AK180 AK182:AK196 AK198:AK212 AK214:AK228 AK230:AK243 AK245:AK258 AK275:AK1048576 AK260:AK273 AK6:AK20">
    <cfRule type="cellIs" dxfId="0" priority="1" operator="greaterThan">
      <formula>0</formula>
    </cfRule>
  </conditionalFormatting>
  <hyperlinks>
    <hyperlink ref="K1" location="'Hyper Links'!A1" display="'Hyper Links'!A1" xr:uid="{3402BD8E-EFAA-4DB1-BEA4-0B13EB996F0A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AE588-7E0F-4316-997D-8DB2D6572023}">
  <dimension ref="A1:Z7"/>
  <sheetViews>
    <sheetView workbookViewId="0">
      <selection activeCell="B7" sqref="B7:Y7"/>
    </sheetView>
  </sheetViews>
  <sheetFormatPr defaultRowHeight="14.25"/>
  <sheetData>
    <row r="1" spans="1:26" ht="15" thickBot="1"/>
    <row r="2" spans="1:26" ht="30.75" thickBot="1">
      <c r="A2" s="298">
        <v>2019</v>
      </c>
      <c r="B2" s="297" t="s">
        <v>264</v>
      </c>
      <c r="C2" s="296" t="s">
        <v>263</v>
      </c>
      <c r="D2" s="296" t="s">
        <v>262</v>
      </c>
      <c r="E2" s="296" t="s">
        <v>261</v>
      </c>
      <c r="F2" s="296" t="s">
        <v>260</v>
      </c>
      <c r="G2" s="296" t="s">
        <v>259</v>
      </c>
      <c r="H2" s="296" t="s">
        <v>258</v>
      </c>
      <c r="I2" s="296" t="s">
        <v>257</v>
      </c>
      <c r="J2" s="296" t="s">
        <v>256</v>
      </c>
      <c r="K2" s="296" t="s">
        <v>255</v>
      </c>
      <c r="L2" s="296" t="s">
        <v>254</v>
      </c>
      <c r="M2" s="296" t="s">
        <v>253</v>
      </c>
      <c r="N2" s="296" t="s">
        <v>252</v>
      </c>
      <c r="O2" s="296" t="s">
        <v>251</v>
      </c>
      <c r="P2" s="296" t="s">
        <v>250</v>
      </c>
      <c r="Q2" s="296" t="s">
        <v>249</v>
      </c>
      <c r="R2" s="296" t="s">
        <v>248</v>
      </c>
      <c r="S2" s="296" t="s">
        <v>247</v>
      </c>
      <c r="T2" s="296" t="s">
        <v>246</v>
      </c>
      <c r="U2" s="296" t="s">
        <v>245</v>
      </c>
      <c r="V2" s="296" t="s">
        <v>244</v>
      </c>
      <c r="W2" s="296" t="s">
        <v>243</v>
      </c>
      <c r="X2" s="296" t="s">
        <v>242</v>
      </c>
      <c r="Y2" s="296" t="s">
        <v>241</v>
      </c>
      <c r="Z2" s="295" t="s">
        <v>112</v>
      </c>
    </row>
    <row r="3" spans="1:26" ht="18.75" customHeight="1">
      <c r="A3" s="294" t="s">
        <v>240</v>
      </c>
      <c r="B3" s="293">
        <v>3.2278000000000001E-2</v>
      </c>
      <c r="C3" s="293">
        <v>7.5000000000000002E-4</v>
      </c>
      <c r="D3" s="293">
        <v>2.8327999999999999E-2</v>
      </c>
      <c r="E3" s="293">
        <v>7.4999999999999997E-3</v>
      </c>
      <c r="F3" s="293">
        <v>3.1328000000000002E-2</v>
      </c>
      <c r="G3" s="293">
        <v>0</v>
      </c>
      <c r="H3" s="293">
        <v>2.9839999999999998E-2</v>
      </c>
      <c r="I3" s="293">
        <v>7.5000000000000002E-4</v>
      </c>
      <c r="J3" s="293">
        <v>2.9028000000000002E-2</v>
      </c>
      <c r="K3" s="293">
        <v>0</v>
      </c>
      <c r="L3" s="293">
        <v>3.5740000000000001E-2</v>
      </c>
      <c r="M3" s="293">
        <v>0</v>
      </c>
      <c r="N3" s="293">
        <v>3.6027999999999998E-2</v>
      </c>
      <c r="O3" s="293">
        <v>0</v>
      </c>
      <c r="P3" s="293">
        <v>3.6327999999999999E-2</v>
      </c>
      <c r="Q3" s="293">
        <v>0</v>
      </c>
      <c r="R3" s="293">
        <v>2.479E-2</v>
      </c>
      <c r="S3" s="293">
        <v>0</v>
      </c>
      <c r="T3" s="293">
        <v>2.2828000000000001E-2</v>
      </c>
      <c r="U3" s="293">
        <v>0</v>
      </c>
      <c r="V3" s="293">
        <v>2.4539999999999999E-2</v>
      </c>
      <c r="W3" s="293">
        <v>0</v>
      </c>
      <c r="X3" s="293">
        <v>2.5128000000000001E-2</v>
      </c>
      <c r="Y3" s="293">
        <v>0</v>
      </c>
      <c r="Z3" s="292">
        <f>SUM(B3:Y3)</f>
        <v>0.36518399999999995</v>
      </c>
    </row>
    <row r="4" spans="1:26" ht="18.75" customHeight="1">
      <c r="A4" s="294" t="s">
        <v>239</v>
      </c>
      <c r="B4" s="293">
        <v>3.1E-4</v>
      </c>
      <c r="C4" s="293">
        <v>0</v>
      </c>
      <c r="D4" s="293">
        <v>2.7999999999999998E-4</v>
      </c>
      <c r="E4" s="293">
        <v>0</v>
      </c>
      <c r="F4" s="293">
        <v>3.1E-4</v>
      </c>
      <c r="G4" s="293">
        <v>0</v>
      </c>
      <c r="H4" s="293">
        <v>2.9999999999999997E-4</v>
      </c>
      <c r="I4" s="293">
        <v>1E-3</v>
      </c>
      <c r="J4" s="293">
        <v>3.1E-4</v>
      </c>
      <c r="K4" s="293">
        <v>0</v>
      </c>
      <c r="L4" s="293">
        <v>2.9999999999999997E-4</v>
      </c>
      <c r="M4" s="293">
        <v>0</v>
      </c>
      <c r="N4" s="293">
        <v>3.1E-4</v>
      </c>
      <c r="O4" s="293">
        <v>0</v>
      </c>
      <c r="P4" s="293">
        <v>3.1E-4</v>
      </c>
      <c r="Q4" s="293">
        <v>0</v>
      </c>
      <c r="R4" s="293">
        <v>2.9999999999999997E-4</v>
      </c>
      <c r="S4" s="293">
        <v>0</v>
      </c>
      <c r="T4" s="293">
        <v>4.6000000000000001E-4</v>
      </c>
      <c r="U4" s="293">
        <v>0</v>
      </c>
      <c r="V4" s="293">
        <v>2.9999999999999997E-4</v>
      </c>
      <c r="W4" s="293">
        <v>0</v>
      </c>
      <c r="X4" s="293">
        <v>3.1E-4</v>
      </c>
      <c r="Y4" s="293">
        <v>0</v>
      </c>
      <c r="Z4" s="292">
        <f>SUM(B4:Y4)</f>
        <v>4.7999999999999996E-3</v>
      </c>
    </row>
    <row r="5" spans="1:26" ht="18.75" customHeight="1">
      <c r="A5" s="294" t="s">
        <v>238</v>
      </c>
      <c r="B5" s="293">
        <v>8.5400000000000007E-3</v>
      </c>
      <c r="C5" s="293">
        <v>0</v>
      </c>
      <c r="D5" s="293">
        <v>2.7999999999999998E-4</v>
      </c>
      <c r="E5" s="293">
        <v>0</v>
      </c>
      <c r="F5" s="293">
        <v>1.2700000000000001E-3</v>
      </c>
      <c r="G5" s="293">
        <v>0</v>
      </c>
      <c r="H5" s="293">
        <v>1.06E-3</v>
      </c>
      <c r="I5" s="293">
        <v>0</v>
      </c>
      <c r="J5" s="293">
        <v>8.7000000000000001E-4</v>
      </c>
      <c r="K5" s="293">
        <v>0</v>
      </c>
      <c r="L5" s="293">
        <v>1.66E-3</v>
      </c>
      <c r="M5" s="293">
        <v>0</v>
      </c>
      <c r="N5" s="293">
        <v>3.9620000000000002E-3</v>
      </c>
      <c r="O5" s="293">
        <v>0</v>
      </c>
      <c r="P5" s="293">
        <v>5.6100000000000004E-3</v>
      </c>
      <c r="Q5" s="293">
        <v>0</v>
      </c>
      <c r="R5" s="293">
        <v>1.33E-3</v>
      </c>
      <c r="S5" s="293">
        <v>0</v>
      </c>
      <c r="T5" s="293">
        <v>1.6299999999999999E-3</v>
      </c>
      <c r="U5" s="293">
        <v>0</v>
      </c>
      <c r="V5" s="293">
        <v>1.92E-3</v>
      </c>
      <c r="W5" s="293">
        <v>0</v>
      </c>
      <c r="X5" s="293">
        <v>1.97E-3</v>
      </c>
      <c r="Y5" s="293">
        <v>0</v>
      </c>
      <c r="Z5" s="292">
        <f>SUM(B5:Y5)</f>
        <v>3.0102000000000004E-2</v>
      </c>
    </row>
    <row r="6" spans="1:26" ht="18.75" customHeight="1">
      <c r="A6" s="294" t="s">
        <v>237</v>
      </c>
      <c r="B6" s="293">
        <v>2.0539999999999999E-2</v>
      </c>
      <c r="C6" s="293">
        <v>0</v>
      </c>
      <c r="D6" s="293">
        <v>5.9999999999999995E-4</v>
      </c>
      <c r="E6" s="293">
        <v>0</v>
      </c>
      <c r="F6" s="293">
        <v>1.3600000000000001E-3</v>
      </c>
      <c r="G6" s="293">
        <v>2.5000000000000001E-3</v>
      </c>
      <c r="H6" s="293">
        <v>2.1099999999999999E-3</v>
      </c>
      <c r="I6" s="293">
        <v>0</v>
      </c>
      <c r="J6" s="293">
        <v>2.5300000000000001E-3</v>
      </c>
      <c r="K6" s="293">
        <v>0</v>
      </c>
      <c r="L6" s="293">
        <v>2.2000000000000001E-3</v>
      </c>
      <c r="M6" s="293">
        <v>0</v>
      </c>
      <c r="N6" s="293">
        <v>2.444E-3</v>
      </c>
      <c r="O6" s="293">
        <v>0</v>
      </c>
      <c r="P6" s="293">
        <v>4.0899999999999999E-3</v>
      </c>
      <c r="Q6" s="293">
        <v>0</v>
      </c>
      <c r="R6" s="293">
        <v>2.2899999999999999E-3</v>
      </c>
      <c r="S6" s="293">
        <v>0</v>
      </c>
      <c r="T6" s="293">
        <v>3.9500000000000004E-3</v>
      </c>
      <c r="U6" s="293">
        <v>0</v>
      </c>
      <c r="V6" s="293">
        <v>2.82E-3</v>
      </c>
      <c r="W6" s="293">
        <v>0</v>
      </c>
      <c r="X6" s="293">
        <v>3.0400000000000002E-3</v>
      </c>
      <c r="Y6" s="293">
        <v>0</v>
      </c>
      <c r="Z6" s="292">
        <f>SUM(B6:Y6)</f>
        <v>5.0474000000000012E-2</v>
      </c>
    </row>
    <row r="7" spans="1:26" ht="27.75" customHeight="1">
      <c r="A7" s="291" t="s">
        <v>204</v>
      </c>
      <c r="B7" s="338">
        <f>SUM(B3:C6)</f>
        <v>6.2418000000000001E-2</v>
      </c>
      <c r="C7" s="338"/>
      <c r="D7" s="338">
        <f>SUM(D3:E6)</f>
        <v>3.6988000000000007E-2</v>
      </c>
      <c r="E7" s="338"/>
      <c r="F7" s="338">
        <f>SUM(F3:G6)</f>
        <v>3.6768000000000002E-2</v>
      </c>
      <c r="G7" s="338"/>
      <c r="H7" s="338">
        <f>SUM(H3:I6)</f>
        <v>3.5060000000000001E-2</v>
      </c>
      <c r="I7" s="338"/>
      <c r="J7" s="338">
        <f>SUM(J3:K6)</f>
        <v>3.2738000000000003E-2</v>
      </c>
      <c r="K7" s="338"/>
      <c r="L7" s="338">
        <f>SUM(L3:M6)</f>
        <v>3.9900000000000005E-2</v>
      </c>
      <c r="M7" s="338"/>
      <c r="N7" s="338">
        <f>SUM(N3:O6)</f>
        <v>4.2743999999999997E-2</v>
      </c>
      <c r="O7" s="338"/>
      <c r="P7" s="338">
        <f>SUM(P3:Q6)</f>
        <v>4.633799999999999E-2</v>
      </c>
      <c r="Q7" s="338"/>
      <c r="R7" s="338">
        <f>SUM(R3:S6)</f>
        <v>2.8710000000000003E-2</v>
      </c>
      <c r="S7" s="338"/>
      <c r="T7" s="338">
        <f>SUM(T3:U6)</f>
        <v>2.8867999999999998E-2</v>
      </c>
      <c r="U7" s="338"/>
      <c r="V7" s="338">
        <f>SUM(V3:W6)</f>
        <v>2.9580000000000002E-2</v>
      </c>
      <c r="W7" s="338"/>
      <c r="X7" s="338">
        <f>SUM(X3:Y6)</f>
        <v>3.0448000000000003E-2</v>
      </c>
      <c r="Y7" s="338"/>
    </row>
  </sheetData>
  <mergeCells count="12">
    <mergeCell ref="T7:U7"/>
    <mergeCell ref="V7:W7"/>
    <mergeCell ref="X7:Y7"/>
    <mergeCell ref="B7:C7"/>
    <mergeCell ref="D7:E7"/>
    <mergeCell ref="F7:G7"/>
    <mergeCell ref="H7:I7"/>
    <mergeCell ref="J7:K7"/>
    <mergeCell ref="L7:M7"/>
    <mergeCell ref="N7:O7"/>
    <mergeCell ref="P7:Q7"/>
    <mergeCell ref="R7:S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305BD-D961-4BE5-AFC1-AC80FC8BDC6F}">
  <dimension ref="A1:Z4"/>
  <sheetViews>
    <sheetView workbookViewId="0">
      <selection activeCell="A2" sqref="A2:XFD2"/>
    </sheetView>
  </sheetViews>
  <sheetFormatPr defaultRowHeight="14.25"/>
  <sheetData>
    <row r="1" spans="1:26" ht="15" thickBot="1"/>
    <row r="2" spans="1:26" ht="30.75" thickBot="1">
      <c r="A2" s="298">
        <v>2019</v>
      </c>
      <c r="B2" s="297" t="s">
        <v>264</v>
      </c>
      <c r="C2" s="296" t="s">
        <v>263</v>
      </c>
      <c r="D2" s="296" t="s">
        <v>262</v>
      </c>
      <c r="E2" s="296" t="s">
        <v>261</v>
      </c>
      <c r="F2" s="296" t="s">
        <v>260</v>
      </c>
      <c r="G2" s="296" t="s">
        <v>259</v>
      </c>
      <c r="H2" s="296" t="s">
        <v>258</v>
      </c>
      <c r="I2" s="296" t="s">
        <v>257</v>
      </c>
      <c r="J2" s="296" t="s">
        <v>256</v>
      </c>
      <c r="K2" s="296" t="s">
        <v>255</v>
      </c>
      <c r="L2" s="296" t="s">
        <v>254</v>
      </c>
      <c r="M2" s="296" t="s">
        <v>253</v>
      </c>
      <c r="N2" s="296" t="s">
        <v>252</v>
      </c>
      <c r="O2" s="296" t="s">
        <v>251</v>
      </c>
      <c r="P2" s="296" t="s">
        <v>250</v>
      </c>
      <c r="Q2" s="296" t="s">
        <v>249</v>
      </c>
      <c r="R2" s="296" t="s">
        <v>248</v>
      </c>
      <c r="S2" s="296" t="s">
        <v>247</v>
      </c>
      <c r="T2" s="296" t="s">
        <v>246</v>
      </c>
      <c r="U2" s="296" t="s">
        <v>245</v>
      </c>
      <c r="V2" s="296" t="s">
        <v>244</v>
      </c>
      <c r="W2" s="296" t="s">
        <v>243</v>
      </c>
      <c r="X2" s="296" t="s">
        <v>242</v>
      </c>
      <c r="Y2" s="296" t="s">
        <v>241</v>
      </c>
      <c r="Z2" s="295" t="s">
        <v>112</v>
      </c>
    </row>
    <row r="3" spans="1:26" ht="18.75" customHeight="1">
      <c r="A3" s="294" t="s">
        <v>25</v>
      </c>
      <c r="B3" s="293">
        <v>1.9338000000000001E-2</v>
      </c>
      <c r="C3" s="293">
        <v>1E-3</v>
      </c>
      <c r="D3" s="293">
        <v>1.6944000000000001E-2</v>
      </c>
      <c r="E3" s="293">
        <v>7.4999999999999997E-3</v>
      </c>
      <c r="F3" s="293">
        <v>2.1378000000000001E-2</v>
      </c>
      <c r="G3" s="293">
        <v>1.6000000000000001E-3</v>
      </c>
      <c r="H3" s="293">
        <v>2.5492000000000001E-2</v>
      </c>
      <c r="I3" s="293">
        <v>0</v>
      </c>
      <c r="J3" s="293">
        <v>8.9980000000000008E-3</v>
      </c>
      <c r="K3" s="293">
        <v>0</v>
      </c>
      <c r="L3" s="293">
        <v>3.6110000000000003E-2</v>
      </c>
      <c r="M3" s="293">
        <v>0</v>
      </c>
      <c r="N3" s="293">
        <v>0.10481799999999999</v>
      </c>
      <c r="O3" s="293">
        <v>0</v>
      </c>
      <c r="P3" s="293">
        <v>4.3858000000000001E-2</v>
      </c>
      <c r="Q3" s="293">
        <v>5.0000000000000001E-4</v>
      </c>
      <c r="R3" s="293">
        <v>1.686E-2</v>
      </c>
      <c r="S3" s="293">
        <v>0</v>
      </c>
      <c r="T3" s="293">
        <v>1.6638E-2</v>
      </c>
      <c r="U3" s="293">
        <v>0</v>
      </c>
      <c r="V3" s="293">
        <v>1.5559999999999999E-2</v>
      </c>
      <c r="W3" s="293">
        <v>0</v>
      </c>
      <c r="X3" s="293">
        <v>1.5788E-2</v>
      </c>
      <c r="Y3" s="293">
        <v>2.4E-2</v>
      </c>
      <c r="Z3" s="292">
        <f>SUM(B3:Y3)</f>
        <v>0.37638200000000005</v>
      </c>
    </row>
    <row r="4" spans="1:26" ht="27.75" customHeight="1">
      <c r="A4" s="291" t="s">
        <v>204</v>
      </c>
      <c r="B4" s="338">
        <f>SUM(B3:C3)</f>
        <v>2.0338000000000002E-2</v>
      </c>
      <c r="C4" s="338"/>
      <c r="D4" s="338">
        <f>SUM(D3:E3)</f>
        <v>2.4444E-2</v>
      </c>
      <c r="E4" s="338"/>
      <c r="F4" s="338">
        <f>SUM(F3:G3)</f>
        <v>2.2978000000000002E-2</v>
      </c>
      <c r="G4" s="338"/>
      <c r="H4" s="338">
        <f>SUM(H3:I3)</f>
        <v>2.5492000000000001E-2</v>
      </c>
      <c r="I4" s="338"/>
      <c r="J4" s="338">
        <f>SUM(J3:K3)</f>
        <v>8.9980000000000008E-3</v>
      </c>
      <c r="K4" s="338"/>
      <c r="L4" s="338">
        <f>SUM(L3:M3)</f>
        <v>3.6110000000000003E-2</v>
      </c>
      <c r="M4" s="338"/>
      <c r="N4" s="338">
        <f>SUM(N3:O3)</f>
        <v>0.10481799999999999</v>
      </c>
      <c r="O4" s="338"/>
      <c r="P4" s="338">
        <f>SUM(P3:Q3)</f>
        <v>4.4358000000000002E-2</v>
      </c>
      <c r="Q4" s="338"/>
      <c r="R4" s="338">
        <f>SUM(R3:S3)</f>
        <v>1.686E-2</v>
      </c>
      <c r="S4" s="338"/>
      <c r="T4" s="338">
        <f>SUM(T3:U3)</f>
        <v>1.6638E-2</v>
      </c>
      <c r="U4" s="338"/>
      <c r="V4" s="338">
        <f>SUM(V3:W3)</f>
        <v>1.5559999999999999E-2</v>
      </c>
      <c r="W4" s="338"/>
      <c r="X4" s="338">
        <f>SUM(X3:Y3)</f>
        <v>3.9788000000000004E-2</v>
      </c>
      <c r="Y4" s="338"/>
    </row>
  </sheetData>
  <mergeCells count="12"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B6694-C05F-4EA7-81FE-0696E9B92524}">
  <dimension ref="A1:Z4"/>
  <sheetViews>
    <sheetView workbookViewId="0">
      <selection activeCell="A2" sqref="A2:XFD2"/>
    </sheetView>
  </sheetViews>
  <sheetFormatPr defaultRowHeight="14.25"/>
  <sheetData>
    <row r="1" spans="1:26" ht="15" thickBot="1"/>
    <row r="2" spans="1:26" ht="30.75" thickBot="1">
      <c r="A2" s="298">
        <v>2019</v>
      </c>
      <c r="B2" s="297" t="s">
        <v>264</v>
      </c>
      <c r="C2" s="296" t="s">
        <v>263</v>
      </c>
      <c r="D2" s="296" t="s">
        <v>262</v>
      </c>
      <c r="E2" s="296" t="s">
        <v>261</v>
      </c>
      <c r="F2" s="296" t="s">
        <v>260</v>
      </c>
      <c r="G2" s="296" t="s">
        <v>259</v>
      </c>
      <c r="H2" s="296" t="s">
        <v>258</v>
      </c>
      <c r="I2" s="296" t="s">
        <v>257</v>
      </c>
      <c r="J2" s="296" t="s">
        <v>256</v>
      </c>
      <c r="K2" s="296" t="s">
        <v>255</v>
      </c>
      <c r="L2" s="296" t="s">
        <v>254</v>
      </c>
      <c r="M2" s="296" t="s">
        <v>253</v>
      </c>
      <c r="N2" s="296" t="s">
        <v>252</v>
      </c>
      <c r="O2" s="296" t="s">
        <v>251</v>
      </c>
      <c r="P2" s="296" t="s">
        <v>250</v>
      </c>
      <c r="Q2" s="296" t="s">
        <v>249</v>
      </c>
      <c r="R2" s="296" t="s">
        <v>248</v>
      </c>
      <c r="S2" s="296" t="s">
        <v>247</v>
      </c>
      <c r="T2" s="296" t="s">
        <v>246</v>
      </c>
      <c r="U2" s="296" t="s">
        <v>245</v>
      </c>
      <c r="V2" s="296" t="s">
        <v>244</v>
      </c>
      <c r="W2" s="296" t="s">
        <v>243</v>
      </c>
      <c r="X2" s="296" t="s">
        <v>242</v>
      </c>
      <c r="Y2" s="296" t="s">
        <v>241</v>
      </c>
      <c r="Z2" s="295" t="s">
        <v>112</v>
      </c>
    </row>
    <row r="3" spans="1:26" ht="18.75" customHeight="1">
      <c r="A3" s="294" t="s">
        <v>23</v>
      </c>
      <c r="B3" s="293">
        <v>0.102465</v>
      </c>
      <c r="C3" s="293">
        <v>0</v>
      </c>
      <c r="D3" s="293">
        <v>0.135292</v>
      </c>
      <c r="E3" s="293">
        <v>1E-3</v>
      </c>
      <c r="F3" s="293">
        <v>0.11231099999999999</v>
      </c>
      <c r="G3" s="293">
        <v>1.6999999999999999E-3</v>
      </c>
      <c r="H3" s="293">
        <v>0.12106600000000001</v>
      </c>
      <c r="I3" s="293">
        <v>1.2947999999999999E-2</v>
      </c>
      <c r="J3" s="293">
        <v>4.4112999999999999E-2</v>
      </c>
      <c r="K3" s="293">
        <v>0</v>
      </c>
      <c r="L3" s="293">
        <v>1.2062390000000001</v>
      </c>
      <c r="M3" s="293">
        <v>0</v>
      </c>
      <c r="N3" s="293">
        <v>9.7287999999999999E-2</v>
      </c>
      <c r="O3" s="293">
        <v>5.1499999999999997E-2</v>
      </c>
      <c r="P3" s="293">
        <v>2.298905</v>
      </c>
      <c r="Q3" s="293">
        <v>4.8500000000000001E-2</v>
      </c>
      <c r="R3" s="293">
        <v>0.16158800000000001</v>
      </c>
      <c r="S3" s="293">
        <v>0</v>
      </c>
      <c r="T3" s="293">
        <v>0.29530000000000001</v>
      </c>
      <c r="U3" s="293">
        <v>0</v>
      </c>
      <c r="V3" s="293">
        <v>0.25931700000000002</v>
      </c>
      <c r="W3" s="293">
        <v>0</v>
      </c>
      <c r="X3" s="293">
        <v>0.230541</v>
      </c>
      <c r="Y3" s="293">
        <v>0</v>
      </c>
      <c r="Z3" s="292">
        <f>SUM(B3:Y3)</f>
        <v>5.1800730000000001</v>
      </c>
    </row>
    <row r="4" spans="1:26" ht="27.75" customHeight="1">
      <c r="A4" s="291" t="s">
        <v>204</v>
      </c>
      <c r="B4" s="338">
        <f>SUM(B3:C3)</f>
        <v>0.102465</v>
      </c>
      <c r="C4" s="338"/>
      <c r="D4" s="338">
        <f>SUM(D3:E3)</f>
        <v>0.136292</v>
      </c>
      <c r="E4" s="338"/>
      <c r="F4" s="338">
        <f>SUM(F3:G3)</f>
        <v>0.11401099999999999</v>
      </c>
      <c r="G4" s="338"/>
      <c r="H4" s="338">
        <f>SUM(H3:I3)</f>
        <v>0.13401399999999999</v>
      </c>
      <c r="I4" s="338"/>
      <c r="J4" s="338">
        <f>SUM(J3:K3)</f>
        <v>4.4112999999999999E-2</v>
      </c>
      <c r="K4" s="338"/>
      <c r="L4" s="338">
        <f>SUM(L3:M3)</f>
        <v>1.2062390000000001</v>
      </c>
      <c r="M4" s="338"/>
      <c r="N4" s="338">
        <f>SUM(N3:O3)</f>
        <v>0.148788</v>
      </c>
      <c r="O4" s="338"/>
      <c r="P4" s="338">
        <f>SUM(P3:Q3)</f>
        <v>2.3474050000000002</v>
      </c>
      <c r="Q4" s="338"/>
      <c r="R4" s="338">
        <f>SUM(R3:S3)</f>
        <v>0.16158800000000001</v>
      </c>
      <c r="S4" s="338"/>
      <c r="T4" s="338">
        <f>SUM(T3:U3)</f>
        <v>0.29530000000000001</v>
      </c>
      <c r="U4" s="338"/>
      <c r="V4" s="338">
        <f>SUM(V3:W3)</f>
        <v>0.25931700000000002</v>
      </c>
      <c r="W4" s="338"/>
      <c r="X4" s="338">
        <f>SUM(X3:Y3)</f>
        <v>0.230541</v>
      </c>
      <c r="Y4" s="338"/>
    </row>
  </sheetData>
  <mergeCells count="12"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DE895-2602-4C58-94FF-BF87CD22BBA8}">
  <dimension ref="A1:Z4"/>
  <sheetViews>
    <sheetView workbookViewId="0">
      <selection activeCell="A2" sqref="A2:XFD2"/>
    </sheetView>
  </sheetViews>
  <sheetFormatPr defaultRowHeight="14.25"/>
  <sheetData>
    <row r="1" spans="1:26" ht="15" thickBot="1"/>
    <row r="2" spans="1:26" ht="30.75" thickBot="1">
      <c r="A2" s="298">
        <v>2019</v>
      </c>
      <c r="B2" s="297" t="s">
        <v>264</v>
      </c>
      <c r="C2" s="296" t="s">
        <v>263</v>
      </c>
      <c r="D2" s="296" t="s">
        <v>262</v>
      </c>
      <c r="E2" s="296" t="s">
        <v>261</v>
      </c>
      <c r="F2" s="296" t="s">
        <v>260</v>
      </c>
      <c r="G2" s="296" t="s">
        <v>259</v>
      </c>
      <c r="H2" s="296" t="s">
        <v>258</v>
      </c>
      <c r="I2" s="296" t="s">
        <v>257</v>
      </c>
      <c r="J2" s="296" t="s">
        <v>256</v>
      </c>
      <c r="K2" s="296" t="s">
        <v>255</v>
      </c>
      <c r="L2" s="296" t="s">
        <v>254</v>
      </c>
      <c r="M2" s="296" t="s">
        <v>253</v>
      </c>
      <c r="N2" s="296" t="s">
        <v>252</v>
      </c>
      <c r="O2" s="296" t="s">
        <v>251</v>
      </c>
      <c r="P2" s="296" t="s">
        <v>250</v>
      </c>
      <c r="Q2" s="296" t="s">
        <v>249</v>
      </c>
      <c r="R2" s="296" t="s">
        <v>248</v>
      </c>
      <c r="S2" s="296" t="s">
        <v>247</v>
      </c>
      <c r="T2" s="296" t="s">
        <v>246</v>
      </c>
      <c r="U2" s="296" t="s">
        <v>245</v>
      </c>
      <c r="V2" s="296" t="s">
        <v>244</v>
      </c>
      <c r="W2" s="296" t="s">
        <v>243</v>
      </c>
      <c r="X2" s="296" t="s">
        <v>242</v>
      </c>
      <c r="Y2" s="296" t="s">
        <v>241</v>
      </c>
      <c r="Z2" s="295" t="s">
        <v>112</v>
      </c>
    </row>
    <row r="3" spans="1:26" ht="18.75" customHeight="1">
      <c r="A3" s="294" t="s">
        <v>21</v>
      </c>
      <c r="B3" s="293">
        <v>7.1399999999999996E-3</v>
      </c>
      <c r="C3" s="293">
        <v>0</v>
      </c>
      <c r="D3" s="293">
        <v>7.0499999999999998E-3</v>
      </c>
      <c r="E3" s="293">
        <v>0</v>
      </c>
      <c r="F3" s="293">
        <v>1.259E-2</v>
      </c>
      <c r="G3" s="293">
        <v>0</v>
      </c>
      <c r="H3" s="293">
        <v>1.2919999999999999E-2</v>
      </c>
      <c r="I3" s="293">
        <v>0</v>
      </c>
      <c r="J3" s="293">
        <v>7.2300000000000003E-3</v>
      </c>
      <c r="K3" s="293">
        <v>0</v>
      </c>
      <c r="L3" s="293">
        <v>7.0299999999999998E-3</v>
      </c>
      <c r="M3" s="293">
        <v>0</v>
      </c>
      <c r="N3" s="293">
        <v>7.2700000000000004E-3</v>
      </c>
      <c r="O3" s="293">
        <v>0</v>
      </c>
      <c r="P3" s="293">
        <v>8.4600000000000005E-3</v>
      </c>
      <c r="Q3" s="293">
        <v>0</v>
      </c>
      <c r="R3" s="293">
        <v>9.3530000000000002E-2</v>
      </c>
      <c r="S3" s="293">
        <v>0.1</v>
      </c>
      <c r="T3" s="293">
        <v>7.3099999999999997E-3</v>
      </c>
      <c r="U3" s="293">
        <v>0</v>
      </c>
      <c r="V3" s="293">
        <v>6.9699999999999996E-3</v>
      </c>
      <c r="W3" s="293">
        <v>0</v>
      </c>
      <c r="X3" s="293">
        <v>7.1900000000000002E-3</v>
      </c>
      <c r="Y3" s="293">
        <v>0</v>
      </c>
      <c r="Z3" s="292">
        <f>SUM(B3:Y3)</f>
        <v>0.28468999999999994</v>
      </c>
    </row>
    <row r="4" spans="1:26" ht="27.75" customHeight="1">
      <c r="A4" s="291" t="s">
        <v>204</v>
      </c>
      <c r="B4" s="338">
        <f>SUM(B3:C3)</f>
        <v>7.1399999999999996E-3</v>
      </c>
      <c r="C4" s="338"/>
      <c r="D4" s="338">
        <f>SUM(D3:E3)</f>
        <v>7.0499999999999998E-3</v>
      </c>
      <c r="E4" s="338"/>
      <c r="F4" s="338">
        <f>SUM(F3:G3)</f>
        <v>1.259E-2</v>
      </c>
      <c r="G4" s="338"/>
      <c r="H4" s="338">
        <f>SUM(H3:I3)</f>
        <v>1.2919999999999999E-2</v>
      </c>
      <c r="I4" s="338"/>
      <c r="J4" s="338">
        <f>SUM(J3:K3)</f>
        <v>7.2300000000000003E-3</v>
      </c>
      <c r="K4" s="338"/>
      <c r="L4" s="338">
        <f>SUM(L3:M3)</f>
        <v>7.0299999999999998E-3</v>
      </c>
      <c r="M4" s="338"/>
      <c r="N4" s="338">
        <f>SUM(N3:O3)</f>
        <v>7.2700000000000004E-3</v>
      </c>
      <c r="O4" s="338"/>
      <c r="P4" s="338">
        <f>SUM(P3:Q3)</f>
        <v>8.4600000000000005E-3</v>
      </c>
      <c r="Q4" s="338"/>
      <c r="R4" s="338">
        <f>SUM(R3:S3)</f>
        <v>0.19353000000000001</v>
      </c>
      <c r="S4" s="338"/>
      <c r="T4" s="338">
        <f>SUM(T3:U3)</f>
        <v>7.3099999999999997E-3</v>
      </c>
      <c r="U4" s="338"/>
      <c r="V4" s="338">
        <f>SUM(V3:W3)</f>
        <v>6.9699999999999996E-3</v>
      </c>
      <c r="W4" s="338"/>
      <c r="X4" s="338">
        <f>SUM(X3:Y3)</f>
        <v>7.1900000000000002E-3</v>
      </c>
      <c r="Y4" s="338"/>
    </row>
  </sheetData>
  <mergeCells count="12"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E1E5B-EAAD-4AFC-B38E-D766E8429AC1}">
  <dimension ref="A1:Z4"/>
  <sheetViews>
    <sheetView workbookViewId="0">
      <selection activeCell="A2" sqref="A2:XFD2"/>
    </sheetView>
  </sheetViews>
  <sheetFormatPr defaultRowHeight="14.25"/>
  <sheetData>
    <row r="1" spans="1:26" ht="15" thickBot="1"/>
    <row r="2" spans="1:26" ht="30.75" thickBot="1">
      <c r="A2" s="298">
        <v>2019</v>
      </c>
      <c r="B2" s="297" t="s">
        <v>264</v>
      </c>
      <c r="C2" s="296" t="s">
        <v>263</v>
      </c>
      <c r="D2" s="296" t="s">
        <v>262</v>
      </c>
      <c r="E2" s="296" t="s">
        <v>261</v>
      </c>
      <c r="F2" s="296" t="s">
        <v>260</v>
      </c>
      <c r="G2" s="296" t="s">
        <v>259</v>
      </c>
      <c r="H2" s="296" t="s">
        <v>258</v>
      </c>
      <c r="I2" s="296" t="s">
        <v>257</v>
      </c>
      <c r="J2" s="296" t="s">
        <v>256</v>
      </c>
      <c r="K2" s="296" t="s">
        <v>255</v>
      </c>
      <c r="L2" s="296" t="s">
        <v>254</v>
      </c>
      <c r="M2" s="296" t="s">
        <v>253</v>
      </c>
      <c r="N2" s="296" t="s">
        <v>252</v>
      </c>
      <c r="O2" s="296" t="s">
        <v>251</v>
      </c>
      <c r="P2" s="296" t="s">
        <v>250</v>
      </c>
      <c r="Q2" s="296" t="s">
        <v>249</v>
      </c>
      <c r="R2" s="296" t="s">
        <v>248</v>
      </c>
      <c r="S2" s="296" t="s">
        <v>247</v>
      </c>
      <c r="T2" s="296" t="s">
        <v>246</v>
      </c>
      <c r="U2" s="296" t="s">
        <v>245</v>
      </c>
      <c r="V2" s="296" t="s">
        <v>244</v>
      </c>
      <c r="W2" s="296" t="s">
        <v>243</v>
      </c>
      <c r="X2" s="296" t="s">
        <v>242</v>
      </c>
      <c r="Y2" s="296" t="s">
        <v>241</v>
      </c>
      <c r="Z2" s="295" t="s">
        <v>112</v>
      </c>
    </row>
    <row r="3" spans="1:26" ht="18.75" customHeight="1">
      <c r="A3" s="294" t="s">
        <v>20</v>
      </c>
      <c r="B3" s="293">
        <v>3.2398000000000003E-2</v>
      </c>
      <c r="C3" s="293">
        <v>3.0000000000000001E-3</v>
      </c>
      <c r="D3" s="293">
        <v>8.064E-3</v>
      </c>
      <c r="E3" s="293">
        <v>0.03</v>
      </c>
      <c r="F3" s="293">
        <v>8.9280000000000002E-3</v>
      </c>
      <c r="G3" s="293">
        <v>0</v>
      </c>
      <c r="H3" s="293">
        <v>9.6399999999999993E-3</v>
      </c>
      <c r="I3" s="293">
        <v>0</v>
      </c>
      <c r="J3" s="293">
        <v>2.9427999999999999E-2</v>
      </c>
      <c r="K3" s="293">
        <v>0</v>
      </c>
      <c r="L3" s="293">
        <v>8.6400000000000001E-3</v>
      </c>
      <c r="M3" s="293">
        <v>0</v>
      </c>
      <c r="N3" s="293">
        <v>8.9280000000000002E-3</v>
      </c>
      <c r="O3" s="293">
        <v>0</v>
      </c>
      <c r="P3" s="293">
        <v>3.4044999999999999E-2</v>
      </c>
      <c r="Q3" s="293">
        <v>0</v>
      </c>
      <c r="R3" s="293">
        <v>8.7899999999999992E-3</v>
      </c>
      <c r="S3" s="293">
        <v>0</v>
      </c>
      <c r="T3" s="293">
        <v>9.6179999999999998E-3</v>
      </c>
      <c r="U3" s="293">
        <v>0</v>
      </c>
      <c r="V3" s="293">
        <v>1.4789999999999999E-2</v>
      </c>
      <c r="W3" s="293">
        <v>0</v>
      </c>
      <c r="X3" s="293">
        <v>8.9680000000000003E-3</v>
      </c>
      <c r="Y3" s="293">
        <v>0</v>
      </c>
      <c r="Z3" s="292">
        <f>SUM(B3:Y3)</f>
        <v>0.21523699999999996</v>
      </c>
    </row>
    <row r="4" spans="1:26" ht="27.75" customHeight="1">
      <c r="A4" s="291" t="s">
        <v>204</v>
      </c>
      <c r="B4" s="338">
        <f>SUM(B3:C3)</f>
        <v>3.5398000000000006E-2</v>
      </c>
      <c r="C4" s="338"/>
      <c r="D4" s="338">
        <f>SUM(D3:E3)</f>
        <v>3.8064000000000001E-2</v>
      </c>
      <c r="E4" s="338"/>
      <c r="F4" s="338">
        <f>SUM(F3:G3)</f>
        <v>8.9280000000000002E-3</v>
      </c>
      <c r="G4" s="338"/>
      <c r="H4" s="338">
        <f>SUM(H3:I3)</f>
        <v>9.6399999999999993E-3</v>
      </c>
      <c r="I4" s="338"/>
      <c r="J4" s="338">
        <f>SUM(J3:K3)</f>
        <v>2.9427999999999999E-2</v>
      </c>
      <c r="K4" s="338"/>
      <c r="L4" s="338">
        <f>SUM(L3:M3)</f>
        <v>8.6400000000000001E-3</v>
      </c>
      <c r="M4" s="338"/>
      <c r="N4" s="338">
        <f>SUM(N3:O3)</f>
        <v>8.9280000000000002E-3</v>
      </c>
      <c r="O4" s="338"/>
      <c r="P4" s="338">
        <f>SUM(P3:Q3)</f>
        <v>3.4044999999999999E-2</v>
      </c>
      <c r="Q4" s="338"/>
      <c r="R4" s="338">
        <f>SUM(R3:S3)</f>
        <v>8.7899999999999992E-3</v>
      </c>
      <c r="S4" s="338"/>
      <c r="T4" s="338">
        <f>SUM(T3:U3)</f>
        <v>9.6179999999999998E-3</v>
      </c>
      <c r="U4" s="338"/>
      <c r="V4" s="338">
        <f>SUM(V3:W3)</f>
        <v>1.4789999999999999E-2</v>
      </c>
      <c r="W4" s="338"/>
      <c r="X4" s="338">
        <f>SUM(X3:Y3)</f>
        <v>8.9680000000000003E-3</v>
      </c>
      <c r="Y4" s="338"/>
    </row>
  </sheetData>
  <mergeCells count="12"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66314-F92A-41CD-BD96-36853A121E55}">
  <dimension ref="A1:Z4"/>
  <sheetViews>
    <sheetView workbookViewId="0">
      <selection activeCell="A2" sqref="A2:XFD2"/>
    </sheetView>
  </sheetViews>
  <sheetFormatPr defaultRowHeight="14.25"/>
  <sheetData>
    <row r="1" spans="1:26" ht="15" thickBot="1"/>
    <row r="2" spans="1:26" ht="30.75" thickBot="1">
      <c r="A2" s="298">
        <v>2019</v>
      </c>
      <c r="B2" s="297" t="s">
        <v>264</v>
      </c>
      <c r="C2" s="296" t="s">
        <v>263</v>
      </c>
      <c r="D2" s="296" t="s">
        <v>262</v>
      </c>
      <c r="E2" s="296" t="s">
        <v>261</v>
      </c>
      <c r="F2" s="296" t="s">
        <v>260</v>
      </c>
      <c r="G2" s="296" t="s">
        <v>259</v>
      </c>
      <c r="H2" s="296" t="s">
        <v>258</v>
      </c>
      <c r="I2" s="296" t="s">
        <v>257</v>
      </c>
      <c r="J2" s="296" t="s">
        <v>256</v>
      </c>
      <c r="K2" s="296" t="s">
        <v>255</v>
      </c>
      <c r="L2" s="296" t="s">
        <v>254</v>
      </c>
      <c r="M2" s="296" t="s">
        <v>253</v>
      </c>
      <c r="N2" s="296" t="s">
        <v>252</v>
      </c>
      <c r="O2" s="296" t="s">
        <v>251</v>
      </c>
      <c r="P2" s="296" t="s">
        <v>250</v>
      </c>
      <c r="Q2" s="296" t="s">
        <v>249</v>
      </c>
      <c r="R2" s="296" t="s">
        <v>248</v>
      </c>
      <c r="S2" s="296" t="s">
        <v>247</v>
      </c>
      <c r="T2" s="296" t="s">
        <v>246</v>
      </c>
      <c r="U2" s="296" t="s">
        <v>245</v>
      </c>
      <c r="V2" s="296" t="s">
        <v>244</v>
      </c>
      <c r="W2" s="296" t="s">
        <v>243</v>
      </c>
      <c r="X2" s="296" t="s">
        <v>242</v>
      </c>
      <c r="Y2" s="296" t="s">
        <v>241</v>
      </c>
      <c r="Z2" s="295" t="s">
        <v>112</v>
      </c>
    </row>
    <row r="3" spans="1:26" ht="18.75" customHeight="1">
      <c r="A3" s="294" t="s">
        <v>19</v>
      </c>
      <c r="B3" s="293">
        <v>3.1800000000000001E-3</v>
      </c>
      <c r="C3" s="293">
        <v>1.6999999999999999E-3</v>
      </c>
      <c r="D3" s="293">
        <v>1.0468E-2</v>
      </c>
      <c r="E3" s="293">
        <v>1.4800000000000001E-2</v>
      </c>
      <c r="F3" s="293">
        <v>3.2859999999999999E-3</v>
      </c>
      <c r="G3" s="293">
        <v>0</v>
      </c>
      <c r="H3" s="293">
        <v>3.1800000000000001E-3</v>
      </c>
      <c r="I3" s="293">
        <v>1.1000000000000001E-3</v>
      </c>
      <c r="J3" s="293">
        <v>3.2859999999999999E-3</v>
      </c>
      <c r="K3" s="293">
        <v>0</v>
      </c>
      <c r="L3" s="293">
        <v>3.1800000000000001E-3</v>
      </c>
      <c r="M3" s="293">
        <v>1E-3</v>
      </c>
      <c r="N3" s="293">
        <v>3.2859999999999999E-3</v>
      </c>
      <c r="O3" s="293">
        <v>0</v>
      </c>
      <c r="P3" s="293">
        <v>5.0460000000000001E-3</v>
      </c>
      <c r="Q3" s="293">
        <v>0</v>
      </c>
      <c r="R3" s="293">
        <v>3.1800000000000001E-3</v>
      </c>
      <c r="S3" s="293">
        <v>0</v>
      </c>
      <c r="T3" s="293">
        <v>7.1960000000000001E-3</v>
      </c>
      <c r="U3" s="293">
        <v>0</v>
      </c>
      <c r="V3" s="293">
        <v>3.1800000000000001E-3</v>
      </c>
      <c r="W3" s="293">
        <v>0</v>
      </c>
      <c r="X3" s="293">
        <v>3.2859999999999999E-3</v>
      </c>
      <c r="Y3" s="293">
        <v>0</v>
      </c>
      <c r="Z3" s="292">
        <f>SUM(B3:Y3)</f>
        <v>7.0354E-2</v>
      </c>
    </row>
    <row r="4" spans="1:26" ht="27.75" customHeight="1">
      <c r="A4" s="291" t="s">
        <v>204</v>
      </c>
      <c r="B4" s="338">
        <f>SUM(B3:C3)</f>
        <v>4.8799999999999998E-3</v>
      </c>
      <c r="C4" s="338"/>
      <c r="D4" s="338">
        <f>SUM(D3:E3)</f>
        <v>2.5267999999999999E-2</v>
      </c>
      <c r="E4" s="338"/>
      <c r="F4" s="338">
        <f>SUM(F3:G3)</f>
        <v>3.2859999999999999E-3</v>
      </c>
      <c r="G4" s="338"/>
      <c r="H4" s="338">
        <f>SUM(H3:I3)</f>
        <v>4.28E-3</v>
      </c>
      <c r="I4" s="338"/>
      <c r="J4" s="338">
        <f>SUM(J3:K3)</f>
        <v>3.2859999999999999E-3</v>
      </c>
      <c r="K4" s="338"/>
      <c r="L4" s="338">
        <f>SUM(L3:M3)</f>
        <v>4.1799999999999997E-3</v>
      </c>
      <c r="M4" s="338"/>
      <c r="N4" s="338">
        <f>SUM(N3:O3)</f>
        <v>3.2859999999999999E-3</v>
      </c>
      <c r="O4" s="338"/>
      <c r="P4" s="338">
        <f>SUM(P3:Q3)</f>
        <v>5.0460000000000001E-3</v>
      </c>
      <c r="Q4" s="338"/>
      <c r="R4" s="338">
        <f>SUM(R3:S3)</f>
        <v>3.1800000000000001E-3</v>
      </c>
      <c r="S4" s="338"/>
      <c r="T4" s="338">
        <f>SUM(T3:U3)</f>
        <v>7.1960000000000001E-3</v>
      </c>
      <c r="U4" s="338"/>
      <c r="V4" s="338">
        <f>SUM(V3:W3)</f>
        <v>3.1800000000000001E-3</v>
      </c>
      <c r="W4" s="338"/>
      <c r="X4" s="338">
        <f>SUM(X3:Y3)</f>
        <v>3.2859999999999999E-3</v>
      </c>
      <c r="Y4" s="338"/>
    </row>
  </sheetData>
  <mergeCells count="12"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DB0329-BEA6-472A-B85C-E9A7DC6B4D78}"/>
</file>

<file path=customXml/itemProps2.xml><?xml version="1.0" encoding="utf-8"?>
<ds:datastoreItem xmlns:ds="http://schemas.openxmlformats.org/officeDocument/2006/customXml" ds:itemID="{03634BA5-EFB3-40DC-9F73-BFAAAE643140}"/>
</file>

<file path=customXml/itemProps3.xml><?xml version="1.0" encoding="utf-8"?>
<ds:datastoreItem xmlns:ds="http://schemas.openxmlformats.org/officeDocument/2006/customXml" ds:itemID="{B9829C93-D418-49FB-A385-E38862B25F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LUSI YTD AFW%</vt:lpstr>
      <vt:lpstr>LUSI Systems</vt:lpstr>
      <vt:lpstr>Daily Flow-066</vt:lpstr>
      <vt:lpstr>CR 561 WLU</vt:lpstr>
      <vt:lpstr>Lake Louisa WLU</vt:lpstr>
      <vt:lpstr>Lake Groves WLU</vt:lpstr>
      <vt:lpstr>Crescent Bay WLU</vt:lpstr>
      <vt:lpstr>Vistas WLU</vt:lpstr>
      <vt:lpstr>Lake Ridge WLU</vt:lpstr>
      <vt:lpstr>Oranges WLU</vt:lpstr>
      <vt:lpstr>Amber Hills WLU</vt:lpstr>
      <vt:lpstr>Clermont I II WLU</vt:lpstr>
      <vt:lpstr>Monthly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2020-02-06T15:27:19Z</dcterms:created>
  <dcterms:modified xsi:type="dcterms:W3CDTF">2020-02-06T16:18:31Z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