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13_ncr:1_{3654B154-F957-43B5-B9C9-D492C2819D29}" xr6:coauthVersionLast="44" xr6:coauthVersionMax="44" xr10:uidLastSave="{00000000-0000-0000-0000-000000000000}"/>
  <bookViews>
    <workbookView xWindow="28680" yWindow="-120" windowWidth="29040" windowHeight="15840" activeTab="3" xr2:uid="{0071C1FF-F49C-46E6-8018-E7333D5C94F3}"/>
  </bookViews>
  <sheets>
    <sheet name="WLU" sheetId="3" r:id="rId1"/>
    <sheet name="Lake Tarpon" sheetId="1" r:id="rId2"/>
    <sheet name="Daily Flow-421" sheetId="2" r:id="rId3"/>
    <sheet name="Monthly" sheetId="4" r:id="rId4"/>
  </sheets>
  <definedNames>
    <definedName name="Decision" localSheetId="0">#REF!</definedName>
    <definedName name="Deci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" i="3" l="1"/>
  <c r="B4" i="3"/>
  <c r="D4" i="3"/>
  <c r="F4" i="3"/>
  <c r="H4" i="3"/>
  <c r="J4" i="3"/>
  <c r="L4" i="3"/>
  <c r="N4" i="3"/>
  <c r="P4" i="3"/>
  <c r="R4" i="3"/>
  <c r="T4" i="3"/>
  <c r="V4" i="3"/>
  <c r="X4" i="3"/>
  <c r="Y20" i="1" l="1"/>
  <c r="W20" i="1"/>
  <c r="I20" i="1"/>
  <c r="E20" i="1"/>
  <c r="D20" i="1"/>
  <c r="C20" i="1"/>
  <c r="B20" i="1"/>
  <c r="L20" i="1" s="1"/>
  <c r="I19" i="1"/>
  <c r="E19" i="1"/>
  <c r="D19" i="1"/>
  <c r="C19" i="1"/>
  <c r="B19" i="1"/>
  <c r="L19" i="1" s="1"/>
  <c r="W18" i="1"/>
  <c r="I18" i="1"/>
  <c r="O18" i="1" s="1"/>
  <c r="P18" i="1" s="1"/>
  <c r="E18" i="1"/>
  <c r="D18" i="1"/>
  <c r="C18" i="1"/>
  <c r="B18" i="1"/>
  <c r="L18" i="1" s="1"/>
  <c r="I17" i="1"/>
  <c r="Q17" i="1" s="1"/>
  <c r="E17" i="1"/>
  <c r="D17" i="1"/>
  <c r="C17" i="1"/>
  <c r="B17" i="1"/>
  <c r="L17" i="1" s="1"/>
  <c r="I16" i="1"/>
  <c r="O16" i="1" s="1"/>
  <c r="P16" i="1" s="1"/>
  <c r="E16" i="1"/>
  <c r="D16" i="1"/>
  <c r="C16" i="1"/>
  <c r="B16" i="1"/>
  <c r="L16" i="1" s="1"/>
  <c r="I15" i="1"/>
  <c r="E15" i="1"/>
  <c r="D15" i="1"/>
  <c r="C15" i="1"/>
  <c r="B15" i="1"/>
  <c r="L15" i="1" s="1"/>
  <c r="AA14" i="1"/>
  <c r="I14" i="1"/>
  <c r="E14" i="1"/>
  <c r="D14" i="1"/>
  <c r="C14" i="1"/>
  <c r="B14" i="1"/>
  <c r="L14" i="1" s="1"/>
  <c r="N21" i="1"/>
  <c r="I13" i="1"/>
  <c r="E13" i="1"/>
  <c r="D13" i="1"/>
  <c r="D21" i="1" s="1"/>
  <c r="C13" i="1"/>
  <c r="B13" i="1"/>
  <c r="B22" i="1" s="1"/>
  <c r="AA12" i="1"/>
  <c r="I12" i="1"/>
  <c r="Q12" i="1" s="1"/>
  <c r="E12" i="1"/>
  <c r="D12" i="1"/>
  <c r="C12" i="1"/>
  <c r="B12" i="1"/>
  <c r="L12" i="1" s="1"/>
  <c r="I11" i="1"/>
  <c r="O11" i="1" s="1"/>
  <c r="E11" i="1"/>
  <c r="D11" i="1"/>
  <c r="C11" i="1"/>
  <c r="B11" i="1"/>
  <c r="L11" i="1" s="1"/>
  <c r="I10" i="1"/>
  <c r="E10" i="1"/>
  <c r="D10" i="1"/>
  <c r="C10" i="1"/>
  <c r="B10" i="1"/>
  <c r="L10" i="1" s="1"/>
  <c r="I9" i="1"/>
  <c r="I21" i="1" s="1"/>
  <c r="G21" i="1"/>
  <c r="E9" i="1"/>
  <c r="E21" i="1" s="1"/>
  <c r="E23" i="1" s="1"/>
  <c r="D9" i="1"/>
  <c r="C9" i="1"/>
  <c r="C21" i="1" s="1"/>
  <c r="B9" i="1"/>
  <c r="L9" i="1" s="1"/>
  <c r="Q10" i="1" l="1"/>
  <c r="O10" i="1"/>
  <c r="P10" i="1" s="1"/>
  <c r="Q19" i="1"/>
  <c r="O19" i="1"/>
  <c r="P19" i="1" s="1"/>
  <c r="Q14" i="1"/>
  <c r="O14" i="1"/>
  <c r="P14" i="1" s="1"/>
  <c r="Q15" i="1"/>
  <c r="O15" i="1"/>
  <c r="P15" i="1" s="1"/>
  <c r="P11" i="1"/>
  <c r="O13" i="1"/>
  <c r="Q13" i="1"/>
  <c r="O20" i="1"/>
  <c r="P20" i="1" s="1"/>
  <c r="Q20" i="1"/>
  <c r="Q9" i="1"/>
  <c r="Q11" i="1"/>
  <c r="O12" i="1"/>
  <c r="P12" i="1" s="1"/>
  <c r="F13" i="1"/>
  <c r="L13" i="1"/>
  <c r="L22" i="1" s="1"/>
  <c r="Q16" i="1"/>
  <c r="O17" i="1"/>
  <c r="P17" i="1" s="1"/>
  <c r="Q18" i="1"/>
  <c r="F20" i="1"/>
  <c r="M20" i="1" s="1"/>
  <c r="B21" i="1"/>
  <c r="B23" i="1" s="1"/>
  <c r="F10" i="1"/>
  <c r="M10" i="1" s="1"/>
  <c r="F12" i="1"/>
  <c r="M12" i="1" s="1"/>
  <c r="F15" i="1"/>
  <c r="M15" i="1" s="1"/>
  <c r="F17" i="1"/>
  <c r="M17" i="1" s="1"/>
  <c r="C22" i="1"/>
  <c r="O9" i="1"/>
  <c r="F14" i="1"/>
  <c r="M14" i="1" s="1"/>
  <c r="F19" i="1"/>
  <c r="M19" i="1" s="1"/>
  <c r="H21" i="1"/>
  <c r="F9" i="1"/>
  <c r="F11" i="1"/>
  <c r="M11" i="1" s="1"/>
  <c r="F16" i="1"/>
  <c r="M16" i="1" s="1"/>
  <c r="F18" i="1"/>
  <c r="M18" i="1" s="1"/>
  <c r="P13" i="1" l="1"/>
  <c r="F21" i="1"/>
  <c r="M9" i="1"/>
  <c r="M21" i="1" s="1"/>
  <c r="O22" i="1"/>
  <c r="Q23" i="1" s="1"/>
  <c r="O21" i="1"/>
  <c r="P9" i="1"/>
  <c r="M13" i="1"/>
  <c r="L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pjhanks</author>
    <author>DBC</author>
    <author>Peggy J. Hanks</author>
  </authors>
  <commentList>
    <comment ref="T6" authorId="0" shapeId="0" xr:uid="{CA32A0B0-6AEC-4740-AEE1-85CF6B483F01}">
      <text>
        <r>
          <rPr>
            <b/>
            <sz val="9"/>
            <color indexed="81"/>
            <rFont val="Tahoma"/>
            <family val="2"/>
          </rPr>
          <t>pjhanks:</t>
        </r>
        <r>
          <rPr>
            <sz val="9"/>
            <color indexed="81"/>
            <rFont val="Tahoma"/>
            <family val="2"/>
          </rPr>
          <t xml:space="preserve">
Billed every 2 months</t>
        </r>
      </text>
    </comment>
    <comment ref="B7" authorId="1" shapeId="0" xr:uid="{F7F04210-2B2F-4127-9DF7-F77B443FE51B}">
      <text>
        <r>
          <rPr>
            <b/>
            <sz val="8"/>
            <color indexed="81"/>
            <rFont val="Tahoma"/>
            <family val="2"/>
          </rPr>
          <t>Picked up from Daily Flow.  Total daily flow, Column AH</t>
        </r>
      </text>
    </comment>
    <comment ref="C7" authorId="1" shapeId="0" xr:uid="{196A8252-F987-47CF-BBE7-269AB6C71DD9}">
      <text>
        <r>
          <rPr>
            <b/>
            <sz val="8"/>
            <color indexed="81"/>
            <rFont val="Tahoma"/>
            <family val="2"/>
          </rPr>
          <t>Picked up from Daily Flow AVG, Column AI</t>
        </r>
      </text>
    </comment>
    <comment ref="D7" authorId="1" shapeId="0" xr:uid="{AD508733-7814-4ED5-B47E-A19D97C2A22B}">
      <text>
        <r>
          <rPr>
            <b/>
            <sz val="8"/>
            <color indexed="81"/>
            <rFont val="Tahoma"/>
            <family val="2"/>
          </rPr>
          <t>Picked up from Daily Flow MAX, Column AJ</t>
        </r>
      </text>
    </comment>
    <comment ref="E7" authorId="2" shapeId="0" xr:uid="{7AFDD3C8-ABC6-4923-BDC2-2562412BC573}">
      <text>
        <r>
          <rPr>
            <sz val="8"/>
            <color indexed="81"/>
            <rFont val="Tahoma"/>
            <family val="2"/>
          </rPr>
          <t xml:space="preserve">Lead Operator will provide I/C usage.  (Steve H.)
</t>
        </r>
      </text>
    </comment>
    <comment ref="G7" authorId="2" shapeId="0" xr:uid="{064E5C15-0ACC-41BB-9B86-7AB53D075322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used detail.
</t>
        </r>
      </text>
    </comment>
    <comment ref="H7" authorId="2" shapeId="0" xr:uid="{A7573C6C-2427-4F4D-9AF9-FF489A684547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loss detail.
</t>
        </r>
      </text>
    </comment>
  </commentList>
</comments>
</file>

<file path=xl/sharedStrings.xml><?xml version="1.0" encoding="utf-8"?>
<sst xmlns="http://schemas.openxmlformats.org/spreadsheetml/2006/main" count="158" uniqueCount="100">
  <si>
    <t>252/421 Lake Tarpon</t>
  </si>
  <si>
    <t>PWS ID No. 6521000</t>
  </si>
  <si>
    <t>CUP No.  20-10350-001</t>
  </si>
  <si>
    <t>Exp. 01/27/34</t>
  </si>
  <si>
    <t>FDEP Permitted Max Day Capacity of Plant - .720 mgd</t>
  </si>
  <si>
    <t>Keep Patrick, Mike and Lee informed of AFW% -</t>
  </si>
  <si>
    <t>Purchased Water (Emergency Interconnect)</t>
  </si>
  <si>
    <t>Hyper Links'!A1</t>
  </si>
  <si>
    <t>Total Water Used/Loss</t>
  </si>
  <si>
    <r>
      <t xml:space="preserve">Source Meter Error Adj.
</t>
    </r>
    <r>
      <rPr>
        <sz val="8"/>
        <color rgb="FF640013"/>
        <rFont val="Arial"/>
        <family val="2"/>
      </rPr>
      <t>Badger 33474580 6"
12/07/18 -5%</t>
    </r>
  </si>
  <si>
    <t>Pinellas County Acct. No.:  100108869396
Meter No.:  031978992</t>
  </si>
  <si>
    <t>Total Pumped</t>
  </si>
  <si>
    <t>Pumped Daily Avg.</t>
  </si>
  <si>
    <t>Pumped Daily Max.</t>
  </si>
  <si>
    <r>
      <t xml:space="preserve">Purchased Gallons
</t>
    </r>
    <r>
      <rPr>
        <sz val="9"/>
        <color indexed="10"/>
        <rFont val="Arial"/>
        <family val="2"/>
      </rPr>
      <t>(Emerg. Intc)</t>
    </r>
  </si>
  <si>
    <t>Pumped + Purchased</t>
  </si>
  <si>
    <t>Gallons Used</t>
  </si>
  <si>
    <t>Gallons Loss</t>
  </si>
  <si>
    <t>Total Used/ Loss</t>
  </si>
  <si>
    <t>Meter Adj. %</t>
  </si>
  <si>
    <t xml:space="preserve"> Well 1 Pumped Meter Adj.</t>
  </si>
  <si>
    <t>Pumped + Source Mtr Error, Less Gals Loss/Use</t>
  </si>
  <si>
    <t>Billed Consumption</t>
  </si>
  <si>
    <t>Total AFW(Totall Used/Loss + Billed</t>
  </si>
  <si>
    <t>AFW % plus source mtr. error</t>
  </si>
  <si>
    <t>Avg. Daily WL/Conn.</t>
  </si>
  <si>
    <t>2018               AFW %</t>
  </si>
  <si>
    <t>Billing Period</t>
  </si>
  <si>
    <t># of Days in Cycle</t>
  </si>
  <si>
    <t>Meter Reading</t>
  </si>
  <si>
    <t>Consumption</t>
  </si>
  <si>
    <r>
      <t>From</t>
    </r>
    <r>
      <rPr>
        <sz val="10"/>
        <rFont val="Arial"/>
        <family val="2"/>
      </rPr>
      <t xml:space="preserve"> Date</t>
    </r>
  </si>
  <si>
    <r>
      <t>To</t>
    </r>
    <r>
      <rPr>
        <sz val="10"/>
        <rFont val="Arial"/>
        <family val="2"/>
      </rPr>
      <t xml:space="preserve"> Date</t>
    </r>
  </si>
  <si>
    <r>
      <t>Prior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High</t>
    </r>
  </si>
  <si>
    <r>
      <t>Current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High</t>
    </r>
  </si>
  <si>
    <r>
      <t>Prior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Low</t>
    </r>
  </si>
  <si>
    <r>
      <t>Curren</t>
    </r>
    <r>
      <rPr>
        <sz val="10"/>
        <rFont val="Arial"/>
        <family val="2"/>
      </rPr>
      <t xml:space="preserve">t </t>
    </r>
    <r>
      <rPr>
        <b/>
        <sz val="10"/>
        <rFont val="Arial"/>
        <family val="2"/>
      </rPr>
      <t>Low</t>
    </r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</si>
  <si>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</si>
  <si>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</si>
  <si>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</si>
  <si>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</si>
  <si>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</si>
  <si>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</si>
  <si>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</si>
  <si>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</si>
  <si>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</si>
  <si>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</si>
  <si>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</si>
  <si>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Total/Avg/Max</t>
  </si>
  <si>
    <r>
      <t>(Pinellas County Billing cycle for water purchased is the 8</t>
    </r>
    <r>
      <rPr>
        <vertAlign val="superscript"/>
        <sz val="8"/>
        <rFont val="Arial"/>
        <family val="2"/>
      </rPr>
      <t>th</t>
    </r>
    <r>
      <rPr>
        <sz val="8"/>
        <rFont val="Arial"/>
        <family val="2"/>
      </rPr>
      <t xml:space="preserve"> - 13</t>
    </r>
    <r>
      <rPr>
        <vertAlign val="superscript"/>
        <sz val="8"/>
        <rFont val="Arial"/>
        <family val="2"/>
      </rPr>
      <t>th</t>
    </r>
    <r>
      <rPr>
        <sz val="8"/>
        <rFont val="Arial"/>
        <family val="2"/>
      </rPr>
      <t xml:space="preserve"> of the month following the 'billing period to date'.)</t>
    </r>
  </si>
  <si>
    <t>Proof to Daily Flow</t>
  </si>
  <si>
    <t>IC Proof to Daily Flow</t>
  </si>
  <si>
    <t>Proof to Total Billed</t>
  </si>
  <si>
    <t>YTD  AFW % Jan-Dec</t>
  </si>
  <si>
    <t>Water Loss-Use'!A1</t>
  </si>
  <si>
    <t>Water Loss/Use Proof</t>
  </si>
  <si>
    <t>Verif. W/UIWtrMn WLU wrksht &amp; WAF Input</t>
  </si>
  <si>
    <t>AFW% Email Notification</t>
  </si>
  <si>
    <t>252/421  - Lake Tarpon</t>
  </si>
  <si>
    <t xml:space="preserve">MWAF - link to AH(x) </t>
  </si>
  <si>
    <t>(000)</t>
  </si>
  <si>
    <t>Day</t>
  </si>
  <si>
    <t>Total</t>
  </si>
  <si>
    <t>Avg.</t>
  </si>
  <si>
    <t>Max</t>
  </si>
  <si>
    <t>Proof</t>
  </si>
  <si>
    <t>January</t>
  </si>
  <si>
    <t>MGD</t>
  </si>
  <si>
    <t>Grand Total</t>
  </si>
  <si>
    <t>Interconnect</t>
  </si>
  <si>
    <t>6" (High) Interconnect Reads</t>
  </si>
  <si>
    <t>december</t>
  </si>
  <si>
    <t>2" (Low) Interconnect Reads</t>
  </si>
  <si>
    <t>Lake Tarpon</t>
  </si>
  <si>
    <t>YTD Total</t>
  </si>
  <si>
    <t>Dec Loss</t>
  </si>
  <si>
    <t>Dec Used</t>
  </si>
  <si>
    <t>Nov Loss</t>
  </si>
  <si>
    <t>Nov Used</t>
  </si>
  <si>
    <t>Oct Loss</t>
  </si>
  <si>
    <t>Oct Used</t>
  </si>
  <si>
    <t>Sept Loss</t>
  </si>
  <si>
    <t>Sept Used</t>
  </si>
  <si>
    <t>Aug Loss</t>
  </si>
  <si>
    <t>Aug Used</t>
  </si>
  <si>
    <t>July Loss</t>
  </si>
  <si>
    <t>July Used</t>
  </si>
  <si>
    <t>June Loss</t>
  </si>
  <si>
    <t>June Used</t>
  </si>
  <si>
    <t>May Loss</t>
  </si>
  <si>
    <t>May Used</t>
  </si>
  <si>
    <t>April Loss</t>
  </si>
  <si>
    <t>April Used</t>
  </si>
  <si>
    <t>March Loss</t>
  </si>
  <si>
    <t>March Used</t>
  </si>
  <si>
    <t>Feb Loss</t>
  </si>
  <si>
    <t>Feb Used</t>
  </si>
  <si>
    <t>Jan Loss</t>
  </si>
  <si>
    <t>Jan Used</t>
  </si>
  <si>
    <t>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</si>
</sst>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/d/yy;@"/>
    <numFmt numFmtId="165" formatCode="0.0000"/>
    <numFmt numFmtId="166" formatCode="0.000000"/>
    <numFmt numFmtId="167" formatCode="mm/dd/yy;@"/>
    <numFmt numFmtId="168" formatCode="0.000"/>
    <numFmt numFmtId="169" formatCode="0.0%"/>
    <numFmt numFmtId="170" formatCode="0.00000"/>
  </numFmts>
  <fonts count="52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9"/>
      <color theme="10"/>
      <name val="Geneva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u/>
      <sz val="9"/>
      <color rgb="FF0070C0"/>
      <name val="Geneva"/>
      <family val="2"/>
    </font>
    <font>
      <sz val="10"/>
      <color rgb="FF640013"/>
      <name val="Arial"/>
      <family val="2"/>
    </font>
    <font>
      <sz val="8"/>
      <color rgb="FF640013"/>
      <name val="Arial"/>
      <family val="2"/>
    </font>
    <font>
      <sz val="10"/>
      <color theme="5" tint="-0.249977111117893"/>
      <name val="Arial"/>
      <family val="2"/>
    </font>
    <font>
      <sz val="9"/>
      <color indexed="10"/>
      <name val="Arial"/>
      <family val="2"/>
    </font>
    <font>
      <sz val="9"/>
      <color rgb="FF6400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color theme="9" tint="-0.499984740745262"/>
      <name val="Arial"/>
      <family val="2"/>
    </font>
    <font>
      <sz val="9"/>
      <color theme="5" tint="0.39997558519241921"/>
      <name val="Arial"/>
      <family val="2"/>
    </font>
    <font>
      <sz val="9"/>
      <color indexed="53"/>
      <name val="Arial"/>
      <family val="2"/>
    </font>
    <font>
      <b/>
      <sz val="9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640013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i/>
      <sz val="9"/>
      <color rgb="FFFF0000"/>
      <name val="Arial"/>
      <family val="2"/>
    </font>
    <font>
      <i/>
      <sz val="9"/>
      <name val="Arial"/>
      <family val="2"/>
    </font>
    <font>
      <b/>
      <sz val="9"/>
      <color indexed="53"/>
      <name val="Arial"/>
      <family val="2"/>
    </font>
    <font>
      <b/>
      <i/>
      <sz val="9"/>
      <color indexed="53"/>
      <name val="Arial"/>
      <family val="2"/>
    </font>
    <font>
      <b/>
      <sz val="10"/>
      <color indexed="53"/>
      <name val="Arial"/>
      <family val="2"/>
    </font>
    <font>
      <u/>
      <sz val="10"/>
      <color theme="8" tint="-0.249977111117893"/>
      <name val="Arial"/>
      <family val="2"/>
    </font>
    <font>
      <i/>
      <sz val="11"/>
      <color theme="1"/>
      <name val="Arial"/>
      <family val="2"/>
    </font>
    <font>
      <b/>
      <i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sz val="9"/>
      <color rgb="FF800000"/>
      <name val="Arial"/>
      <family val="2"/>
    </font>
    <font>
      <sz val="9"/>
      <name val="Geneva"/>
    </font>
    <font>
      <b/>
      <sz val="9"/>
      <color rgb="FF800000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rgb="FFFF0000"/>
      <name val="Arial"/>
      <family val="2"/>
    </font>
    <font>
      <sz val="9"/>
      <name val="Geneva"/>
      <family val="2"/>
    </font>
    <font>
      <sz val="9"/>
      <color rgb="FFFF0000"/>
      <name val="Arial"/>
      <family val="2"/>
    </font>
    <font>
      <sz val="9"/>
      <color rgb="FFFF0000"/>
      <name val="Geneva"/>
      <family val="2"/>
    </font>
    <font>
      <i/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0"/>
      <name val="Geneva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7" fillId="0" borderId="0"/>
    <xf numFmtId="0" fontId="45" fillId="0" borderId="0" applyProtection="0"/>
    <xf numFmtId="0" fontId="45" fillId="0" borderId="0" applyProtection="0"/>
  </cellStyleXfs>
  <cellXfs count="244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0" fontId="7" fillId="0" borderId="0" xfId="2" applyAlignment="1" applyProtection="1"/>
    <xf numFmtId="0" fontId="8" fillId="0" borderId="0" xfId="0" applyFont="1"/>
    <xf numFmtId="0" fontId="9" fillId="0" borderId="0" xfId="0" applyFont="1"/>
    <xf numFmtId="0" fontId="11" fillId="0" borderId="0" xfId="2" quotePrefix="1" applyFont="1" applyAlignment="1" applyProtection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7" fillId="6" borderId="11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9" fontId="19" fillId="9" borderId="15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20" fillId="6" borderId="23" xfId="0" applyFont="1" applyFill="1" applyBorder="1" applyAlignment="1">
      <alignment horizontal="center"/>
    </xf>
    <xf numFmtId="0" fontId="21" fillId="7" borderId="24" xfId="0" applyFont="1" applyFill="1" applyBorder="1" applyAlignment="1">
      <alignment horizontal="center"/>
    </xf>
    <xf numFmtId="9" fontId="19" fillId="9" borderId="27" xfId="1" applyFont="1" applyFill="1" applyBorder="1" applyAlignment="1">
      <alignment horizontal="center" vertical="center"/>
    </xf>
    <xf numFmtId="164" fontId="10" fillId="0" borderId="28" xfId="0" applyNumberFormat="1" applyFont="1" applyBorder="1" applyAlignment="1">
      <alignment horizontal="center"/>
    </xf>
    <xf numFmtId="164" fontId="10" fillId="0" borderId="29" xfId="0" applyNumberFormat="1" applyFont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7" fontId="22" fillId="0" borderId="29" xfId="0" applyNumberFormat="1" applyFont="1" applyBorder="1"/>
    <xf numFmtId="165" fontId="17" fillId="0" borderId="31" xfId="0" applyNumberFormat="1" applyFont="1" applyBorder="1" applyAlignment="1">
      <alignment horizontal="center"/>
    </xf>
    <xf numFmtId="165" fontId="17" fillId="3" borderId="31" xfId="0" applyNumberFormat="1" applyFont="1" applyFill="1" applyBorder="1" applyAlignment="1">
      <alignment horizontal="center"/>
    </xf>
    <xf numFmtId="165" fontId="17" fillId="0" borderId="32" xfId="0" applyNumberFormat="1" applyFont="1" applyBorder="1" applyAlignment="1">
      <alignment horizontal="center"/>
    </xf>
    <xf numFmtId="165" fontId="17" fillId="11" borderId="31" xfId="0" applyNumberFormat="1" applyFont="1" applyFill="1" applyBorder="1" applyAlignment="1">
      <alignment horizontal="center"/>
    </xf>
    <xf numFmtId="165" fontId="17" fillId="5" borderId="31" xfId="0" applyNumberFormat="1" applyFont="1" applyFill="1" applyBorder="1" applyAlignment="1">
      <alignment horizontal="center"/>
    </xf>
    <xf numFmtId="10" fontId="16" fillId="0" borderId="31" xfId="0" applyNumberFormat="1" applyFont="1" applyBorder="1" applyAlignment="1">
      <alignment horizontal="center"/>
    </xf>
    <xf numFmtId="165" fontId="16" fillId="0" borderId="31" xfId="0" applyNumberFormat="1" applyFont="1" applyBorder="1" applyAlignment="1">
      <alignment horizontal="center"/>
    </xf>
    <xf numFmtId="165" fontId="17" fillId="7" borderId="32" xfId="0" applyNumberFormat="1" applyFont="1" applyFill="1" applyBorder="1" applyAlignment="1">
      <alignment horizontal="center"/>
    </xf>
    <xf numFmtId="165" fontId="3" fillId="0" borderId="31" xfId="0" applyNumberFormat="1" applyFont="1" applyBorder="1"/>
    <xf numFmtId="10" fontId="3" fillId="0" borderId="31" xfId="0" applyNumberFormat="1" applyFont="1" applyBorder="1" applyAlignment="1">
      <alignment horizontal="center"/>
    </xf>
    <xf numFmtId="165" fontId="3" fillId="0" borderId="31" xfId="0" applyNumberFormat="1" applyFont="1" applyBorder="1" applyAlignment="1">
      <alignment horizontal="center"/>
    </xf>
    <xf numFmtId="9" fontId="19" fillId="9" borderId="31" xfId="1" applyFont="1" applyFill="1" applyBorder="1" applyAlignment="1">
      <alignment horizontal="center" vertical="center"/>
    </xf>
    <xf numFmtId="166" fontId="3" fillId="0" borderId="0" xfId="0" applyNumberFormat="1" applyFont="1" applyAlignment="1">
      <alignment horizontal="center"/>
    </xf>
    <xf numFmtId="164" fontId="5" fillId="2" borderId="16" xfId="0" applyNumberFormat="1" applyFont="1" applyFill="1" applyBorder="1" applyAlignment="1">
      <alignment horizontal="center"/>
    </xf>
    <xf numFmtId="164" fontId="5" fillId="0" borderId="29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5" fillId="2" borderId="2" xfId="0" applyFont="1" applyFill="1" applyBorder="1"/>
    <xf numFmtId="1" fontId="5" fillId="0" borderId="29" xfId="0" applyNumberFormat="1" applyFont="1" applyBorder="1"/>
    <xf numFmtId="0" fontId="5" fillId="2" borderId="33" xfId="0" applyFont="1" applyFill="1" applyBorder="1"/>
    <xf numFmtId="0" fontId="3" fillId="0" borderId="29" xfId="0" applyFont="1" applyBorder="1"/>
    <xf numFmtId="165" fontId="17" fillId="7" borderId="17" xfId="0" applyNumberFormat="1" applyFont="1" applyFill="1" applyBorder="1" applyAlignment="1">
      <alignment horizontal="center"/>
    </xf>
    <xf numFmtId="165" fontId="3" fillId="0" borderId="29" xfId="0" applyNumberFormat="1" applyFont="1" applyBorder="1"/>
    <xf numFmtId="9" fontId="19" fillId="9" borderId="29" xfId="1" applyFont="1" applyFill="1" applyBorder="1" applyAlignment="1">
      <alignment horizontal="center" vertical="center"/>
    </xf>
    <xf numFmtId="167" fontId="5" fillId="0" borderId="28" xfId="0" applyNumberFormat="1" applyFont="1" applyBorder="1" applyAlignment="1">
      <alignment horizontal="center"/>
    </xf>
    <xf numFmtId="167" fontId="5" fillId="0" borderId="29" xfId="0" applyNumberFormat="1" applyFont="1" applyBorder="1" applyAlignment="1">
      <alignment horizontal="center"/>
    </xf>
    <xf numFmtId="1" fontId="5" fillId="0" borderId="29" xfId="0" applyNumberFormat="1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168" fontId="5" fillId="0" borderId="34" xfId="0" applyNumberFormat="1" applyFont="1" applyBorder="1" applyAlignment="1">
      <alignment horizontal="center"/>
    </xf>
    <xf numFmtId="167" fontId="5" fillId="2" borderId="21" xfId="0" applyNumberFormat="1" applyFont="1" applyFill="1" applyBorder="1" applyAlignment="1">
      <alignment horizontal="center"/>
    </xf>
    <xf numFmtId="167" fontId="5" fillId="2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168" fontId="5" fillId="2" borderId="33" xfId="0" applyNumberFormat="1" applyFont="1" applyFill="1" applyBorder="1" applyAlignment="1">
      <alignment horizontal="center"/>
    </xf>
    <xf numFmtId="165" fontId="17" fillId="11" borderId="32" xfId="0" applyNumberFormat="1" applyFont="1" applyFill="1" applyBorder="1" applyAlignment="1">
      <alignment horizontal="center"/>
    </xf>
    <xf numFmtId="1" fontId="5" fillId="2" borderId="0" xfId="0" applyNumberFormat="1" applyFont="1" applyFill="1" applyAlignment="1">
      <alignment horizontal="right"/>
    </xf>
    <xf numFmtId="1" fontId="10" fillId="2" borderId="0" xfId="0" applyNumberFormat="1" applyFont="1" applyFill="1" applyAlignment="1">
      <alignment horizontal="center"/>
    </xf>
    <xf numFmtId="164" fontId="5" fillId="2" borderId="21" xfId="0" applyNumberFormat="1" applyFont="1" applyFill="1" applyBorder="1"/>
    <xf numFmtId="164" fontId="5" fillId="2" borderId="0" xfId="0" applyNumberFormat="1" applyFont="1" applyFill="1"/>
    <xf numFmtId="0" fontId="5" fillId="2" borderId="0" xfId="0" applyFont="1" applyFill="1"/>
    <xf numFmtId="0" fontId="10" fillId="2" borderId="0" xfId="0" applyFont="1" applyFill="1"/>
    <xf numFmtId="168" fontId="5" fillId="2" borderId="33" xfId="0" applyNumberFormat="1" applyFont="1" applyFill="1" applyBorder="1"/>
    <xf numFmtId="0" fontId="3" fillId="0" borderId="35" xfId="0" applyFont="1" applyBorder="1"/>
    <xf numFmtId="9" fontId="19" fillId="9" borderId="29" xfId="1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left"/>
    </xf>
    <xf numFmtId="165" fontId="23" fillId="0" borderId="29" xfId="0" applyNumberFormat="1" applyFont="1" applyBorder="1" applyAlignment="1">
      <alignment horizontal="center"/>
    </xf>
    <xf numFmtId="165" fontId="23" fillId="3" borderId="29" xfId="0" applyNumberFormat="1" applyFont="1" applyFill="1" applyBorder="1" applyAlignment="1">
      <alignment horizontal="center"/>
    </xf>
    <xf numFmtId="165" fontId="23" fillId="4" borderId="29" xfId="0" applyNumberFormat="1" applyFont="1" applyFill="1" applyBorder="1" applyAlignment="1">
      <alignment horizontal="center"/>
    </xf>
    <xf numFmtId="10" fontId="16" fillId="10" borderId="29" xfId="0" applyNumberFormat="1" applyFont="1" applyFill="1" applyBorder="1" applyAlignment="1">
      <alignment horizontal="center"/>
    </xf>
    <xf numFmtId="165" fontId="24" fillId="0" borderId="29" xfId="0" applyNumberFormat="1" applyFont="1" applyBorder="1" applyAlignment="1">
      <alignment horizontal="center"/>
    </xf>
    <xf numFmtId="165" fontId="23" fillId="6" borderId="29" xfId="0" applyNumberFormat="1" applyFont="1" applyFill="1" applyBorder="1" applyAlignment="1">
      <alignment horizontal="center"/>
    </xf>
    <xf numFmtId="165" fontId="23" fillId="7" borderId="17" xfId="0" applyNumberFormat="1" applyFont="1" applyFill="1" applyBorder="1" applyAlignment="1">
      <alignment horizontal="center"/>
    </xf>
    <xf numFmtId="165" fontId="18" fillId="8" borderId="29" xfId="0" applyNumberFormat="1" applyFont="1" applyFill="1" applyBorder="1"/>
    <xf numFmtId="10" fontId="23" fillId="0" borderId="0" xfId="0" applyNumberFormat="1" applyFont="1" applyAlignment="1">
      <alignment horizontal="center"/>
    </xf>
    <xf numFmtId="164" fontId="5" fillId="0" borderId="21" xfId="0" applyNumberFormat="1" applyFont="1" applyBorder="1"/>
    <xf numFmtId="0" fontId="10" fillId="0" borderId="29" xfId="0" applyFont="1" applyBorder="1" applyAlignment="1">
      <alignment horizontal="right"/>
    </xf>
    <xf numFmtId="168" fontId="10" fillId="0" borderId="34" xfId="0" applyNumberFormat="1" applyFont="1" applyBorder="1" applyAlignment="1">
      <alignment horizontal="center"/>
    </xf>
    <xf numFmtId="0" fontId="22" fillId="0" borderId="0" xfId="0" applyFont="1"/>
    <xf numFmtId="2" fontId="23" fillId="0" borderId="29" xfId="0" applyNumberFormat="1" applyFont="1" applyBorder="1" applyAlignment="1">
      <alignment horizontal="center"/>
    </xf>
    <xf numFmtId="165" fontId="23" fillId="5" borderId="36" xfId="0" applyNumberFormat="1" applyFont="1" applyFill="1" applyBorder="1" applyAlignment="1">
      <alignment horizontal="center"/>
    </xf>
    <xf numFmtId="0" fontId="18" fillId="0" borderId="0" xfId="0" applyFont="1"/>
    <xf numFmtId="166" fontId="23" fillId="0" borderId="37" xfId="0" applyNumberFormat="1" applyFont="1" applyBorder="1" applyAlignment="1">
      <alignment horizontal="center"/>
    </xf>
    <xf numFmtId="0" fontId="25" fillId="3" borderId="22" xfId="0" applyFont="1" applyFill="1" applyBorder="1"/>
    <xf numFmtId="164" fontId="3" fillId="3" borderId="24" xfId="0" applyNumberFormat="1" applyFont="1" applyFill="1" applyBorder="1"/>
    <xf numFmtId="0" fontId="3" fillId="3" borderId="24" xfId="0" applyFont="1" applyFill="1" applyBorder="1"/>
    <xf numFmtId="0" fontId="3" fillId="3" borderId="38" xfId="0" applyFont="1" applyFill="1" applyBorder="1"/>
    <xf numFmtId="165" fontId="27" fillId="0" borderId="29" xfId="0" applyNumberFormat="1" applyFont="1" applyBorder="1" applyAlignment="1">
      <alignment horizontal="center"/>
    </xf>
    <xf numFmtId="0" fontId="27" fillId="0" borderId="31" xfId="0" applyFont="1" applyBorder="1" applyAlignment="1">
      <alignment horizontal="left"/>
    </xf>
    <xf numFmtId="0" fontId="27" fillId="0" borderId="31" xfId="0" applyFont="1" applyBorder="1"/>
    <xf numFmtId="165" fontId="27" fillId="0" borderId="31" xfId="0" applyNumberFormat="1" applyFont="1" applyBorder="1" applyAlignment="1">
      <alignment horizontal="center"/>
    </xf>
    <xf numFmtId="0" fontId="28" fillId="0" borderId="31" xfId="0" applyFont="1" applyBorder="1"/>
    <xf numFmtId="169" fontId="29" fillId="0" borderId="0" xfId="0" applyNumberFormat="1" applyFont="1" applyAlignment="1">
      <alignment horizontal="center"/>
    </xf>
    <xf numFmtId="169" fontId="30" fillId="0" borderId="29" xfId="0" applyNumberFormat="1" applyFont="1" applyBorder="1" applyAlignment="1">
      <alignment horizontal="center"/>
    </xf>
    <xf numFmtId="165" fontId="27" fillId="0" borderId="29" xfId="0" applyNumberFormat="1" applyFont="1" applyBorder="1" applyAlignment="1">
      <alignment horizontal="right"/>
    </xf>
    <xf numFmtId="166" fontId="27" fillId="0" borderId="29" xfId="0" applyNumberFormat="1" applyFont="1" applyBorder="1" applyAlignment="1">
      <alignment horizontal="center"/>
    </xf>
    <xf numFmtId="10" fontId="17" fillId="0" borderId="29" xfId="1" applyNumberFormat="1" applyFont="1" applyBorder="1" applyAlignment="1">
      <alignment horizontal="center"/>
    </xf>
    <xf numFmtId="10" fontId="17" fillId="0" borderId="0" xfId="1" applyNumberFormat="1" applyFont="1" applyAlignment="1">
      <alignment horizontal="center"/>
    </xf>
    <xf numFmtId="0" fontId="25" fillId="0" borderId="0" xfId="0" applyFont="1"/>
    <xf numFmtId="169" fontId="31" fillId="0" borderId="0" xfId="0" applyNumberFormat="1" applyFont="1" applyAlignment="1">
      <alignment horizontal="center"/>
    </xf>
    <xf numFmtId="3" fontId="3" fillId="0" borderId="0" xfId="0" applyNumberFormat="1" applyFont="1"/>
    <xf numFmtId="164" fontId="0" fillId="0" borderId="0" xfId="0" applyNumberFormat="1"/>
    <xf numFmtId="0" fontId="2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2" fillId="0" borderId="0" xfId="2" quotePrefix="1" applyFont="1" applyAlignment="1" applyProtection="1"/>
    <xf numFmtId="0" fontId="33" fillId="0" borderId="17" xfId="0" applyFont="1" applyBorder="1"/>
    <xf numFmtId="0" fontId="34" fillId="0" borderId="18" xfId="0" applyFont="1" applyBorder="1" applyAlignment="1">
      <alignment horizontal="right"/>
    </xf>
    <xf numFmtId="166" fontId="34" fillId="0" borderId="29" xfId="0" applyNumberFormat="1" applyFont="1" applyBorder="1" applyAlignment="1">
      <alignment horizontal="center"/>
    </xf>
    <xf numFmtId="0" fontId="3" fillId="12" borderId="17" xfId="0" applyFont="1" applyFill="1" applyBorder="1" applyAlignment="1">
      <alignment horizontal="left"/>
    </xf>
    <xf numFmtId="0" fontId="3" fillId="12" borderId="19" xfId="0" applyFont="1" applyFill="1" applyBorder="1" applyAlignment="1">
      <alignment horizontal="center" wrapText="1"/>
    </xf>
    <xf numFmtId="0" fontId="3" fillId="12" borderId="18" xfId="0" applyFont="1" applyFill="1" applyBorder="1" applyAlignment="1">
      <alignment horizontal="center" wrapText="1"/>
    </xf>
    <xf numFmtId="168" fontId="35" fillId="0" borderId="0" xfId="0" applyNumberFormat="1" applyFont="1"/>
    <xf numFmtId="169" fontId="3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right"/>
    </xf>
    <xf numFmtId="1" fontId="5" fillId="0" borderId="0" xfId="3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6" fillId="0" borderId="0" xfId="0" applyFont="1"/>
    <xf numFmtId="0" fontId="36" fillId="0" borderId="0" xfId="4" applyFont="1" applyAlignment="1">
      <alignment horizontal="center" wrapText="1"/>
    </xf>
    <xf numFmtId="3" fontId="5" fillId="0" borderId="0" xfId="0" applyNumberFormat="1" applyFont="1"/>
    <xf numFmtId="165" fontId="5" fillId="0" borderId="0" xfId="0" applyNumberFormat="1" applyFont="1" applyAlignment="1">
      <alignment horizontal="center"/>
    </xf>
    <xf numFmtId="10" fontId="36" fillId="0" borderId="0" xfId="0" applyNumberFormat="1" applyFont="1" applyAlignment="1">
      <alignment horizontal="center"/>
    </xf>
    <xf numFmtId="166" fontId="36" fillId="0" borderId="0" xfId="0" applyNumberFormat="1" applyFont="1" applyAlignment="1">
      <alignment horizontal="center"/>
    </xf>
    <xf numFmtId="164" fontId="4" fillId="0" borderId="0" xfId="0" applyNumberFormat="1" applyFont="1"/>
    <xf numFmtId="167" fontId="3" fillId="0" borderId="0" xfId="0" applyNumberFormat="1" applyFont="1" applyAlignment="1">
      <alignment horizontal="center"/>
    </xf>
    <xf numFmtId="49" fontId="36" fillId="0" borderId="0" xfId="0" applyNumberFormat="1" applyFont="1" applyAlignment="1">
      <alignment horizontal="right"/>
    </xf>
    <xf numFmtId="10" fontId="16" fillId="0" borderId="0" xfId="1" applyNumberFormat="1" applyFont="1" applyAlignment="1">
      <alignment horizontal="center"/>
    </xf>
    <xf numFmtId="0" fontId="36" fillId="0" borderId="0" xfId="4" applyFont="1" applyAlignment="1">
      <alignment horizontal="right"/>
    </xf>
    <xf numFmtId="0" fontId="36" fillId="0" borderId="0" xfId="0" applyFont="1" applyAlignment="1">
      <alignment horizontal="center"/>
    </xf>
    <xf numFmtId="166" fontId="17" fillId="0" borderId="0" xfId="0" applyNumberFormat="1" applyFont="1" applyAlignment="1">
      <alignment horizontal="center"/>
    </xf>
    <xf numFmtId="10" fontId="36" fillId="0" borderId="0" xfId="1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10" fontId="1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166" fontId="38" fillId="0" borderId="0" xfId="0" applyNumberFormat="1" applyFont="1" applyAlignment="1">
      <alignment horizontal="center"/>
    </xf>
    <xf numFmtId="166" fontId="0" fillId="0" borderId="0" xfId="0" applyNumberFormat="1"/>
    <xf numFmtId="0" fontId="39" fillId="0" borderId="0" xfId="0" applyFont="1" applyAlignment="1">
      <alignment horizontal="right"/>
    </xf>
    <xf numFmtId="167" fontId="39" fillId="0" borderId="0" xfId="0" applyNumberFormat="1" applyFont="1" applyAlignment="1">
      <alignment horizontal="center"/>
    </xf>
    <xf numFmtId="0" fontId="39" fillId="0" borderId="0" xfId="0" applyFont="1"/>
    <xf numFmtId="1" fontId="3" fillId="0" borderId="0" xfId="0" applyNumberFormat="1" applyFont="1" applyAlignment="1">
      <alignment horizontal="center"/>
    </xf>
    <xf numFmtId="168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49" fontId="44" fillId="0" borderId="0" xfId="0" applyNumberFormat="1" applyFont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22" fillId="13" borderId="29" xfId="0" applyFont="1" applyFill="1" applyBorder="1"/>
    <xf numFmtId="0" fontId="10" fillId="2" borderId="29" xfId="5" applyFont="1" applyFill="1" applyBorder="1" applyAlignment="1">
      <alignment horizontal="center"/>
    </xf>
    <xf numFmtId="0" fontId="34" fillId="0" borderId="29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5" fillId="0" borderId="29" xfId="0" applyFont="1" applyBorder="1"/>
    <xf numFmtId="165" fontId="5" fillId="0" borderId="29" xfId="0" applyNumberFormat="1" applyFont="1" applyBorder="1" applyAlignment="1">
      <alignment horizontal="center"/>
    </xf>
    <xf numFmtId="168" fontId="5" fillId="14" borderId="29" xfId="0" applyNumberFormat="1" applyFont="1" applyFill="1" applyBorder="1"/>
    <xf numFmtId="168" fontId="10" fillId="0" borderId="29" xfId="0" applyNumberFormat="1" applyFont="1" applyBorder="1" applyAlignment="1">
      <alignment horizontal="center"/>
    </xf>
    <xf numFmtId="170" fontId="6" fillId="0" borderId="29" xfId="6" applyNumberFormat="1" applyFont="1" applyBorder="1" applyAlignment="1">
      <alignment horizontal="center"/>
    </xf>
    <xf numFmtId="168" fontId="5" fillId="0" borderId="29" xfId="0" applyNumberFormat="1" applyFont="1" applyBorder="1" applyAlignment="1">
      <alignment horizontal="center"/>
    </xf>
    <xf numFmtId="165" fontId="34" fillId="0" borderId="29" xfId="0" applyNumberFormat="1" applyFont="1" applyBorder="1" applyAlignment="1">
      <alignment horizontal="center"/>
    </xf>
    <xf numFmtId="168" fontId="5" fillId="2" borderId="29" xfId="0" applyNumberFormat="1" applyFont="1" applyFill="1" applyBorder="1" applyAlignment="1">
      <alignment horizontal="center"/>
    </xf>
    <xf numFmtId="168" fontId="5" fillId="10" borderId="29" xfId="0" applyNumberFormat="1" applyFont="1" applyFill="1" applyBorder="1" applyAlignment="1">
      <alignment horizontal="center"/>
    </xf>
    <xf numFmtId="0" fontId="22" fillId="0" borderId="0" xfId="0" applyFont="1" applyAlignment="1">
      <alignment horizontal="right"/>
    </xf>
    <xf numFmtId="168" fontId="10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4" fillId="0" borderId="29" xfId="5" applyFont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1" fontId="5" fillId="2" borderId="29" xfId="0" applyNumberFormat="1" applyFont="1" applyFill="1" applyBorder="1" applyAlignment="1">
      <alignment horizontal="center"/>
    </xf>
    <xf numFmtId="0" fontId="33" fillId="0" borderId="0" xfId="0" applyFont="1"/>
    <xf numFmtId="1" fontId="5" fillId="10" borderId="29" xfId="0" applyNumberFormat="1" applyFont="1" applyFill="1" applyBorder="1" applyAlignment="1">
      <alignment horizontal="center"/>
    </xf>
    <xf numFmtId="0" fontId="50" fillId="0" borderId="0" xfId="0" applyFont="1" applyAlignment="1">
      <alignment horizontal="right"/>
    </xf>
    <xf numFmtId="166" fontId="50" fillId="0" borderId="29" xfId="0" applyNumberFormat="1" applyFont="1" applyBorder="1" applyAlignment="1">
      <alignment horizontal="center"/>
    </xf>
    <xf numFmtId="166" fontId="1" fillId="0" borderId="29" xfId="0" applyNumberFormat="1" applyFont="1" applyBorder="1" applyAlignment="1">
      <alignment horizontal="center"/>
    </xf>
    <xf numFmtId="0" fontId="51" fillId="0" borderId="29" xfId="2" applyFont="1" applyBorder="1" applyAlignment="1" applyProtection="1"/>
    <xf numFmtId="0" fontId="49" fillId="15" borderId="29" xfId="0" applyFont="1" applyFill="1" applyBorder="1" applyAlignment="1">
      <alignment horizontal="center" wrapText="1"/>
    </xf>
    <xf numFmtId="0" fontId="1" fillId="15" borderId="29" xfId="0" applyFont="1" applyFill="1" applyBorder="1" applyAlignment="1">
      <alignment horizontal="center" wrapText="1"/>
    </xf>
    <xf numFmtId="0" fontId="1" fillId="15" borderId="18" xfId="0" applyFont="1" applyFill="1" applyBorder="1" applyAlignment="1">
      <alignment horizontal="center" wrapText="1"/>
    </xf>
    <xf numFmtId="0" fontId="50" fillId="15" borderId="39" xfId="0" applyFont="1" applyFill="1" applyBorder="1" applyAlignment="1">
      <alignment horizontal="center"/>
    </xf>
    <xf numFmtId="166" fontId="49" fillId="0" borderId="29" xfId="0" applyNumberFormat="1" applyFont="1" applyBorder="1" applyAlignment="1">
      <alignment horizontal="center"/>
    </xf>
    <xf numFmtId="0" fontId="36" fillId="0" borderId="0" xfId="4" applyFont="1" applyAlignment="1">
      <alignment horizontal="center" wrapText="1"/>
    </xf>
    <xf numFmtId="164" fontId="10" fillId="3" borderId="1" xfId="0" applyNumberFormat="1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center"/>
    </xf>
    <xf numFmtId="164" fontId="10" fillId="3" borderId="3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12" fillId="0" borderId="6" xfId="0" applyFont="1" applyBorder="1" applyAlignment="1">
      <alignment horizontal="center"/>
    </xf>
    <xf numFmtId="164" fontId="5" fillId="3" borderId="7" xfId="0" applyNumberFormat="1" applyFont="1" applyFill="1" applyBorder="1" applyAlignment="1">
      <alignment horizontal="center" wrapText="1"/>
    </xf>
    <xf numFmtId="164" fontId="5" fillId="3" borderId="8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0" fontId="18" fillId="8" borderId="14" xfId="0" applyFont="1" applyFill="1" applyBorder="1" applyAlignment="1">
      <alignment horizontal="center" wrapText="1"/>
    </xf>
    <xf numFmtId="0" fontId="18" fillId="8" borderId="26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164" fontId="5" fillId="0" borderId="16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0" fontId="23" fillId="10" borderId="29" xfId="0" applyNumberFormat="1" applyFont="1" applyFill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169" fontId="23" fillId="0" borderId="29" xfId="0" applyNumberFormat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16" borderId="0" xfId="0" applyFill="1" applyAlignment="1">
      <alignment horizontal="center"/>
    </xf>
    <xf numFmtId="17" fontId="0" fillId="16" borderId="29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7">
    <cellStyle name="Hyperlink" xfId="2" builtinId="8"/>
    <cellStyle name="Normal" xfId="0" builtinId="0"/>
    <cellStyle name="Normal 4" xfId="4" xr:uid="{93A03753-10B3-4D3F-9472-B6D591A5C9B6}"/>
    <cellStyle name="Normal_2008 DMRs" xfId="5" xr:uid="{6C8DA481-7DC5-4999-8402-DFDCE30C4201}"/>
    <cellStyle name="Normal_Crnwd Daily Flow" xfId="6" xr:uid="{E91A4D1C-47EC-4370-8343-3123F357E6C1}"/>
    <cellStyle name="Normal_FLORIDA - UFW" xfId="3" xr:uid="{5D0C8C53-D1B6-4CFB-BFBE-6FDD3D07D906}"/>
    <cellStyle name="Percent" xfId="1" builtinId="5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F4265-4DD8-4592-88CB-FC6A79242765}">
  <dimension ref="A1:Z4"/>
  <sheetViews>
    <sheetView workbookViewId="0">
      <selection activeCell="K18" sqref="K17:K18"/>
    </sheetView>
  </sheetViews>
  <sheetFormatPr defaultRowHeight="14.25"/>
  <sheetData>
    <row r="1" spans="1:26" ht="15" thickBot="1"/>
    <row r="2" spans="1:26" ht="30.75" thickBot="1">
      <c r="A2" s="211">
        <v>2019</v>
      </c>
      <c r="B2" s="210" t="s">
        <v>98</v>
      </c>
      <c r="C2" s="209" t="s">
        <v>97</v>
      </c>
      <c r="D2" s="209" t="s">
        <v>96</v>
      </c>
      <c r="E2" s="209" t="s">
        <v>95</v>
      </c>
      <c r="F2" s="209" t="s">
        <v>94</v>
      </c>
      <c r="G2" s="209" t="s">
        <v>93</v>
      </c>
      <c r="H2" s="209" t="s">
        <v>92</v>
      </c>
      <c r="I2" s="209" t="s">
        <v>91</v>
      </c>
      <c r="J2" s="209" t="s">
        <v>90</v>
      </c>
      <c r="K2" s="209" t="s">
        <v>89</v>
      </c>
      <c r="L2" s="209" t="s">
        <v>88</v>
      </c>
      <c r="M2" s="209" t="s">
        <v>87</v>
      </c>
      <c r="N2" s="209" t="s">
        <v>86</v>
      </c>
      <c r="O2" s="209" t="s">
        <v>85</v>
      </c>
      <c r="P2" s="209" t="s">
        <v>84</v>
      </c>
      <c r="Q2" s="209" t="s">
        <v>83</v>
      </c>
      <c r="R2" s="209" t="s">
        <v>82</v>
      </c>
      <c r="S2" s="209" t="s">
        <v>81</v>
      </c>
      <c r="T2" s="209" t="s">
        <v>80</v>
      </c>
      <c r="U2" s="209" t="s">
        <v>79</v>
      </c>
      <c r="V2" s="209" t="s">
        <v>78</v>
      </c>
      <c r="W2" s="209" t="s">
        <v>77</v>
      </c>
      <c r="X2" s="209" t="s">
        <v>76</v>
      </c>
      <c r="Y2" s="209" t="s">
        <v>75</v>
      </c>
      <c r="Z2" s="208" t="s">
        <v>74</v>
      </c>
    </row>
    <row r="3" spans="1:26" ht="18" customHeight="1">
      <c r="A3" s="207" t="s">
        <v>73</v>
      </c>
      <c r="B3" s="206">
        <v>5.0000000000000001E-4</v>
      </c>
      <c r="C3" s="206">
        <v>0</v>
      </c>
      <c r="D3" s="206">
        <v>5.0000000000000001E-4</v>
      </c>
      <c r="E3" s="206">
        <v>0</v>
      </c>
      <c r="F3" s="206">
        <v>5.0000000000000001E-4</v>
      </c>
      <c r="G3" s="206">
        <v>0</v>
      </c>
      <c r="H3" s="206">
        <v>5.0000000000000001E-4</v>
      </c>
      <c r="I3" s="206">
        <v>0</v>
      </c>
      <c r="J3" s="206">
        <v>5.0000000000000001E-4</v>
      </c>
      <c r="K3" s="206">
        <v>0</v>
      </c>
      <c r="L3" s="206">
        <v>2.5219999999999999E-2</v>
      </c>
      <c r="M3" s="206">
        <v>0</v>
      </c>
      <c r="N3" s="206">
        <v>5.0000000000000001E-4</v>
      </c>
      <c r="O3" s="206">
        <v>0</v>
      </c>
      <c r="P3" s="206">
        <v>5.0000000000000001E-4</v>
      </c>
      <c r="Q3" s="206">
        <v>0</v>
      </c>
      <c r="R3" s="206">
        <v>2.9999999999999997E-4</v>
      </c>
      <c r="S3" s="206">
        <v>0</v>
      </c>
      <c r="T3" s="206">
        <v>5.0000000000000001E-4</v>
      </c>
      <c r="U3" s="206">
        <v>0</v>
      </c>
      <c r="V3" s="206">
        <v>5.0000000000000001E-4</v>
      </c>
      <c r="W3" s="206">
        <v>0</v>
      </c>
      <c r="X3" s="206">
        <v>5.0000000000000001E-4</v>
      </c>
      <c r="Y3" s="206">
        <v>0</v>
      </c>
      <c r="Z3" s="205">
        <f>SUM(B3:Y3)</f>
        <v>3.0520000000000002E-2</v>
      </c>
    </row>
    <row r="4" spans="1:26" ht="27.75" customHeight="1">
      <c r="A4" s="204" t="s">
        <v>62</v>
      </c>
      <c r="B4" s="212">
        <f>SUM(B3:C3)</f>
        <v>5.0000000000000001E-4</v>
      </c>
      <c r="C4" s="212"/>
      <c r="D4" s="212">
        <f>SUM(D3:E3)</f>
        <v>5.0000000000000001E-4</v>
      </c>
      <c r="E4" s="212"/>
      <c r="F4" s="212">
        <f>SUM(F3:G3)</f>
        <v>5.0000000000000001E-4</v>
      </c>
      <c r="G4" s="212"/>
      <c r="H4" s="212">
        <f>SUM(H3:I3)</f>
        <v>5.0000000000000001E-4</v>
      </c>
      <c r="I4" s="212"/>
      <c r="J4" s="212">
        <f>SUM(J3:K3)</f>
        <v>5.0000000000000001E-4</v>
      </c>
      <c r="K4" s="212"/>
      <c r="L4" s="212">
        <f>SUM(L3:M3)</f>
        <v>2.5219999999999999E-2</v>
      </c>
      <c r="M4" s="212"/>
      <c r="N4" s="212">
        <f>SUM(N3:O3)</f>
        <v>5.0000000000000001E-4</v>
      </c>
      <c r="O4" s="212"/>
      <c r="P4" s="212">
        <f>SUM(P3:Q3)</f>
        <v>5.0000000000000001E-4</v>
      </c>
      <c r="Q4" s="212"/>
      <c r="R4" s="212">
        <f>SUM(R3:S3)</f>
        <v>2.9999999999999997E-4</v>
      </c>
      <c r="S4" s="212"/>
      <c r="T4" s="212">
        <f>SUM(T3:U3)</f>
        <v>5.0000000000000001E-4</v>
      </c>
      <c r="U4" s="212"/>
      <c r="V4" s="212">
        <f>SUM(V3:W3)</f>
        <v>5.0000000000000001E-4</v>
      </c>
      <c r="W4" s="212"/>
      <c r="X4" s="212">
        <f>SUM(X3:Y3)</f>
        <v>5.0000000000000001E-4</v>
      </c>
      <c r="Y4" s="212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A3" location="'Lake Tarpon'!A1" display="Lake Tarpon" xr:uid="{F7AC2E56-A55B-41AC-9B8C-C70B524E6A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E4ED-BC2C-4350-8959-2701F503D853}">
  <sheetPr>
    <tabColor rgb="FF00B050"/>
  </sheetPr>
  <dimension ref="A1:AF46"/>
  <sheetViews>
    <sheetView zoomScaleNormal="100" workbookViewId="0">
      <selection activeCell="P9" sqref="P9:P20"/>
    </sheetView>
  </sheetViews>
  <sheetFormatPr defaultRowHeight="14.25"/>
  <cols>
    <col min="1" max="1" width="16.125" customWidth="1"/>
    <col min="2" max="2" width="8.75" customWidth="1"/>
    <col min="3" max="3" width="8.25" customWidth="1"/>
    <col min="4" max="4" width="8.125" customWidth="1"/>
    <col min="5" max="5" width="9.5" customWidth="1"/>
    <col min="6" max="6" width="9.625" customWidth="1"/>
    <col min="7" max="7" width="9" customWidth="1"/>
    <col min="8" max="8" width="9.375" customWidth="1"/>
    <col min="9" max="9" width="8.625" customWidth="1"/>
    <col min="10" max="10" width="4" hidden="1" customWidth="1"/>
    <col min="11" max="11" width="8.25" customWidth="1"/>
    <col min="12" max="13" width="11.125" customWidth="1"/>
    <col min="14" max="14" width="11" customWidth="1"/>
    <col min="15" max="15" width="10" customWidth="1"/>
    <col min="16" max="16" width="9" customWidth="1"/>
    <col min="17" max="19" width="8.5" customWidth="1"/>
    <col min="20" max="20" width="10.25" customWidth="1"/>
    <col min="21" max="21" width="9.5" customWidth="1"/>
    <col min="22" max="22" width="8.5" customWidth="1"/>
    <col min="23" max="23" width="9.5" customWidth="1"/>
    <col min="24" max="24" width="10.25" customWidth="1"/>
    <col min="25" max="25" width="9.5" customWidth="1"/>
    <col min="26" max="26" width="10.125" customWidth="1"/>
    <col min="27" max="27" width="10.75" customWidth="1"/>
  </cols>
  <sheetData>
    <row r="1" spans="1:32" ht="15.7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3"/>
      <c r="L1" s="3"/>
      <c r="M1" s="3"/>
      <c r="N1" s="4"/>
      <c r="O1" s="4"/>
      <c r="P1" s="4"/>
      <c r="Q1" s="5"/>
      <c r="R1" s="5"/>
      <c r="S1" s="5"/>
      <c r="T1" s="6"/>
      <c r="U1" s="6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s="9" customFormat="1" ht="15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8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s="9" customFormat="1" ht="15" customHeight="1">
      <c r="A3" s="7" t="s">
        <v>2</v>
      </c>
      <c r="B3" s="7"/>
      <c r="C3" s="7" t="s">
        <v>3</v>
      </c>
      <c r="D3" s="7"/>
      <c r="E3" s="10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8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s="9" customFormat="1" ht="15" customHeight="1">
      <c r="A4" s="7" t="s">
        <v>4</v>
      </c>
      <c r="B4" s="7"/>
      <c r="C4" s="7"/>
      <c r="D4" s="7"/>
      <c r="E4" s="7"/>
      <c r="F4" s="11" t="s">
        <v>5</v>
      </c>
      <c r="G4" s="7"/>
      <c r="H4" s="7"/>
      <c r="I4" s="7"/>
      <c r="K4" s="12"/>
      <c r="L4" s="12"/>
      <c r="M4" s="12"/>
      <c r="N4" s="7"/>
      <c r="O4" s="7"/>
      <c r="P4" s="7"/>
      <c r="Q4" s="7"/>
      <c r="R4" s="7"/>
      <c r="S4" s="7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6.5" thickBot="1">
      <c r="A5" s="4"/>
      <c r="B5" s="4"/>
      <c r="C5" s="4"/>
      <c r="D5" s="4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214" t="s">
        <v>6</v>
      </c>
      <c r="U5" s="215"/>
      <c r="V5" s="215"/>
      <c r="W5" s="215"/>
      <c r="X5" s="215"/>
      <c r="Y5" s="215"/>
      <c r="Z5" s="215"/>
      <c r="AA5" s="216"/>
      <c r="AB5" s="4"/>
      <c r="AC5" s="4"/>
      <c r="AD5" s="4"/>
      <c r="AE5" s="4"/>
      <c r="AF5" s="4"/>
    </row>
    <row r="6" spans="1:32" ht="51.75" customHeight="1" thickBot="1">
      <c r="A6" s="13" t="s">
        <v>7</v>
      </c>
      <c r="B6" s="2"/>
      <c r="C6" s="2"/>
      <c r="D6" s="2"/>
      <c r="E6" s="2"/>
      <c r="F6" s="2"/>
      <c r="G6" s="217" t="s">
        <v>8</v>
      </c>
      <c r="H6" s="218"/>
      <c r="I6" s="219"/>
      <c r="J6" s="2"/>
      <c r="K6" s="220" t="s">
        <v>9</v>
      </c>
      <c r="L6" s="221"/>
      <c r="M6" s="14"/>
      <c r="N6" s="3"/>
      <c r="O6" s="3"/>
      <c r="P6" s="3"/>
      <c r="Q6" s="4"/>
      <c r="R6" s="4"/>
      <c r="S6" s="4"/>
      <c r="T6" s="222" t="s">
        <v>10</v>
      </c>
      <c r="U6" s="223"/>
      <c r="V6" s="223"/>
      <c r="W6" s="223"/>
      <c r="X6" s="223"/>
      <c r="Y6" s="223"/>
      <c r="Z6" s="223"/>
      <c r="AA6" s="224"/>
      <c r="AB6" s="4"/>
      <c r="AC6" s="4"/>
      <c r="AD6" s="4"/>
      <c r="AE6" s="4"/>
      <c r="AF6" s="4"/>
    </row>
    <row r="7" spans="1:32" ht="60">
      <c r="A7" s="15"/>
      <c r="B7" s="16" t="s">
        <v>11</v>
      </c>
      <c r="C7" s="17" t="s">
        <v>12</v>
      </c>
      <c r="D7" s="18" t="s">
        <v>13</v>
      </c>
      <c r="E7" s="19" t="s">
        <v>14</v>
      </c>
      <c r="F7" s="20" t="s">
        <v>15</v>
      </c>
      <c r="G7" s="17" t="s">
        <v>16</v>
      </c>
      <c r="H7" s="17" t="s">
        <v>17</v>
      </c>
      <c r="I7" s="21" t="s">
        <v>18</v>
      </c>
      <c r="J7" s="22"/>
      <c r="K7" s="23" t="s">
        <v>19</v>
      </c>
      <c r="L7" s="24" t="s">
        <v>20</v>
      </c>
      <c r="M7" s="25" t="s">
        <v>21</v>
      </c>
      <c r="N7" s="26" t="s">
        <v>22</v>
      </c>
      <c r="O7" s="225" t="s">
        <v>23</v>
      </c>
      <c r="P7" s="227" t="s">
        <v>24</v>
      </c>
      <c r="Q7" s="227" t="s">
        <v>25</v>
      </c>
      <c r="R7" s="27" t="s">
        <v>26</v>
      </c>
      <c r="S7" s="28"/>
      <c r="T7" s="229" t="s">
        <v>27</v>
      </c>
      <c r="U7" s="230"/>
      <c r="V7" s="29" t="s">
        <v>28</v>
      </c>
      <c r="W7" s="231" t="s">
        <v>29</v>
      </c>
      <c r="X7" s="232"/>
      <c r="Y7" s="231" t="s">
        <v>29</v>
      </c>
      <c r="Z7" s="233"/>
      <c r="AA7" s="30" t="s">
        <v>30</v>
      </c>
      <c r="AB7" s="4"/>
      <c r="AC7" s="4"/>
      <c r="AD7" s="4"/>
      <c r="AE7" s="4"/>
      <c r="AF7" s="4"/>
    </row>
    <row r="8" spans="1:32" ht="15" thickBot="1">
      <c r="A8" s="31"/>
      <c r="B8" s="32"/>
      <c r="C8" s="33"/>
      <c r="D8" s="34"/>
      <c r="E8" s="35"/>
      <c r="F8" s="36"/>
      <c r="G8" s="33"/>
      <c r="H8" s="33"/>
      <c r="I8" s="37"/>
      <c r="J8" s="38"/>
      <c r="K8" s="39"/>
      <c r="L8" s="40"/>
      <c r="M8" s="41"/>
      <c r="N8" s="42"/>
      <c r="O8" s="226"/>
      <c r="P8" s="228"/>
      <c r="Q8" s="228"/>
      <c r="R8" s="43"/>
      <c r="S8" s="28"/>
      <c r="T8" s="44" t="s">
        <v>31</v>
      </c>
      <c r="U8" s="45" t="s">
        <v>32</v>
      </c>
      <c r="V8" s="46"/>
      <c r="W8" s="47" t="s">
        <v>33</v>
      </c>
      <c r="X8" s="47" t="s">
        <v>34</v>
      </c>
      <c r="Y8" s="47" t="s">
        <v>35</v>
      </c>
      <c r="Z8" s="48" t="s">
        <v>36</v>
      </c>
      <c r="AA8" s="49"/>
      <c r="AB8" s="4"/>
      <c r="AC8" s="4"/>
      <c r="AD8" s="4"/>
      <c r="AE8" s="4"/>
      <c r="AF8" s="4"/>
    </row>
    <row r="9" spans="1:32" ht="20.25" customHeight="1">
      <c r="A9" s="50">
        <v>43466</v>
      </c>
      <c r="B9" s="51">
        <f>'Daily Flow-421'!AH5</f>
        <v>1.4080000000000001</v>
      </c>
      <c r="C9" s="51">
        <f>'Daily Flow-421'!AI5</f>
        <v>4.541935483870968E-2</v>
      </c>
      <c r="D9" s="51">
        <f>'Daily Flow-421'!AJ5</f>
        <v>0.1</v>
      </c>
      <c r="E9" s="52">
        <f>'Daily Flow-421'!AH21</f>
        <v>0</v>
      </c>
      <c r="F9" s="51">
        <f>B9+E9</f>
        <v>1.4080000000000001</v>
      </c>
      <c r="G9" s="53">
        <v>5.0000000000000001E-4</v>
      </c>
      <c r="H9" s="53">
        <v>0</v>
      </c>
      <c r="I9" s="54">
        <f>SUM(G9:H9)</f>
        <v>5.0000000000000001E-4</v>
      </c>
      <c r="J9" s="55"/>
      <c r="K9" s="56">
        <v>-0.05</v>
      </c>
      <c r="L9" s="57">
        <f>B9*K9</f>
        <v>-7.0400000000000004E-2</v>
      </c>
      <c r="M9" s="51">
        <f>SUM(F9-I9)+L9</f>
        <v>1.3371000000000002</v>
      </c>
      <c r="N9" s="58">
        <v>1.304990375028162</v>
      </c>
      <c r="O9" s="59">
        <f>SUM(I9+N9)</f>
        <v>1.3054903750281619</v>
      </c>
      <c r="P9" s="60">
        <f t="shared" ref="P9:P17" si="0">O9/(SUM(B9+L9)+E9)</f>
        <v>0.975994598555743</v>
      </c>
      <c r="Q9" s="61">
        <f t="shared" ref="Q9:Q20" si="1">I9/520</f>
        <v>9.6153846153846149E-7</v>
      </c>
      <c r="R9" s="62">
        <v>0.84978447234151566</v>
      </c>
      <c r="S9" s="63"/>
      <c r="T9" s="64"/>
      <c r="U9" s="65">
        <v>43461</v>
      </c>
      <c r="V9" s="66"/>
      <c r="W9" s="66"/>
      <c r="X9" s="67">
        <v>16473000</v>
      </c>
      <c r="Y9" s="68"/>
      <c r="Z9" s="69">
        <v>5010000</v>
      </c>
      <c r="AA9" s="70"/>
    </row>
    <row r="10" spans="1:32" ht="21.6" customHeight="1">
      <c r="A10" s="71" t="s">
        <v>37</v>
      </c>
      <c r="B10" s="51">
        <f>'Daily Flow-421'!AH6</f>
        <v>1.5050000000000001</v>
      </c>
      <c r="C10" s="51">
        <f>'Daily Flow-421'!AI6</f>
        <v>5.3750000000000006E-2</v>
      </c>
      <c r="D10" s="51">
        <f>'Daily Flow-421'!AJ6</f>
        <v>0.156</v>
      </c>
      <c r="E10" s="52">
        <f>'Daily Flow-421'!AH22</f>
        <v>0</v>
      </c>
      <c r="F10" s="51">
        <f>B10+E10</f>
        <v>1.5050000000000001</v>
      </c>
      <c r="G10" s="53">
        <v>5.0000000000000001E-4</v>
      </c>
      <c r="H10" s="53">
        <v>0</v>
      </c>
      <c r="I10" s="54">
        <f t="shared" ref="I10:I11" si="2">SUM(G10:H10)</f>
        <v>5.0000000000000001E-4</v>
      </c>
      <c r="J10" s="55"/>
      <c r="K10" s="56">
        <v>-0.05</v>
      </c>
      <c r="L10" s="57">
        <f t="shared" ref="L10:L20" si="3">B10*K10</f>
        <v>-7.5250000000000011E-2</v>
      </c>
      <c r="M10" s="51">
        <f t="shared" ref="M10:M20" si="4">SUM(F10-I10)+L10</f>
        <v>1.4292500000000001</v>
      </c>
      <c r="N10" s="72">
        <v>1.3521017742314816</v>
      </c>
      <c r="O10" s="73">
        <f>SUM(I10+N10)</f>
        <v>1.3526017742314815</v>
      </c>
      <c r="P10" s="60">
        <f t="shared" si="0"/>
        <v>0.94604075833640944</v>
      </c>
      <c r="Q10" s="61">
        <f t="shared" si="1"/>
        <v>9.6153846153846149E-7</v>
      </c>
      <c r="R10" s="74">
        <v>0.93029611400425216</v>
      </c>
      <c r="S10" s="63"/>
      <c r="T10" s="75">
        <v>43462</v>
      </c>
      <c r="U10" s="76">
        <v>43523</v>
      </c>
      <c r="V10" s="77">
        <v>61</v>
      </c>
      <c r="W10" s="77">
        <v>16473000</v>
      </c>
      <c r="X10" s="77">
        <v>16473000</v>
      </c>
      <c r="Y10" s="78">
        <v>5010000</v>
      </c>
      <c r="Z10" s="78">
        <v>5010000</v>
      </c>
      <c r="AA10" s="79">
        <v>0</v>
      </c>
    </row>
    <row r="11" spans="1:32" ht="18.75" customHeight="1">
      <c r="A11" s="71" t="s">
        <v>38</v>
      </c>
      <c r="B11" s="51">
        <f>'Daily Flow-421'!AH7</f>
        <v>1.4889999999999999</v>
      </c>
      <c r="C11" s="51">
        <f>'Daily Flow-421'!AI7</f>
        <v>4.8032258064516123E-2</v>
      </c>
      <c r="D11" s="51">
        <f>'Daily Flow-421'!AJ7</f>
        <v>0.11899999999999999</v>
      </c>
      <c r="E11" s="52">
        <f>'Daily Flow-421'!AH23</f>
        <v>0.1022</v>
      </c>
      <c r="F11" s="51">
        <f t="shared" ref="F11:F20" si="5">B11+E11</f>
        <v>1.5911999999999999</v>
      </c>
      <c r="G11" s="53">
        <v>5.0000000000000001E-4</v>
      </c>
      <c r="H11" s="53">
        <v>0</v>
      </c>
      <c r="I11" s="54">
        <f t="shared" si="2"/>
        <v>5.0000000000000001E-4</v>
      </c>
      <c r="J11" s="55"/>
      <c r="K11" s="56">
        <v>-0.05</v>
      </c>
      <c r="L11" s="57">
        <f t="shared" si="3"/>
        <v>-7.4450000000000002E-2</v>
      </c>
      <c r="M11" s="51">
        <f t="shared" si="4"/>
        <v>1.5162500000000001</v>
      </c>
      <c r="N11" s="72">
        <v>1.5325457336223396</v>
      </c>
      <c r="O11" s="73">
        <f>SUM(I11+N11)</f>
        <v>1.5330457336223395</v>
      </c>
      <c r="P11" s="60">
        <f t="shared" si="0"/>
        <v>1.0107438494295959</v>
      </c>
      <c r="Q11" s="61">
        <f t="shared" si="1"/>
        <v>9.6153846153846149E-7</v>
      </c>
      <c r="R11" s="74">
        <v>0.95272447223642098</v>
      </c>
      <c r="S11" s="63"/>
      <c r="T11" s="80"/>
      <c r="U11" s="81"/>
      <c r="V11" s="82"/>
      <c r="W11" s="82"/>
      <c r="X11" s="82"/>
      <c r="Y11" s="82"/>
      <c r="Z11" s="82"/>
      <c r="AA11" s="83"/>
    </row>
    <row r="12" spans="1:32" ht="20.25" customHeight="1">
      <c r="A12" s="71" t="s">
        <v>39</v>
      </c>
      <c r="B12" s="51">
        <f>'Daily Flow-421'!AH8</f>
        <v>1.4529999999999998</v>
      </c>
      <c r="C12" s="51">
        <f>'Daily Flow-421'!AI8</f>
        <v>4.8433333333333328E-2</v>
      </c>
      <c r="D12" s="51">
        <f>'Daily Flow-421'!AJ8</f>
        <v>0.10199999999999999</v>
      </c>
      <c r="E12" s="52">
        <f>'Daily Flow-421'!AH24</f>
        <v>0</v>
      </c>
      <c r="F12" s="51">
        <f t="shared" si="5"/>
        <v>1.4529999999999998</v>
      </c>
      <c r="G12" s="53">
        <v>5.0000000000000001E-4</v>
      </c>
      <c r="H12" s="53">
        <v>0</v>
      </c>
      <c r="I12" s="54">
        <f>SUM(G12:H12)</f>
        <v>5.0000000000000001E-4</v>
      </c>
      <c r="J12" s="55"/>
      <c r="K12" s="56">
        <v>-0.05</v>
      </c>
      <c r="L12" s="57">
        <f t="shared" si="3"/>
        <v>-7.2649999999999992E-2</v>
      </c>
      <c r="M12" s="51">
        <f t="shared" si="4"/>
        <v>1.3798499999999998</v>
      </c>
      <c r="N12" s="72">
        <v>1.3249778352012629</v>
      </c>
      <c r="O12" s="73">
        <f t="shared" ref="O12:O20" si="6">SUM(I12+N12)</f>
        <v>1.3254778352012628</v>
      </c>
      <c r="P12" s="60">
        <f t="shared" si="0"/>
        <v>0.96024764385935657</v>
      </c>
      <c r="Q12" s="61">
        <f t="shared" si="1"/>
        <v>9.6153846153846149E-7</v>
      </c>
      <c r="R12" s="74">
        <v>0.89657490802618001</v>
      </c>
      <c r="S12" s="63"/>
      <c r="T12" s="75">
        <v>43524</v>
      </c>
      <c r="U12" s="76">
        <v>43584</v>
      </c>
      <c r="V12" s="77">
        <v>60</v>
      </c>
      <c r="W12" s="77">
        <v>1647300</v>
      </c>
      <c r="X12" s="77">
        <v>16542000</v>
      </c>
      <c r="Y12" s="78">
        <v>5010000</v>
      </c>
      <c r="Z12" s="78">
        <v>5042000</v>
      </c>
      <c r="AA12" s="79">
        <f>101000/1000000</f>
        <v>0.10100000000000001</v>
      </c>
    </row>
    <row r="13" spans="1:32" ht="18" customHeight="1">
      <c r="A13" s="71" t="s">
        <v>40</v>
      </c>
      <c r="B13" s="51">
        <f>'Daily Flow-421'!AH9</f>
        <v>1.3190000000000004</v>
      </c>
      <c r="C13" s="51">
        <f>'Daily Flow-421'!AI9</f>
        <v>4.2548387096774207E-2</v>
      </c>
      <c r="D13" s="51">
        <f>'Daily Flow-421'!AJ9</f>
        <v>7.8E-2</v>
      </c>
      <c r="E13" s="52">
        <f>'Daily Flow-421'!AH25</f>
        <v>0</v>
      </c>
      <c r="F13" s="51">
        <f t="shared" si="5"/>
        <v>1.3190000000000004</v>
      </c>
      <c r="G13" s="53">
        <v>5.0000000000000001E-4</v>
      </c>
      <c r="H13" s="53">
        <v>0</v>
      </c>
      <c r="I13" s="84">
        <f t="shared" ref="I13:I20" si="7">SUM(G13:H13)</f>
        <v>5.0000000000000001E-4</v>
      </c>
      <c r="J13" s="51"/>
      <c r="K13" s="56">
        <v>-0.05</v>
      </c>
      <c r="L13" s="57">
        <f t="shared" si="3"/>
        <v>-6.5950000000000022E-2</v>
      </c>
      <c r="M13" s="51">
        <f t="shared" si="4"/>
        <v>1.2525500000000005</v>
      </c>
      <c r="N13" s="72">
        <v>1.1820544794723276</v>
      </c>
      <c r="O13" s="73">
        <f>SUM(I13+N13)</f>
        <v>1.1825544794723275</v>
      </c>
      <c r="P13" s="60">
        <f t="shared" si="0"/>
        <v>0.9437408558894913</v>
      </c>
      <c r="Q13" s="61">
        <f t="shared" si="1"/>
        <v>9.6153846153846149E-7</v>
      </c>
      <c r="R13" s="74">
        <v>0.9387006015881777</v>
      </c>
      <c r="S13" s="63"/>
      <c r="T13" s="80"/>
      <c r="U13" s="81"/>
      <c r="V13" s="85"/>
      <c r="W13" s="85"/>
      <c r="X13" s="82"/>
      <c r="Y13" s="86"/>
      <c r="Z13" s="82"/>
      <c r="AA13" s="83"/>
    </row>
    <row r="14" spans="1:32" ht="20.25" customHeight="1">
      <c r="A14" s="71" t="s">
        <v>41</v>
      </c>
      <c r="B14" s="51">
        <f>'Daily Flow-421'!AH10</f>
        <v>1.0560000000000003</v>
      </c>
      <c r="C14" s="51">
        <f>'Daily Flow-421'!AI10</f>
        <v>3.5200000000000009E-2</v>
      </c>
      <c r="D14" s="51">
        <f>'Daily Flow-421'!AJ10</f>
        <v>8.5999999999999993E-2</v>
      </c>
      <c r="E14" s="52">
        <f>'Daily Flow-421'!AH26</f>
        <v>0</v>
      </c>
      <c r="F14" s="51">
        <f t="shared" si="5"/>
        <v>1.0560000000000003</v>
      </c>
      <c r="G14" s="53">
        <v>2.5219999999999999E-2</v>
      </c>
      <c r="H14" s="53">
        <v>0</v>
      </c>
      <c r="I14" s="84">
        <f t="shared" si="7"/>
        <v>2.5219999999999999E-2</v>
      </c>
      <c r="J14" s="51"/>
      <c r="K14" s="56">
        <v>-0.05</v>
      </c>
      <c r="L14" s="57">
        <f t="shared" si="3"/>
        <v>-5.2800000000000014E-2</v>
      </c>
      <c r="M14" s="51">
        <f t="shared" si="4"/>
        <v>0.97798000000000029</v>
      </c>
      <c r="N14" s="72">
        <v>0.99662190245222215</v>
      </c>
      <c r="O14" s="73">
        <f t="shared" si="6"/>
        <v>1.0218419024522221</v>
      </c>
      <c r="P14" s="60">
        <f t="shared" si="0"/>
        <v>1.0185824386485465</v>
      </c>
      <c r="Q14" s="61">
        <f t="shared" si="1"/>
        <v>4.85E-5</v>
      </c>
      <c r="R14" s="74">
        <v>0.85532680970029562</v>
      </c>
      <c r="S14" s="63"/>
      <c r="T14" s="75">
        <v>43585</v>
      </c>
      <c r="U14" s="76">
        <v>43643</v>
      </c>
      <c r="V14" s="77">
        <v>59</v>
      </c>
      <c r="W14" s="77">
        <v>16542000</v>
      </c>
      <c r="X14" s="77">
        <v>16563000</v>
      </c>
      <c r="Y14" s="78">
        <v>5042000</v>
      </c>
      <c r="Z14" s="78">
        <v>5043000</v>
      </c>
      <c r="AA14" s="79">
        <f>22000/1000000</f>
        <v>2.1999999999999999E-2</v>
      </c>
    </row>
    <row r="15" spans="1:32" ht="20.25" customHeight="1">
      <c r="A15" s="71" t="s">
        <v>42</v>
      </c>
      <c r="B15" s="51">
        <f>'Daily Flow-421'!AH11</f>
        <v>1.0080000000000005</v>
      </c>
      <c r="C15" s="51">
        <f>'Daily Flow-421'!AI11</f>
        <v>3.2516129032258076E-2</v>
      </c>
      <c r="D15" s="51">
        <f>'Daily Flow-421'!AJ11</f>
        <v>7.2999999999999995E-2</v>
      </c>
      <c r="E15" s="52">
        <f>'Daily Flow-421'!AH27</f>
        <v>0</v>
      </c>
      <c r="F15" s="51">
        <f t="shared" si="5"/>
        <v>1.0080000000000005</v>
      </c>
      <c r="G15" s="53">
        <v>5.0000000000000001E-4</v>
      </c>
      <c r="H15" s="53">
        <v>0</v>
      </c>
      <c r="I15" s="84">
        <f t="shared" si="7"/>
        <v>5.0000000000000001E-4</v>
      </c>
      <c r="J15" s="51"/>
      <c r="K15" s="56">
        <v>-0.05</v>
      </c>
      <c r="L15" s="57">
        <f t="shared" si="3"/>
        <v>-5.0400000000000028E-2</v>
      </c>
      <c r="M15" s="51">
        <f t="shared" si="4"/>
        <v>0.95710000000000051</v>
      </c>
      <c r="N15" s="72">
        <v>0.88484218253271241</v>
      </c>
      <c r="O15" s="73">
        <f t="shared" si="6"/>
        <v>0.88534218253271235</v>
      </c>
      <c r="P15" s="60">
        <f t="shared" si="0"/>
        <v>0.92454279713106924</v>
      </c>
      <c r="Q15" s="61">
        <f t="shared" si="1"/>
        <v>9.6153846153846149E-7</v>
      </c>
      <c r="R15" s="74">
        <v>0.92321776243883202</v>
      </c>
      <c r="S15" s="63"/>
      <c r="T15" s="80"/>
      <c r="U15" s="81"/>
      <c r="V15" s="82"/>
      <c r="W15" s="82"/>
      <c r="X15" s="82"/>
      <c r="Y15" s="82"/>
      <c r="Z15" s="82"/>
      <c r="AA15" s="83"/>
    </row>
    <row r="16" spans="1:32" ht="20.25" customHeight="1">
      <c r="A16" s="71" t="s">
        <v>43</v>
      </c>
      <c r="B16" s="51">
        <f>'Daily Flow-421'!AH12</f>
        <v>0.94100000000000028</v>
      </c>
      <c r="C16" s="51">
        <f>'Daily Flow-421'!AI12</f>
        <v>3.035483870967743E-2</v>
      </c>
      <c r="D16" s="51">
        <f>'Daily Flow-421'!AJ12</f>
        <v>7.6999999999999999E-2</v>
      </c>
      <c r="E16" s="52">
        <f>'Daily Flow-421'!AH28</f>
        <v>6.0000000000000001E-3</v>
      </c>
      <c r="F16" s="51">
        <f t="shared" si="5"/>
        <v>0.94700000000000029</v>
      </c>
      <c r="G16" s="53">
        <v>5.0000000000000001E-4</v>
      </c>
      <c r="H16" s="53">
        <v>0</v>
      </c>
      <c r="I16" s="84">
        <f t="shared" si="7"/>
        <v>5.0000000000000001E-4</v>
      </c>
      <c r="J16" s="51"/>
      <c r="K16" s="56">
        <v>-0.05</v>
      </c>
      <c r="L16" s="57">
        <f t="shared" si="3"/>
        <v>-4.7050000000000015E-2</v>
      </c>
      <c r="M16" s="51">
        <f t="shared" si="4"/>
        <v>0.8994500000000003</v>
      </c>
      <c r="N16" s="72">
        <v>0.82489404043400372</v>
      </c>
      <c r="O16" s="73">
        <f t="shared" si="6"/>
        <v>0.82539404043400366</v>
      </c>
      <c r="P16" s="60">
        <f t="shared" si="0"/>
        <v>0.91715544245125113</v>
      </c>
      <c r="Q16" s="61">
        <f t="shared" si="1"/>
        <v>9.6153846153846149E-7</v>
      </c>
      <c r="R16" s="74">
        <v>0.90396874119892379</v>
      </c>
      <c r="S16" s="63"/>
      <c r="T16" s="75">
        <v>43644</v>
      </c>
      <c r="U16" s="76">
        <v>43705</v>
      </c>
      <c r="V16" s="77">
        <v>61</v>
      </c>
      <c r="W16" s="77">
        <v>16563000</v>
      </c>
      <c r="X16" s="77">
        <v>16563000</v>
      </c>
      <c r="Y16" s="78">
        <v>5043000</v>
      </c>
      <c r="Z16" s="78">
        <v>5043000</v>
      </c>
      <c r="AA16" s="79">
        <v>0</v>
      </c>
    </row>
    <row r="17" spans="1:27" ht="20.25" customHeight="1">
      <c r="A17" s="71" t="s">
        <v>44</v>
      </c>
      <c r="B17" s="51">
        <f>'Daily Flow-421'!AH13</f>
        <v>1.0700000000000003</v>
      </c>
      <c r="C17" s="51">
        <f>'Daily Flow-421'!AI13</f>
        <v>3.5666666666666673E-2</v>
      </c>
      <c r="D17" s="51">
        <f>'Daily Flow-421'!AJ13</f>
        <v>9.4E-2</v>
      </c>
      <c r="E17" s="52">
        <f>'Daily Flow-421'!AH29</f>
        <v>0</v>
      </c>
      <c r="F17" s="51">
        <f t="shared" si="5"/>
        <v>1.0700000000000003</v>
      </c>
      <c r="G17" s="53">
        <v>2.9999999999999997E-4</v>
      </c>
      <c r="H17" s="53">
        <v>0</v>
      </c>
      <c r="I17" s="84">
        <f t="shared" si="7"/>
        <v>2.9999999999999997E-4</v>
      </c>
      <c r="J17" s="51"/>
      <c r="K17" s="56">
        <v>-0.05</v>
      </c>
      <c r="L17" s="57">
        <f t="shared" si="3"/>
        <v>-5.350000000000002E-2</v>
      </c>
      <c r="M17" s="51">
        <f t="shared" si="4"/>
        <v>1.0162000000000002</v>
      </c>
      <c r="N17" s="72">
        <v>0.93576413287717441</v>
      </c>
      <c r="O17" s="73">
        <f t="shared" si="6"/>
        <v>0.93606413287717438</v>
      </c>
      <c r="P17" s="60">
        <f t="shared" si="0"/>
        <v>0.92086978148270948</v>
      </c>
      <c r="Q17" s="61">
        <f t="shared" si="1"/>
        <v>5.7692307692307691E-7</v>
      </c>
      <c r="R17" s="74">
        <v>0.96905297650922551</v>
      </c>
      <c r="S17" s="63"/>
      <c r="T17" s="87"/>
      <c r="U17" s="88"/>
      <c r="V17" s="89"/>
      <c r="W17" s="89"/>
      <c r="X17" s="89"/>
      <c r="Y17" s="90"/>
      <c r="Z17" s="90"/>
      <c r="AA17" s="91"/>
    </row>
    <row r="18" spans="1:27" ht="20.25" customHeight="1">
      <c r="A18" s="71" t="s">
        <v>45</v>
      </c>
      <c r="B18" s="51">
        <f>'Daily Flow-421'!AH14</f>
        <v>1.1980000000000004</v>
      </c>
      <c r="C18" s="51">
        <f>'Daily Flow-421'!AI14</f>
        <v>3.8645161290322597E-2</v>
      </c>
      <c r="D18" s="51">
        <f>'Daily Flow-421'!AJ14</f>
        <v>8.3000000000000004E-2</v>
      </c>
      <c r="E18" s="52">
        <f>'Daily Flow-421'!AH30</f>
        <v>0</v>
      </c>
      <c r="F18" s="51">
        <f t="shared" si="5"/>
        <v>1.1980000000000004</v>
      </c>
      <c r="G18" s="53">
        <v>5.0000000000000001E-4</v>
      </c>
      <c r="H18" s="53">
        <v>0</v>
      </c>
      <c r="I18" s="84">
        <f t="shared" si="7"/>
        <v>5.0000000000000001E-4</v>
      </c>
      <c r="J18" s="51"/>
      <c r="K18" s="56">
        <v>-0.05</v>
      </c>
      <c r="L18" s="57">
        <f t="shared" si="3"/>
        <v>-5.9900000000000023E-2</v>
      </c>
      <c r="M18" s="51">
        <f t="shared" si="4"/>
        <v>1.1376000000000004</v>
      </c>
      <c r="N18" s="72">
        <v>1.1589794903087227</v>
      </c>
      <c r="O18" s="73">
        <f t="shared" si="6"/>
        <v>1.1594794903087227</v>
      </c>
      <c r="P18" s="60">
        <f t="shared" ref="P18" si="8">O18/(SUM(B18+L18)+E18)</f>
        <v>1.0187852476133226</v>
      </c>
      <c r="Q18" s="61">
        <f t="shared" si="1"/>
        <v>9.6153846153846149E-7</v>
      </c>
      <c r="R18" s="74">
        <v>0.84757297190445113</v>
      </c>
      <c r="S18" s="63"/>
      <c r="T18" s="75">
        <v>43706</v>
      </c>
      <c r="U18" s="76">
        <v>43766</v>
      </c>
      <c r="V18" s="77">
        <v>60</v>
      </c>
      <c r="W18" s="77">
        <f>X16</f>
        <v>16563000</v>
      </c>
      <c r="X18" s="77">
        <v>16563000</v>
      </c>
      <c r="Y18" s="78">
        <v>5043000</v>
      </c>
      <c r="Z18" s="78">
        <v>5043000</v>
      </c>
      <c r="AA18" s="79">
        <v>0</v>
      </c>
    </row>
    <row r="19" spans="1:27" ht="20.25" customHeight="1">
      <c r="A19" s="71" t="s">
        <v>46</v>
      </c>
      <c r="B19" s="51">
        <f>'Daily Flow-421'!AH15</f>
        <v>1.2710000000000001</v>
      </c>
      <c r="C19" s="51">
        <f>'Daily Flow-421'!AI15</f>
        <v>4.2366666666666671E-2</v>
      </c>
      <c r="D19" s="51">
        <f>'Daily Flow-421'!AJ15</f>
        <v>0.106</v>
      </c>
      <c r="E19" s="52">
        <f>'Daily Flow-421'!AH31</f>
        <v>0</v>
      </c>
      <c r="F19" s="51">
        <f t="shared" si="5"/>
        <v>1.2710000000000001</v>
      </c>
      <c r="G19" s="53">
        <v>5.0000000000000001E-4</v>
      </c>
      <c r="H19" s="53">
        <v>0</v>
      </c>
      <c r="I19" s="84">
        <f t="shared" si="7"/>
        <v>5.0000000000000001E-4</v>
      </c>
      <c r="J19" s="51"/>
      <c r="K19" s="56">
        <v>-0.05</v>
      </c>
      <c r="L19" s="57">
        <f t="shared" si="3"/>
        <v>-6.3550000000000009E-2</v>
      </c>
      <c r="M19" s="51">
        <f t="shared" si="4"/>
        <v>1.2069500000000002</v>
      </c>
      <c r="N19" s="72">
        <v>1.1415437111996458</v>
      </c>
      <c r="O19" s="73">
        <f t="shared" si="6"/>
        <v>1.1420437111996458</v>
      </c>
      <c r="P19" s="60">
        <f t="shared" ref="P19:P20" si="9">O19/(SUM(B19+L19)+E19)</f>
        <v>0.94583105818016944</v>
      </c>
      <c r="Q19" s="61">
        <f t="shared" si="1"/>
        <v>9.6153846153846149E-7</v>
      </c>
      <c r="R19" s="74">
        <v>0.82994820677199965</v>
      </c>
      <c r="S19" s="63"/>
      <c r="T19" s="80"/>
      <c r="U19" s="81"/>
      <c r="V19" s="82"/>
      <c r="W19" s="82"/>
      <c r="X19" s="82"/>
      <c r="Y19" s="82"/>
      <c r="Z19" s="82"/>
      <c r="AA19" s="83"/>
    </row>
    <row r="20" spans="1:27" ht="20.25" customHeight="1">
      <c r="A20" s="92" t="s">
        <v>47</v>
      </c>
      <c r="B20" s="51">
        <f>'Daily Flow-421'!AH16</f>
        <v>1.3710000000000004</v>
      </c>
      <c r="C20" s="51">
        <f>'Daily Flow-421'!AI16</f>
        <v>4.5700000000000011E-2</v>
      </c>
      <c r="D20" s="51">
        <f>'Daily Flow-421'!AJ16</f>
        <v>0.10299999999999999</v>
      </c>
      <c r="E20" s="52">
        <f>'Daily Flow-421'!AH32</f>
        <v>0</v>
      </c>
      <c r="F20" s="51">
        <f t="shared" si="5"/>
        <v>1.3710000000000004</v>
      </c>
      <c r="G20" s="53">
        <v>5.0000000000000001E-4</v>
      </c>
      <c r="H20" s="53">
        <v>0</v>
      </c>
      <c r="I20" s="84">
        <f t="shared" si="7"/>
        <v>5.0000000000000001E-4</v>
      </c>
      <c r="J20" s="51"/>
      <c r="K20" s="56">
        <v>-0.05</v>
      </c>
      <c r="L20" s="57">
        <f t="shared" si="3"/>
        <v>-6.8550000000000028E-2</v>
      </c>
      <c r="M20" s="51">
        <f t="shared" si="4"/>
        <v>1.3019500000000004</v>
      </c>
      <c r="N20" s="72">
        <v>1.2268538479481201</v>
      </c>
      <c r="O20" s="73">
        <f t="shared" si="6"/>
        <v>1.2273538479481201</v>
      </c>
      <c r="P20" s="60">
        <f t="shared" si="9"/>
        <v>0.94234239160667954</v>
      </c>
      <c r="Q20" s="61">
        <f t="shared" si="1"/>
        <v>9.6153846153846149E-7</v>
      </c>
      <c r="R20" s="93">
        <v>0.9742628090068236</v>
      </c>
      <c r="S20" s="63"/>
      <c r="T20" s="75">
        <v>43767</v>
      </c>
      <c r="U20" s="76">
        <v>43826</v>
      </c>
      <c r="V20" s="77">
        <v>59</v>
      </c>
      <c r="W20" s="77">
        <f>X18</f>
        <v>16563000</v>
      </c>
      <c r="X20" s="77">
        <v>16563000</v>
      </c>
      <c r="Y20" s="78">
        <f>Z18</f>
        <v>5043000</v>
      </c>
      <c r="Z20" s="78">
        <v>5043000</v>
      </c>
      <c r="AA20" s="79">
        <v>0</v>
      </c>
    </row>
    <row r="21" spans="1:27" ht="20.25" customHeight="1">
      <c r="A21" s="94" t="s">
        <v>48</v>
      </c>
      <c r="B21" s="95">
        <f>SUM(B9:B20)</f>
        <v>15.089000000000006</v>
      </c>
      <c r="C21" s="95">
        <f>AVERAGE(C9:C20)</f>
        <v>4.1552732974910404E-2</v>
      </c>
      <c r="D21" s="95">
        <f>MAX(D9:D20)</f>
        <v>0.156</v>
      </c>
      <c r="E21" s="96">
        <f>SUM(E9:E19)</f>
        <v>0.1082</v>
      </c>
      <c r="F21" s="95">
        <f>SUM(F9:F20)</f>
        <v>15.197200000000006</v>
      </c>
      <c r="G21" s="95">
        <f>SUM(G9:G20)</f>
        <v>3.0520000000000002E-2</v>
      </c>
      <c r="H21" s="95">
        <f>SUM(H9:H20)</f>
        <v>0</v>
      </c>
      <c r="I21" s="97">
        <f>SUM(I9:I20)</f>
        <v>3.0520000000000002E-2</v>
      </c>
      <c r="J21" s="95"/>
      <c r="K21" s="98"/>
      <c r="L21" s="99">
        <f>SUM(L9:L20)</f>
        <v>-0.75445000000000018</v>
      </c>
      <c r="M21" s="100">
        <f>SUM(M9:M20)</f>
        <v>14.412230000000003</v>
      </c>
      <c r="N21" s="101">
        <f>SUM(N9:N20)</f>
        <v>13.866169505308173</v>
      </c>
      <c r="O21" s="102">
        <f>SUM(O9:O20)</f>
        <v>13.896689505308174</v>
      </c>
      <c r="P21" s="234"/>
      <c r="Q21" s="234"/>
      <c r="R21" s="103"/>
      <c r="S21" s="103"/>
      <c r="T21" s="104"/>
      <c r="U21" s="8"/>
      <c r="V21" s="7"/>
      <c r="W21" s="7"/>
      <c r="X21" s="7"/>
      <c r="Y21" s="7"/>
      <c r="Z21" s="105"/>
      <c r="AA21" s="106"/>
    </row>
    <row r="22" spans="1:27" ht="21.75" customHeight="1" thickBot="1">
      <c r="A22" s="107"/>
      <c r="B22" s="108">
        <f>SUM(B9:B20)</f>
        <v>15.089000000000006</v>
      </c>
      <c r="C22" s="235">
        <f>SUM(E9:E20)</f>
        <v>0.1082</v>
      </c>
      <c r="D22" s="236"/>
      <c r="E22" s="236"/>
      <c r="F22" s="236"/>
      <c r="G22" s="236"/>
      <c r="H22" s="236"/>
      <c r="I22" s="237"/>
      <c r="J22" s="109"/>
      <c r="K22" s="110"/>
      <c r="L22" s="108">
        <f>SUM(L9:L20)</f>
        <v>-0.75445000000000018</v>
      </c>
      <c r="M22" s="110"/>
      <c r="N22" s="111"/>
      <c r="O22" s="108">
        <f>SUM(O9:O20)</f>
        <v>13.896689505308174</v>
      </c>
      <c r="P22" s="234"/>
      <c r="Q22" s="234"/>
      <c r="R22" s="103"/>
      <c r="S22" s="103"/>
      <c r="T22" s="112" t="s">
        <v>49</v>
      </c>
      <c r="U22" s="113"/>
      <c r="V22" s="114"/>
      <c r="W22" s="114"/>
      <c r="X22" s="114"/>
      <c r="Y22" s="114"/>
      <c r="Z22" s="114"/>
      <c r="AA22" s="115"/>
    </row>
    <row r="23" spans="1:27" ht="20.25" customHeight="1">
      <c r="A23" s="4"/>
      <c r="B23" s="116">
        <f>B21-'Daily Flow-421'!AH17</f>
        <v>0</v>
      </c>
      <c r="C23" s="117" t="s">
        <v>50</v>
      </c>
      <c r="D23" s="118"/>
      <c r="E23" s="119">
        <f>E21-'Daily Flow-421'!AH33</f>
        <v>0</v>
      </c>
      <c r="F23" s="117" t="s">
        <v>51</v>
      </c>
      <c r="G23" s="120"/>
      <c r="H23" s="4"/>
      <c r="I23" s="4"/>
      <c r="J23" s="121"/>
      <c r="K23" s="121"/>
      <c r="L23" s="122"/>
      <c r="M23" s="123" t="s">
        <v>52</v>
      </c>
      <c r="N23" s="124">
        <v>0</v>
      </c>
      <c r="O23" s="238" t="s">
        <v>53</v>
      </c>
      <c r="P23" s="238"/>
      <c r="Q23" s="125">
        <f>O22/(SUM(B22+L22)+C22)</f>
        <v>0.96219137666359722</v>
      </c>
      <c r="R23" s="126"/>
      <c r="S23" s="126"/>
      <c r="T23" s="127"/>
      <c r="U23" s="6"/>
      <c r="V23" s="4"/>
      <c r="W23" s="4"/>
      <c r="X23" s="4"/>
      <c r="Y23" s="4"/>
      <c r="Z23" s="4"/>
      <c r="AA23" s="4"/>
    </row>
    <row r="24" spans="1:27">
      <c r="A24" s="4"/>
      <c r="B24" s="4"/>
      <c r="C24" s="4"/>
      <c r="D24" s="4"/>
      <c r="E24" s="4"/>
      <c r="F24" s="4"/>
      <c r="G24" s="4"/>
      <c r="H24" s="4"/>
      <c r="I24" s="4"/>
      <c r="J24" s="128"/>
      <c r="K24" s="128"/>
      <c r="L24" s="128"/>
      <c r="M24" s="128"/>
      <c r="N24" s="129"/>
      <c r="O24" s="4"/>
      <c r="P24" s="4"/>
      <c r="Q24" s="4"/>
      <c r="R24" s="4"/>
      <c r="S24" s="4"/>
      <c r="T24" s="130"/>
      <c r="U24" s="8"/>
      <c r="V24" s="131"/>
      <c r="W24" s="132"/>
      <c r="X24" s="132"/>
      <c r="Y24" s="7"/>
      <c r="Z24" s="7"/>
      <c r="AA24" s="4"/>
    </row>
    <row r="25" spans="1:27">
      <c r="A25" s="133" t="s">
        <v>54</v>
      </c>
      <c r="B25" s="132"/>
      <c r="C25" s="132"/>
      <c r="D25" s="28"/>
      <c r="E25" s="4"/>
      <c r="F25" s="4"/>
      <c r="G25" s="134"/>
      <c r="H25" s="135" t="s">
        <v>55</v>
      </c>
      <c r="I25" s="136">
        <v>0</v>
      </c>
      <c r="J25" s="128"/>
      <c r="K25" s="128"/>
      <c r="L25" s="137" t="s">
        <v>56</v>
      </c>
      <c r="M25" s="138"/>
      <c r="N25" s="139"/>
      <c r="O25" s="140"/>
      <c r="P25" s="140"/>
      <c r="Q25" s="140"/>
      <c r="R25" s="140"/>
      <c r="S25" s="140"/>
      <c r="T25" s="141"/>
      <c r="U25" s="8"/>
      <c r="V25" s="142"/>
      <c r="W25" s="132"/>
      <c r="X25" s="132"/>
      <c r="Y25" s="7"/>
      <c r="Z25" s="7"/>
      <c r="AA25" s="4"/>
    </row>
    <row r="26" spans="1:27">
      <c r="A26" s="143"/>
      <c r="B26" s="144"/>
      <c r="C26" s="145"/>
      <c r="D26" s="129"/>
      <c r="E26" s="4"/>
      <c r="F26" s="4"/>
      <c r="G26" s="4"/>
      <c r="H26" s="4"/>
      <c r="I26" s="4"/>
      <c r="J26" s="4"/>
      <c r="K26" s="4"/>
      <c r="L26" s="4"/>
      <c r="M26" s="4"/>
      <c r="N26" s="146"/>
      <c r="O26" s="147"/>
      <c r="P26" s="147"/>
      <c r="Q26" s="4"/>
      <c r="R26" s="4"/>
      <c r="S26" s="4"/>
      <c r="T26" s="7"/>
      <c r="U26" s="8"/>
      <c r="V26" s="142"/>
      <c r="W26" s="132"/>
      <c r="X26" s="132"/>
      <c r="Y26" s="148"/>
      <c r="Z26" s="7"/>
      <c r="AA26" s="4"/>
    </row>
    <row r="27" spans="1:27">
      <c r="A27" s="143"/>
      <c r="B27" s="145"/>
      <c r="C27" s="145"/>
      <c r="D27" s="149"/>
      <c r="E27" s="4"/>
      <c r="F27" s="4"/>
      <c r="G27" s="239" t="s">
        <v>57</v>
      </c>
      <c r="H27" s="240"/>
      <c r="I27" s="4"/>
      <c r="J27" s="4"/>
      <c r="K27" s="4"/>
      <c r="L27" s="146"/>
      <c r="M27" s="147"/>
      <c r="N27" s="147"/>
      <c r="O27" s="150"/>
      <c r="P27" s="151"/>
      <c r="Q27" s="4"/>
      <c r="R27" s="4"/>
      <c r="S27" s="4"/>
      <c r="T27" s="152"/>
      <c r="U27" s="8"/>
      <c r="V27" s="142"/>
      <c r="W27" s="132"/>
      <c r="X27" s="132"/>
      <c r="Y27" s="148"/>
      <c r="Z27" s="7"/>
      <c r="AA27" s="4"/>
    </row>
    <row r="28" spans="1:27">
      <c r="A28" s="143"/>
      <c r="B28" s="145"/>
      <c r="C28" s="145"/>
      <c r="D28" s="149"/>
      <c r="E28" s="4"/>
      <c r="F28" s="4"/>
      <c r="G28" s="153">
        <v>43549</v>
      </c>
      <c r="H28" s="4"/>
      <c r="I28" s="4"/>
      <c r="J28" s="4"/>
      <c r="K28" s="4"/>
      <c r="L28" s="154"/>
      <c r="M28" s="155"/>
      <c r="N28" s="151"/>
      <c r="O28" s="156"/>
      <c r="P28" s="157"/>
      <c r="Q28" s="4"/>
      <c r="R28" s="4"/>
      <c r="S28" s="4"/>
      <c r="T28" s="6"/>
      <c r="U28" s="6"/>
      <c r="V28" s="142"/>
      <c r="W28" s="132"/>
      <c r="X28" s="132"/>
      <c r="Y28" s="148"/>
      <c r="Z28" s="4"/>
      <c r="AA28" s="4"/>
    </row>
    <row r="29" spans="1:27">
      <c r="A29" s="143"/>
      <c r="B29" s="145"/>
      <c r="C29" s="145"/>
      <c r="D29" s="149"/>
      <c r="E29" s="4"/>
      <c r="F29" s="4"/>
      <c r="G29" s="153">
        <v>43572</v>
      </c>
      <c r="H29" s="4"/>
      <c r="I29" s="4"/>
      <c r="J29" s="4"/>
      <c r="K29" s="4"/>
      <c r="L29" s="154"/>
      <c r="M29" s="155"/>
      <c r="N29" s="151"/>
      <c r="O29" s="4"/>
      <c r="P29" s="4"/>
      <c r="Q29" s="4"/>
      <c r="R29" s="4"/>
      <c r="S29" s="4"/>
      <c r="T29" s="6"/>
      <c r="U29" s="6"/>
      <c r="V29" s="142"/>
      <c r="W29" s="132"/>
      <c r="X29" s="132"/>
      <c r="Y29" s="148"/>
      <c r="Z29" s="4"/>
      <c r="AA29" s="4"/>
    </row>
    <row r="30" spans="1:27">
      <c r="A30" s="143"/>
      <c r="B30" s="132"/>
      <c r="C30" s="132"/>
      <c r="D30" s="149"/>
      <c r="E30" s="4"/>
      <c r="F30" s="4"/>
      <c r="G30" s="153">
        <v>43602</v>
      </c>
      <c r="H30" s="4"/>
      <c r="I30" s="4"/>
      <c r="J30" s="4"/>
      <c r="K30" s="158"/>
      <c r="L30" s="213"/>
      <c r="M30" s="213"/>
      <c r="N30" s="147"/>
      <c r="O30" s="4"/>
      <c r="P30" s="4"/>
      <c r="Q30" s="4"/>
      <c r="R30" s="4"/>
      <c r="S30" s="4"/>
      <c r="T30" s="6"/>
      <c r="U30" s="6"/>
      <c r="V30" s="153"/>
      <c r="W30" s="15"/>
      <c r="X30" s="15"/>
      <c r="Y30" s="7"/>
      <c r="Z30" s="4"/>
      <c r="AA30" s="4"/>
    </row>
    <row r="31" spans="1:27">
      <c r="A31" s="143"/>
      <c r="B31" s="132"/>
      <c r="C31" s="132"/>
      <c r="D31" s="149"/>
      <c r="E31" s="4"/>
      <c r="F31" s="4"/>
      <c r="G31" s="153">
        <v>43633</v>
      </c>
      <c r="H31" s="4"/>
      <c r="I31" s="4"/>
      <c r="J31" s="4"/>
      <c r="K31" s="158"/>
      <c r="L31" s="213"/>
      <c r="M31" s="213"/>
      <c r="N31" s="159"/>
      <c r="O31" s="146"/>
      <c r="P31" s="147"/>
      <c r="Q31" s="4"/>
      <c r="R31" s="4"/>
      <c r="S31" s="4"/>
      <c r="T31" s="6"/>
      <c r="U31" s="6"/>
      <c r="V31" s="153"/>
      <c r="W31" s="15"/>
      <c r="X31" s="15"/>
      <c r="Y31" s="7"/>
      <c r="Z31" s="4"/>
      <c r="AA31" s="4"/>
    </row>
    <row r="32" spans="1:27">
      <c r="A32" s="143"/>
      <c r="B32" s="132"/>
      <c r="C32" s="132"/>
      <c r="D32" s="149"/>
      <c r="E32" s="4"/>
      <c r="F32" s="4"/>
      <c r="G32" s="153">
        <v>43663</v>
      </c>
      <c r="H32" s="4"/>
      <c r="I32" s="4"/>
      <c r="J32" s="4"/>
      <c r="K32" s="158"/>
      <c r="L32" s="147"/>
      <c r="M32" s="147"/>
      <c r="N32" s="150"/>
      <c r="O32" s="154"/>
      <c r="P32" s="150"/>
      <c r="Q32" s="4"/>
      <c r="R32" s="4"/>
      <c r="S32" s="4"/>
      <c r="T32" s="6"/>
      <c r="U32" s="6"/>
      <c r="V32" s="153"/>
      <c r="W32" s="15"/>
      <c r="X32" s="15"/>
      <c r="Y32" s="7"/>
      <c r="Z32" s="4"/>
      <c r="AA32" s="4"/>
    </row>
    <row r="33" spans="1:27">
      <c r="A33" s="143"/>
      <c r="B33" s="132"/>
      <c r="C33" s="132"/>
      <c r="D33" s="149"/>
      <c r="E33" s="160"/>
      <c r="F33" s="4"/>
      <c r="G33" s="153">
        <v>43734</v>
      </c>
      <c r="H33" s="4"/>
      <c r="I33" s="4"/>
      <c r="J33" s="4"/>
      <c r="K33" s="161"/>
      <c r="L33" s="162"/>
      <c r="M33" s="151"/>
      <c r="O33" s="161"/>
      <c r="P33" s="150"/>
      <c r="Q33" s="4"/>
      <c r="R33" s="4"/>
      <c r="S33" s="4"/>
      <c r="T33" s="6"/>
      <c r="U33" s="6"/>
      <c r="V33" s="153"/>
      <c r="W33" s="15"/>
      <c r="X33" s="15"/>
      <c r="Y33" s="7"/>
      <c r="Z33" s="4"/>
      <c r="AA33" s="4"/>
    </row>
    <row r="34" spans="1:27">
      <c r="A34" s="163"/>
      <c r="B34" s="132"/>
      <c r="C34" s="132"/>
      <c r="D34" s="149"/>
      <c r="E34" s="163"/>
      <c r="F34" s="7"/>
      <c r="G34" s="142"/>
      <c r="H34" s="142"/>
      <c r="I34" s="4"/>
      <c r="J34" s="4"/>
      <c r="K34" s="161"/>
      <c r="L34" s="162"/>
      <c r="M34" s="151"/>
      <c r="O34" s="110"/>
      <c r="P34" s="146"/>
      <c r="Q34" s="4"/>
      <c r="R34" s="4"/>
      <c r="S34" s="4"/>
      <c r="T34" s="6"/>
      <c r="U34" s="6"/>
      <c r="V34" s="153"/>
      <c r="W34" s="15"/>
      <c r="X34" s="15"/>
      <c r="Y34" s="4"/>
      <c r="Z34" s="4"/>
      <c r="AA34" s="4"/>
    </row>
    <row r="35" spans="1:27">
      <c r="A35" s="163"/>
      <c r="B35" s="132"/>
      <c r="C35" s="132"/>
      <c r="D35" s="149"/>
      <c r="E35" s="163"/>
      <c r="F35" s="7"/>
      <c r="G35" s="142"/>
      <c r="H35" s="142"/>
      <c r="I35" s="4"/>
      <c r="J35" s="4"/>
      <c r="L35" s="147"/>
      <c r="M35" s="164"/>
      <c r="O35" s="4"/>
      <c r="P35" s="4"/>
      <c r="Q35" s="4"/>
      <c r="R35" s="4"/>
      <c r="S35" s="4"/>
      <c r="T35" s="6"/>
      <c r="U35" s="6"/>
      <c r="V35" s="153"/>
      <c r="W35" s="15"/>
      <c r="X35" s="15"/>
      <c r="Y35" s="4"/>
      <c r="Z35" s="4"/>
      <c r="AA35" s="4"/>
    </row>
    <row r="36" spans="1:27">
      <c r="A36" s="163"/>
      <c r="B36" s="132"/>
      <c r="C36" s="132"/>
      <c r="D36" s="149"/>
      <c r="E36" s="163"/>
      <c r="F36" s="7"/>
      <c r="G36" s="142"/>
      <c r="H36" s="142"/>
      <c r="I36" s="4"/>
      <c r="J36" s="4"/>
      <c r="M36" s="165"/>
      <c r="O36" s="4"/>
      <c r="P36" s="4"/>
      <c r="Q36" s="4"/>
      <c r="R36" s="4"/>
      <c r="S36" s="4"/>
      <c r="T36" s="6"/>
      <c r="U36" s="6"/>
      <c r="V36" s="153"/>
      <c r="W36" s="15"/>
      <c r="X36" s="15"/>
      <c r="Y36" s="4"/>
      <c r="Z36" s="4"/>
      <c r="AA36" s="4"/>
    </row>
    <row r="37" spans="1:27">
      <c r="E37" s="166"/>
      <c r="F37" s="163"/>
      <c r="G37" s="142"/>
      <c r="H37" s="142"/>
    </row>
    <row r="38" spans="1:27">
      <c r="E38" s="166"/>
      <c r="F38" s="7"/>
      <c r="G38" s="167"/>
      <c r="H38" s="167"/>
    </row>
    <row r="39" spans="1:27">
      <c r="E39" s="166"/>
      <c r="F39" s="7"/>
      <c r="G39" s="142"/>
      <c r="H39" s="142"/>
    </row>
    <row r="40" spans="1:27">
      <c r="E40" s="166"/>
      <c r="F40" s="7"/>
      <c r="G40" s="167"/>
      <c r="H40" s="167"/>
    </row>
    <row r="41" spans="1:27">
      <c r="E41" s="166"/>
      <c r="F41" s="7"/>
      <c r="G41" s="167"/>
      <c r="H41" s="167"/>
    </row>
    <row r="42" spans="1:27">
      <c r="E42" s="166"/>
      <c r="F42" s="7"/>
      <c r="G42" s="168"/>
      <c r="H42" s="167"/>
    </row>
    <row r="43" spans="1:27">
      <c r="E43" s="166"/>
      <c r="F43" s="7"/>
      <c r="G43" s="168"/>
      <c r="H43" s="167"/>
    </row>
    <row r="44" spans="1:27">
      <c r="E44" s="166"/>
      <c r="F44" s="7"/>
      <c r="G44" s="168"/>
      <c r="H44" s="167"/>
    </row>
    <row r="45" spans="1:27">
      <c r="E45" s="166"/>
      <c r="F45" s="7"/>
      <c r="G45" s="168"/>
      <c r="H45" s="167"/>
    </row>
    <row r="46" spans="1:27">
      <c r="E46" s="168"/>
      <c r="F46" s="168"/>
      <c r="G46" s="168"/>
      <c r="H46" s="168"/>
    </row>
  </sheetData>
  <mergeCells count="16">
    <mergeCell ref="L31:M31"/>
    <mergeCell ref="T5:AA5"/>
    <mergeCell ref="G6:I6"/>
    <mergeCell ref="K6:L6"/>
    <mergeCell ref="T6:AA6"/>
    <mergeCell ref="O7:O8"/>
    <mergeCell ref="P7:P8"/>
    <mergeCell ref="Q7:Q8"/>
    <mergeCell ref="T7:U7"/>
    <mergeCell ref="W7:X7"/>
    <mergeCell ref="Y7:Z7"/>
    <mergeCell ref="P21:Q22"/>
    <mergeCell ref="C22:I22"/>
    <mergeCell ref="O23:P23"/>
    <mergeCell ref="G27:H27"/>
    <mergeCell ref="L30:M30"/>
  </mergeCells>
  <conditionalFormatting sqref="D9:D20">
    <cfRule type="cellIs" dxfId="0" priority="1" operator="greaterThan">
      <formula>0.72</formula>
    </cfRule>
  </conditionalFormatting>
  <hyperlinks>
    <hyperlink ref="A6" location="'Hyper Links'!A1" display="'Hyper Links'!A1" xr:uid="{BE26C5F3-3E87-402B-B2FC-3A6C6D1F9BB2}"/>
    <hyperlink ref="A25" location="'Water Loss-Use'!A1" display="'Water Loss-Use'!A1" xr:uid="{577022BB-D6B1-48E0-AF73-55C745C3A2E8}"/>
  </hyperlink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5C32D-22D9-4ACE-AFAD-B3DA01C9119C}">
  <dimension ref="A1:AT62"/>
  <sheetViews>
    <sheetView topLeftCell="S1" zoomScaleNormal="100" workbookViewId="0">
      <selection activeCell="P9" sqref="P9:P20"/>
    </sheetView>
  </sheetViews>
  <sheetFormatPr defaultRowHeight="14.25"/>
  <cols>
    <col min="1" max="1" width="12.75" customWidth="1"/>
    <col min="2" max="32" width="8.75" customWidth="1"/>
    <col min="33" max="33" width="1.125" customWidth="1"/>
    <col min="34" max="36" width="6.75" customWidth="1"/>
    <col min="37" max="37" width="7.75" style="202" customWidth="1"/>
  </cols>
  <sheetData>
    <row r="1" spans="1:46" ht="15.75">
      <c r="A1" s="2" t="s">
        <v>58</v>
      </c>
      <c r="B1" s="15"/>
      <c r="C1" s="169"/>
      <c r="D1" s="15"/>
      <c r="E1" s="170"/>
      <c r="F1" s="5" t="s">
        <v>59</v>
      </c>
      <c r="G1" s="15"/>
      <c r="H1" s="15"/>
      <c r="I1" s="15"/>
      <c r="J1" s="15"/>
      <c r="K1" s="13" t="s">
        <v>7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4"/>
      <c r="AH1" s="132"/>
      <c r="AI1" s="132"/>
      <c r="AJ1" s="132"/>
      <c r="AK1" s="171"/>
      <c r="AL1" s="15"/>
      <c r="AM1" s="15"/>
      <c r="AN1" s="15"/>
      <c r="AO1" s="15"/>
      <c r="AP1" s="15"/>
      <c r="AQ1" s="4"/>
      <c r="AR1" s="4"/>
      <c r="AS1" s="4"/>
    </row>
    <row r="2" spans="1:46">
      <c r="A2" s="172"/>
      <c r="B2" s="15"/>
      <c r="C2" s="169"/>
      <c r="D2" s="15"/>
      <c r="E2" s="170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4"/>
      <c r="AH2" s="132"/>
      <c r="AI2" s="132"/>
      <c r="AJ2" s="132"/>
      <c r="AK2" s="171"/>
      <c r="AL2" s="15"/>
      <c r="AM2" s="15"/>
      <c r="AN2" s="15"/>
      <c r="AO2" s="15"/>
      <c r="AP2" s="15"/>
      <c r="AQ2" s="4"/>
      <c r="AR2" s="4"/>
      <c r="AS2" s="4"/>
    </row>
    <row r="3" spans="1:46">
      <c r="A3" s="173"/>
      <c r="B3" s="174" t="s">
        <v>60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4"/>
      <c r="AH3" s="132"/>
      <c r="AI3" s="132"/>
      <c r="AJ3" s="132"/>
      <c r="AK3" s="171"/>
      <c r="AL3" s="15"/>
      <c r="AM3" s="15"/>
      <c r="AN3" s="15"/>
      <c r="AO3" s="15"/>
      <c r="AP3" s="15"/>
      <c r="AQ3" s="4"/>
      <c r="AR3" s="4"/>
      <c r="AS3" s="4"/>
    </row>
    <row r="4" spans="1:46" ht="20.100000000000001" customHeight="1">
      <c r="A4" s="175" t="s">
        <v>61</v>
      </c>
      <c r="B4" s="175">
        <v>1</v>
      </c>
      <c r="C4" s="175">
        <v>2</v>
      </c>
      <c r="D4" s="175">
        <v>3</v>
      </c>
      <c r="E4" s="175">
        <v>4</v>
      </c>
      <c r="F4" s="175">
        <v>5</v>
      </c>
      <c r="G4" s="175">
        <v>6</v>
      </c>
      <c r="H4" s="175">
        <v>7</v>
      </c>
      <c r="I4" s="175">
        <v>8</v>
      </c>
      <c r="J4" s="175">
        <v>9</v>
      </c>
      <c r="K4" s="175">
        <v>10</v>
      </c>
      <c r="L4" s="175">
        <v>11</v>
      </c>
      <c r="M4" s="175">
        <v>12</v>
      </c>
      <c r="N4" s="175">
        <v>13</v>
      </c>
      <c r="O4" s="175">
        <v>14</v>
      </c>
      <c r="P4" s="175">
        <v>15</v>
      </c>
      <c r="Q4" s="175">
        <v>16</v>
      </c>
      <c r="R4" s="175">
        <v>17</v>
      </c>
      <c r="S4" s="175">
        <v>18</v>
      </c>
      <c r="T4" s="175">
        <v>19</v>
      </c>
      <c r="U4" s="175">
        <v>20</v>
      </c>
      <c r="V4" s="175">
        <v>21</v>
      </c>
      <c r="W4" s="175">
        <v>22</v>
      </c>
      <c r="X4" s="175">
        <v>23</v>
      </c>
      <c r="Y4" s="175">
        <v>24</v>
      </c>
      <c r="Z4" s="175">
        <v>25</v>
      </c>
      <c r="AA4" s="175">
        <v>26</v>
      </c>
      <c r="AB4" s="175">
        <v>27</v>
      </c>
      <c r="AC4" s="175">
        <v>28</v>
      </c>
      <c r="AD4" s="175">
        <v>29</v>
      </c>
      <c r="AE4" s="175">
        <v>30</v>
      </c>
      <c r="AF4" s="175">
        <v>31</v>
      </c>
      <c r="AG4" s="176"/>
      <c r="AH4" s="177" t="s">
        <v>62</v>
      </c>
      <c r="AI4" s="177" t="s">
        <v>63</v>
      </c>
      <c r="AJ4" s="177" t="s">
        <v>64</v>
      </c>
      <c r="AK4" s="178" t="s">
        <v>65</v>
      </c>
      <c r="AL4" s="179"/>
      <c r="AM4" s="180"/>
      <c r="AN4" s="180"/>
      <c r="AO4" s="180"/>
      <c r="AP4" s="180"/>
      <c r="AQ4" s="179"/>
      <c r="AR4" s="181"/>
      <c r="AS4" s="182"/>
      <c r="AT4" s="183"/>
    </row>
    <row r="5" spans="1:46">
      <c r="A5" s="184" t="s">
        <v>66</v>
      </c>
      <c r="B5" s="185">
        <v>4.3999999999999997E-2</v>
      </c>
      <c r="C5" s="185">
        <v>3.6999999999999998E-2</v>
      </c>
      <c r="D5" s="185">
        <v>5.8000000000000003E-2</v>
      </c>
      <c r="E5" s="185">
        <v>3.5000000000000003E-2</v>
      </c>
      <c r="F5" s="185">
        <v>4.7E-2</v>
      </c>
      <c r="G5" s="185">
        <v>0</v>
      </c>
      <c r="H5" s="185">
        <v>6.9000000000000006E-2</v>
      </c>
      <c r="I5" s="185">
        <v>6.5000000000000002E-2</v>
      </c>
      <c r="J5" s="185">
        <v>4.2999999999999997E-2</v>
      </c>
      <c r="K5" s="185">
        <v>3.5000000000000003E-2</v>
      </c>
      <c r="L5" s="185">
        <v>3.4000000000000002E-2</v>
      </c>
      <c r="M5" s="185">
        <v>5.0999999999999997E-2</v>
      </c>
      <c r="N5" s="185">
        <v>0</v>
      </c>
      <c r="O5" s="185">
        <v>9.7000000000000003E-2</v>
      </c>
      <c r="P5" s="185">
        <v>5.6000000000000001E-2</v>
      </c>
      <c r="Q5" s="185">
        <v>0.03</v>
      </c>
      <c r="R5" s="185">
        <v>4.5999999999999999E-2</v>
      </c>
      <c r="S5" s="185">
        <v>4.8000000000000001E-2</v>
      </c>
      <c r="T5" s="185">
        <v>4.9000000000000002E-2</v>
      </c>
      <c r="U5" s="185">
        <v>0</v>
      </c>
      <c r="V5" s="185">
        <v>0.1</v>
      </c>
      <c r="W5" s="185">
        <v>5.0999999999999997E-2</v>
      </c>
      <c r="X5" s="185">
        <v>4.1000000000000002E-2</v>
      </c>
      <c r="Y5" s="185">
        <v>4.3999999999999997E-2</v>
      </c>
      <c r="Z5" s="185">
        <v>4.2999999999999997E-2</v>
      </c>
      <c r="AA5" s="185">
        <v>5.0999999999999997E-2</v>
      </c>
      <c r="AB5" s="185">
        <v>0</v>
      </c>
      <c r="AC5" s="185">
        <v>9.0999999999999998E-2</v>
      </c>
      <c r="AD5" s="185">
        <v>4.3999999999999997E-2</v>
      </c>
      <c r="AE5" s="185">
        <v>5.6000000000000001E-2</v>
      </c>
      <c r="AF5" s="185">
        <v>4.2999999999999997E-2</v>
      </c>
      <c r="AG5" s="186"/>
      <c r="AH5" s="187">
        <v>1.4080000000000001</v>
      </c>
      <c r="AI5" s="188">
        <v>4.541935483870968E-2</v>
      </c>
      <c r="AJ5" s="189">
        <v>0.1</v>
      </c>
      <c r="AK5" s="190">
        <v>0</v>
      </c>
    </row>
    <row r="6" spans="1:46">
      <c r="A6" s="184" t="s">
        <v>37</v>
      </c>
      <c r="B6" s="185">
        <v>4.3999999999999997E-2</v>
      </c>
      <c r="C6" s="185">
        <v>4.1000000000000002E-2</v>
      </c>
      <c r="D6" s="185">
        <v>0</v>
      </c>
      <c r="E6" s="185">
        <v>0.10299999999999999</v>
      </c>
      <c r="F6" s="185">
        <v>5.1999999999999998E-2</v>
      </c>
      <c r="G6" s="185">
        <v>0.04</v>
      </c>
      <c r="H6" s="185">
        <v>0.05</v>
      </c>
      <c r="I6" s="185">
        <v>0.06</v>
      </c>
      <c r="J6" s="185">
        <v>4.3999999999999997E-2</v>
      </c>
      <c r="K6" s="185">
        <v>0</v>
      </c>
      <c r="L6" s="185">
        <v>0.115</v>
      </c>
      <c r="M6" s="185">
        <v>4.9000000000000002E-2</v>
      </c>
      <c r="N6" s="185">
        <v>4.5999999999999999E-2</v>
      </c>
      <c r="O6" s="185">
        <v>5.0999999999999997E-2</v>
      </c>
      <c r="P6" s="185">
        <v>4.5999999999999999E-2</v>
      </c>
      <c r="Q6" s="185">
        <v>6.5000000000000002E-2</v>
      </c>
      <c r="R6" s="185">
        <v>0</v>
      </c>
      <c r="S6" s="185">
        <v>0.156</v>
      </c>
      <c r="T6" s="185">
        <v>5.2999999999999999E-2</v>
      </c>
      <c r="U6" s="185">
        <v>5.3999999999999999E-2</v>
      </c>
      <c r="V6" s="185">
        <v>6.5000000000000002E-2</v>
      </c>
      <c r="W6" s="185">
        <v>5.5E-2</v>
      </c>
      <c r="X6" s="185">
        <v>5.7000000000000002E-2</v>
      </c>
      <c r="Y6" s="185">
        <v>0</v>
      </c>
      <c r="Z6" s="185">
        <v>0.114</v>
      </c>
      <c r="AA6" s="185">
        <v>5.8000000000000003E-2</v>
      </c>
      <c r="AB6" s="185">
        <v>4.7E-2</v>
      </c>
      <c r="AC6" s="185">
        <v>0.04</v>
      </c>
      <c r="AD6" s="191"/>
      <c r="AE6" s="191"/>
      <c r="AF6" s="191"/>
      <c r="AG6" s="186"/>
      <c r="AH6" s="187">
        <v>1.5050000000000001</v>
      </c>
      <c r="AI6" s="188">
        <v>5.3750000000000006E-2</v>
      </c>
      <c r="AJ6" s="189">
        <v>0.156</v>
      </c>
      <c r="AK6" s="190">
        <v>0</v>
      </c>
    </row>
    <row r="7" spans="1:46">
      <c r="A7" s="184" t="s">
        <v>38</v>
      </c>
      <c r="B7" s="185">
        <v>5.6000000000000001E-2</v>
      </c>
      <c r="C7" s="185">
        <v>4.4999999999999998E-2</v>
      </c>
      <c r="D7" s="185">
        <v>0</v>
      </c>
      <c r="E7" s="185">
        <v>0.10199999999999999</v>
      </c>
      <c r="F7" s="185">
        <v>5.6000000000000001E-2</v>
      </c>
      <c r="G7" s="185">
        <v>4.8000000000000001E-2</v>
      </c>
      <c r="H7" s="185">
        <v>0.05</v>
      </c>
      <c r="I7" s="185">
        <v>0.04</v>
      </c>
      <c r="J7" s="185">
        <v>6.0999999999999999E-2</v>
      </c>
      <c r="K7" s="185">
        <v>0</v>
      </c>
      <c r="L7" s="185">
        <v>9.9000000000000005E-2</v>
      </c>
      <c r="M7" s="185">
        <v>5.8999999999999997E-2</v>
      </c>
      <c r="N7" s="185">
        <v>4.9000000000000002E-2</v>
      </c>
      <c r="O7" s="185">
        <v>6.5000000000000002E-2</v>
      </c>
      <c r="P7" s="185">
        <v>5.3999999999999999E-2</v>
      </c>
      <c r="Q7" s="185">
        <v>3.7999999999999999E-2</v>
      </c>
      <c r="R7" s="185">
        <v>0</v>
      </c>
      <c r="S7" s="185">
        <v>0.11899999999999999</v>
      </c>
      <c r="T7" s="185">
        <v>4.9000000000000002E-2</v>
      </c>
      <c r="U7" s="185">
        <v>4.9000000000000002E-2</v>
      </c>
      <c r="V7" s="185">
        <v>5.1999999999999998E-2</v>
      </c>
      <c r="W7" s="185">
        <v>6.7000000000000004E-2</v>
      </c>
      <c r="X7" s="185">
        <v>3.6999999999999998E-2</v>
      </c>
      <c r="Y7" s="185">
        <v>0</v>
      </c>
      <c r="Z7" s="185">
        <v>0.109</v>
      </c>
      <c r="AA7" s="185">
        <v>6.0999999999999999E-2</v>
      </c>
      <c r="AB7" s="185">
        <v>5.7000000000000002E-2</v>
      </c>
      <c r="AC7" s="185">
        <v>8.0000000000000002E-3</v>
      </c>
      <c r="AD7" s="185">
        <v>0</v>
      </c>
      <c r="AE7" s="185">
        <v>5.8999999999999997E-2</v>
      </c>
      <c r="AF7" s="185">
        <v>0</v>
      </c>
      <c r="AG7" s="186"/>
      <c r="AH7" s="187">
        <v>1.4889999999999999</v>
      </c>
      <c r="AI7" s="188">
        <v>4.8032258064516123E-2</v>
      </c>
      <c r="AJ7" s="189">
        <v>0.11899999999999999</v>
      </c>
      <c r="AK7" s="190">
        <v>0</v>
      </c>
    </row>
    <row r="8" spans="1:46">
      <c r="A8" s="184" t="s">
        <v>39</v>
      </c>
      <c r="B8" s="185">
        <v>9.0999999999999998E-2</v>
      </c>
      <c r="C8" s="185">
        <v>4.9000000000000002E-2</v>
      </c>
      <c r="D8" s="185">
        <v>4.8000000000000001E-2</v>
      </c>
      <c r="E8" s="185">
        <v>0.05</v>
      </c>
      <c r="F8" s="185">
        <v>5.0999999999999997E-2</v>
      </c>
      <c r="G8" s="185">
        <v>0.05</v>
      </c>
      <c r="H8" s="185">
        <v>0</v>
      </c>
      <c r="I8" s="185">
        <v>0.10199999999999999</v>
      </c>
      <c r="J8" s="185">
        <v>0.05</v>
      </c>
      <c r="K8" s="185">
        <v>5.3999999999999999E-2</v>
      </c>
      <c r="L8" s="185">
        <v>5.2999999999999999E-2</v>
      </c>
      <c r="M8" s="185">
        <v>4.7E-2</v>
      </c>
      <c r="N8" s="185">
        <v>3.4000000000000002E-2</v>
      </c>
      <c r="O8" s="185">
        <v>0</v>
      </c>
      <c r="P8" s="185">
        <v>9.9000000000000005E-2</v>
      </c>
      <c r="Q8" s="185">
        <v>0.06</v>
      </c>
      <c r="R8" s="185">
        <v>4.1000000000000002E-2</v>
      </c>
      <c r="S8" s="185">
        <v>5.1999999999999998E-2</v>
      </c>
      <c r="T8" s="185">
        <v>3.5999999999999997E-2</v>
      </c>
      <c r="U8" s="185">
        <v>4.5999999999999999E-2</v>
      </c>
      <c r="V8" s="185">
        <v>0</v>
      </c>
      <c r="W8" s="185">
        <v>9.5000000000000001E-2</v>
      </c>
      <c r="X8" s="185">
        <v>4.8000000000000001E-2</v>
      </c>
      <c r="Y8" s="185">
        <v>5.2999999999999999E-2</v>
      </c>
      <c r="Z8" s="185">
        <v>4.4999999999999998E-2</v>
      </c>
      <c r="AA8" s="185">
        <v>3.5000000000000003E-2</v>
      </c>
      <c r="AB8" s="185">
        <v>3.5999999999999997E-2</v>
      </c>
      <c r="AC8" s="185">
        <v>0</v>
      </c>
      <c r="AD8" s="185">
        <v>8.5000000000000006E-2</v>
      </c>
      <c r="AE8" s="185">
        <v>4.2999999999999997E-2</v>
      </c>
      <c r="AF8" s="192"/>
      <c r="AG8" s="186"/>
      <c r="AH8" s="187">
        <v>1.4529999999999998</v>
      </c>
      <c r="AI8" s="188">
        <v>4.8433333333333328E-2</v>
      </c>
      <c r="AJ8" s="189">
        <v>0.10199999999999999</v>
      </c>
      <c r="AK8" s="190">
        <v>0</v>
      </c>
    </row>
    <row r="9" spans="1:46">
      <c r="A9" s="184" t="s">
        <v>40</v>
      </c>
      <c r="B9" s="185">
        <v>5.2999999999999999E-2</v>
      </c>
      <c r="C9" s="185">
        <v>4.4999999999999998E-2</v>
      </c>
      <c r="D9" s="185">
        <v>3.5000000000000003E-2</v>
      </c>
      <c r="E9" s="185">
        <v>3.7999999999999999E-2</v>
      </c>
      <c r="F9" s="185">
        <v>0</v>
      </c>
      <c r="G9" s="185">
        <v>7.8E-2</v>
      </c>
      <c r="H9" s="185">
        <v>4.7E-2</v>
      </c>
      <c r="I9" s="185">
        <v>3.5000000000000003E-2</v>
      </c>
      <c r="J9" s="185">
        <v>5.2999999999999999E-2</v>
      </c>
      <c r="K9" s="185">
        <v>3.7999999999999999E-2</v>
      </c>
      <c r="L9" s="185">
        <v>2.9000000000000001E-2</v>
      </c>
      <c r="M9" s="185">
        <v>0</v>
      </c>
      <c r="N9" s="185">
        <v>7.8E-2</v>
      </c>
      <c r="O9" s="185">
        <v>0.06</v>
      </c>
      <c r="P9" s="185">
        <v>4.4999999999999998E-2</v>
      </c>
      <c r="Q9" s="185">
        <v>5.2999999999999999E-2</v>
      </c>
      <c r="R9" s="185">
        <v>3.5999999999999997E-2</v>
      </c>
      <c r="S9" s="185">
        <v>3.9E-2</v>
      </c>
      <c r="T9" s="185">
        <v>0</v>
      </c>
      <c r="U9" s="185">
        <v>7.4999999999999997E-2</v>
      </c>
      <c r="V9" s="185">
        <v>3.3000000000000002E-2</v>
      </c>
      <c r="W9" s="185">
        <v>4.7E-2</v>
      </c>
      <c r="X9" s="185">
        <v>4.2000000000000003E-2</v>
      </c>
      <c r="Y9" s="185">
        <v>3.6999999999999998E-2</v>
      </c>
      <c r="Z9" s="185">
        <v>4.5999999999999999E-2</v>
      </c>
      <c r="AA9" s="185">
        <v>0</v>
      </c>
      <c r="AB9" s="185">
        <v>7.5999999999999998E-2</v>
      </c>
      <c r="AC9" s="185">
        <v>6.2E-2</v>
      </c>
      <c r="AD9" s="185">
        <v>0.05</v>
      </c>
      <c r="AE9" s="185">
        <v>3.7999999999999999E-2</v>
      </c>
      <c r="AF9" s="185">
        <v>5.0999999999999997E-2</v>
      </c>
      <c r="AG9" s="186"/>
      <c r="AH9" s="187">
        <v>1.3190000000000004</v>
      </c>
      <c r="AI9" s="188">
        <v>4.2548387096774207E-2</v>
      </c>
      <c r="AJ9" s="189">
        <v>7.8E-2</v>
      </c>
      <c r="AK9" s="190">
        <v>0</v>
      </c>
    </row>
    <row r="10" spans="1:46">
      <c r="A10" s="184" t="s">
        <v>41</v>
      </c>
      <c r="B10" s="185">
        <v>4.1000000000000002E-2</v>
      </c>
      <c r="C10" s="185">
        <v>0</v>
      </c>
      <c r="D10" s="185">
        <v>7.6999999999999999E-2</v>
      </c>
      <c r="E10" s="185">
        <v>3.6999999999999998E-2</v>
      </c>
      <c r="F10" s="185">
        <v>4.7E-2</v>
      </c>
      <c r="G10" s="185">
        <v>3.5999999999999997E-2</v>
      </c>
      <c r="H10" s="185">
        <v>3.9E-2</v>
      </c>
      <c r="I10" s="185">
        <v>3.3000000000000002E-2</v>
      </c>
      <c r="J10" s="185">
        <v>0</v>
      </c>
      <c r="K10" s="185">
        <v>7.1999999999999995E-2</v>
      </c>
      <c r="L10" s="185">
        <v>2.4E-2</v>
      </c>
      <c r="M10" s="185">
        <v>3.3000000000000002E-2</v>
      </c>
      <c r="N10" s="185">
        <v>6.0999999999999999E-2</v>
      </c>
      <c r="O10" s="185">
        <v>2.8000000000000001E-2</v>
      </c>
      <c r="P10" s="185">
        <v>3.2000000000000001E-2</v>
      </c>
      <c r="Q10" s="185">
        <v>0</v>
      </c>
      <c r="R10" s="185">
        <v>6.7000000000000004E-2</v>
      </c>
      <c r="S10" s="185">
        <v>2.5999999999999999E-2</v>
      </c>
      <c r="T10" s="185">
        <v>0.03</v>
      </c>
      <c r="U10" s="185">
        <v>3.5999999999999997E-2</v>
      </c>
      <c r="V10" s="185">
        <v>3.3000000000000002E-2</v>
      </c>
      <c r="W10" s="185">
        <v>2.7E-2</v>
      </c>
      <c r="X10" s="185">
        <v>0</v>
      </c>
      <c r="Y10" s="185">
        <v>8.5999999999999993E-2</v>
      </c>
      <c r="Z10" s="185">
        <v>3.9E-2</v>
      </c>
      <c r="AA10" s="185">
        <v>3.9E-2</v>
      </c>
      <c r="AB10" s="185">
        <v>3.5999999999999997E-2</v>
      </c>
      <c r="AC10" s="185">
        <v>4.1000000000000002E-2</v>
      </c>
      <c r="AD10" s="185">
        <v>3.5999999999999997E-2</v>
      </c>
      <c r="AE10" s="185">
        <v>0</v>
      </c>
      <c r="AF10" s="192"/>
      <c r="AG10" s="186"/>
      <c r="AH10" s="187">
        <v>1.0560000000000003</v>
      </c>
      <c r="AI10" s="188">
        <v>3.5200000000000009E-2</v>
      </c>
      <c r="AJ10" s="189">
        <v>8.5999999999999993E-2</v>
      </c>
      <c r="AK10" s="190">
        <v>0</v>
      </c>
    </row>
    <row r="11" spans="1:46">
      <c r="A11" s="184" t="s">
        <v>42</v>
      </c>
      <c r="B11" s="185">
        <v>7.2999999999999995E-2</v>
      </c>
      <c r="C11" s="185">
        <v>3.3000000000000002E-2</v>
      </c>
      <c r="D11" s="185">
        <v>3.7999999999999999E-2</v>
      </c>
      <c r="E11" s="185">
        <v>4.5999999999999999E-2</v>
      </c>
      <c r="F11" s="185">
        <v>2.9000000000000001E-2</v>
      </c>
      <c r="G11" s="185">
        <v>3.1E-2</v>
      </c>
      <c r="H11" s="185">
        <v>0</v>
      </c>
      <c r="I11" s="185">
        <v>5.8000000000000003E-2</v>
      </c>
      <c r="J11" s="185">
        <v>0.03</v>
      </c>
      <c r="K11" s="185">
        <v>2.4E-2</v>
      </c>
      <c r="L11" s="185">
        <v>3.5000000000000003E-2</v>
      </c>
      <c r="M11" s="185">
        <v>3.5000000000000003E-2</v>
      </c>
      <c r="N11" s="185">
        <v>2.3E-2</v>
      </c>
      <c r="O11" s="185">
        <v>0</v>
      </c>
      <c r="P11" s="185">
        <v>5.8000000000000003E-2</v>
      </c>
      <c r="Q11" s="185">
        <v>3.2000000000000001E-2</v>
      </c>
      <c r="R11" s="185">
        <v>2.8000000000000001E-2</v>
      </c>
      <c r="S11" s="185">
        <v>3.6999999999999998E-2</v>
      </c>
      <c r="T11" s="185">
        <v>3.2000000000000001E-2</v>
      </c>
      <c r="U11" s="185">
        <v>2.8000000000000001E-2</v>
      </c>
      <c r="V11" s="185">
        <v>0</v>
      </c>
      <c r="W11" s="185">
        <v>5.8000000000000003E-2</v>
      </c>
      <c r="X11" s="185">
        <v>3.7999999999999999E-2</v>
      </c>
      <c r="Y11" s="185">
        <v>2.9000000000000001E-2</v>
      </c>
      <c r="Z11" s="185">
        <v>3.3000000000000002E-2</v>
      </c>
      <c r="AA11" s="185">
        <v>1.4999999999999999E-2</v>
      </c>
      <c r="AB11" s="185">
        <v>3.7999999999999999E-2</v>
      </c>
      <c r="AC11" s="185">
        <v>0</v>
      </c>
      <c r="AD11" s="185">
        <v>5.8999999999999997E-2</v>
      </c>
      <c r="AE11" s="185">
        <v>2.7E-2</v>
      </c>
      <c r="AF11" s="185">
        <v>4.1000000000000002E-2</v>
      </c>
      <c r="AG11" s="186"/>
      <c r="AH11" s="187">
        <v>1.0080000000000005</v>
      </c>
      <c r="AI11" s="188">
        <v>3.2516129032258076E-2</v>
      </c>
      <c r="AJ11" s="189">
        <v>7.2999999999999995E-2</v>
      </c>
      <c r="AK11" s="190">
        <v>0</v>
      </c>
    </row>
    <row r="12" spans="1:46">
      <c r="A12" s="184" t="s">
        <v>43</v>
      </c>
      <c r="B12" s="185">
        <v>1.9E-2</v>
      </c>
      <c r="C12" s="185">
        <v>3.4000000000000002E-2</v>
      </c>
      <c r="D12" s="185">
        <v>2.7E-2</v>
      </c>
      <c r="E12" s="185">
        <v>0</v>
      </c>
      <c r="F12" s="185">
        <v>5.7000000000000002E-2</v>
      </c>
      <c r="G12" s="185">
        <v>3.4000000000000002E-2</v>
      </c>
      <c r="H12" s="185">
        <v>2.9000000000000001E-2</v>
      </c>
      <c r="I12" s="185">
        <v>4.1000000000000002E-2</v>
      </c>
      <c r="J12" s="185">
        <v>2.5000000000000001E-2</v>
      </c>
      <c r="K12" s="185">
        <v>2.5999999999999999E-2</v>
      </c>
      <c r="L12" s="185">
        <v>0</v>
      </c>
      <c r="M12" s="185">
        <v>7.6999999999999999E-2</v>
      </c>
      <c r="N12" s="185">
        <v>3.6999999999999998E-2</v>
      </c>
      <c r="O12" s="185">
        <v>2.7E-2</v>
      </c>
      <c r="P12" s="185">
        <v>2.9000000000000001E-2</v>
      </c>
      <c r="Q12" s="185">
        <v>2.7E-2</v>
      </c>
      <c r="R12" s="185">
        <v>2.5000000000000001E-2</v>
      </c>
      <c r="S12" s="185">
        <v>0</v>
      </c>
      <c r="T12" s="185">
        <v>7.0000000000000007E-2</v>
      </c>
      <c r="U12" s="185">
        <v>2.5999999999999999E-2</v>
      </c>
      <c r="V12" s="185">
        <v>2.5999999999999999E-2</v>
      </c>
      <c r="W12" s="185">
        <v>3.2000000000000001E-2</v>
      </c>
      <c r="X12" s="185">
        <v>2.5000000000000001E-2</v>
      </c>
      <c r="Y12" s="185">
        <v>3.1E-2</v>
      </c>
      <c r="Z12" s="185">
        <v>0</v>
      </c>
      <c r="AA12" s="185">
        <v>6.5000000000000002E-2</v>
      </c>
      <c r="AB12" s="185">
        <v>3.2000000000000001E-2</v>
      </c>
      <c r="AC12" s="185">
        <v>2.7E-2</v>
      </c>
      <c r="AD12" s="185">
        <v>2.5999999999999999E-2</v>
      </c>
      <c r="AE12" s="185">
        <v>3.5999999999999997E-2</v>
      </c>
      <c r="AF12" s="185">
        <v>3.1E-2</v>
      </c>
      <c r="AG12" s="186"/>
      <c r="AH12" s="187">
        <v>0.94100000000000028</v>
      </c>
      <c r="AI12" s="188">
        <v>3.035483870967743E-2</v>
      </c>
      <c r="AJ12" s="189">
        <v>7.6999999999999999E-2</v>
      </c>
      <c r="AK12" s="190">
        <v>0</v>
      </c>
    </row>
    <row r="13" spans="1:46">
      <c r="A13" s="184" t="s">
        <v>44</v>
      </c>
      <c r="B13" s="185">
        <v>0</v>
      </c>
      <c r="C13" s="185">
        <v>4.2000000000000003E-2</v>
      </c>
      <c r="D13" s="185">
        <v>4.1000000000000002E-2</v>
      </c>
      <c r="E13" s="185">
        <v>2.1999999999999999E-2</v>
      </c>
      <c r="F13" s="185">
        <v>3.4000000000000002E-2</v>
      </c>
      <c r="G13" s="185">
        <v>2.7E-2</v>
      </c>
      <c r="H13" s="185">
        <v>3.1E-2</v>
      </c>
      <c r="I13" s="185">
        <v>0</v>
      </c>
      <c r="J13" s="185">
        <v>7.1999999999999995E-2</v>
      </c>
      <c r="K13" s="185">
        <v>3.6999999999999998E-2</v>
      </c>
      <c r="L13" s="185">
        <v>0.04</v>
      </c>
      <c r="M13" s="185">
        <v>2.5999999999999999E-2</v>
      </c>
      <c r="N13" s="185">
        <v>4.1000000000000002E-2</v>
      </c>
      <c r="O13" s="185">
        <v>0.03</v>
      </c>
      <c r="P13" s="185">
        <v>0</v>
      </c>
      <c r="Q13" s="185">
        <v>7.3999999999999996E-2</v>
      </c>
      <c r="R13" s="185">
        <v>4.7E-2</v>
      </c>
      <c r="S13" s="185">
        <v>0.03</v>
      </c>
      <c r="T13" s="185">
        <v>3.9E-2</v>
      </c>
      <c r="U13" s="185">
        <v>4.1000000000000002E-2</v>
      </c>
      <c r="V13" s="185">
        <v>2.9000000000000001E-2</v>
      </c>
      <c r="W13" s="185">
        <v>0</v>
      </c>
      <c r="X13" s="185">
        <v>7.6999999999999999E-2</v>
      </c>
      <c r="Y13" s="185">
        <v>4.2000000000000003E-2</v>
      </c>
      <c r="Z13" s="185">
        <v>4.2000000000000003E-2</v>
      </c>
      <c r="AA13" s="185">
        <v>4.2999999999999997E-2</v>
      </c>
      <c r="AB13" s="185">
        <v>3.5999999999999997E-2</v>
      </c>
      <c r="AC13" s="185">
        <v>3.3000000000000002E-2</v>
      </c>
      <c r="AD13" s="185">
        <v>0</v>
      </c>
      <c r="AE13" s="185">
        <v>9.4E-2</v>
      </c>
      <c r="AF13" s="192"/>
      <c r="AG13" s="186"/>
      <c r="AH13" s="187">
        <v>1.0700000000000003</v>
      </c>
      <c r="AI13" s="188">
        <v>3.5666666666666673E-2</v>
      </c>
      <c r="AJ13" s="189">
        <v>9.4E-2</v>
      </c>
      <c r="AK13" s="190">
        <v>0</v>
      </c>
    </row>
    <row r="14" spans="1:46">
      <c r="A14" s="184" t="s">
        <v>45</v>
      </c>
      <c r="B14" s="185">
        <v>3.5000000000000003E-2</v>
      </c>
      <c r="C14" s="185">
        <v>0.04</v>
      </c>
      <c r="D14" s="185">
        <v>3.9E-2</v>
      </c>
      <c r="E14" s="185">
        <v>3.2000000000000001E-2</v>
      </c>
      <c r="F14" s="185">
        <v>3.5999999999999997E-2</v>
      </c>
      <c r="G14" s="185">
        <v>0</v>
      </c>
      <c r="H14" s="185">
        <v>6.2E-2</v>
      </c>
      <c r="I14" s="185">
        <v>4.1000000000000002E-2</v>
      </c>
      <c r="J14" s="185">
        <v>0.03</v>
      </c>
      <c r="K14" s="185">
        <v>0.04</v>
      </c>
      <c r="L14" s="185">
        <v>0.03</v>
      </c>
      <c r="M14" s="185">
        <v>0.03</v>
      </c>
      <c r="N14" s="185">
        <v>0</v>
      </c>
      <c r="O14" s="185">
        <v>7.6999999999999999E-2</v>
      </c>
      <c r="P14" s="185">
        <v>3.6999999999999998E-2</v>
      </c>
      <c r="Q14" s="185">
        <v>4.3999999999999997E-2</v>
      </c>
      <c r="R14" s="185">
        <v>4.7E-2</v>
      </c>
      <c r="S14" s="185">
        <v>3.6999999999999998E-2</v>
      </c>
      <c r="T14" s="185">
        <v>3.6999999999999998E-2</v>
      </c>
      <c r="U14" s="185">
        <v>0</v>
      </c>
      <c r="V14" s="185">
        <v>8.3000000000000004E-2</v>
      </c>
      <c r="W14" s="185">
        <v>4.1000000000000002E-2</v>
      </c>
      <c r="X14" s="185">
        <v>4.2999999999999997E-2</v>
      </c>
      <c r="Y14" s="185">
        <v>3.7999999999999999E-2</v>
      </c>
      <c r="Z14" s="185">
        <v>4.2999999999999997E-2</v>
      </c>
      <c r="AA14" s="185">
        <v>4.2000000000000003E-2</v>
      </c>
      <c r="AB14" s="185">
        <v>0</v>
      </c>
      <c r="AC14" s="185">
        <v>0.08</v>
      </c>
      <c r="AD14" s="185">
        <v>4.3999999999999997E-2</v>
      </c>
      <c r="AE14" s="185">
        <v>4.5999999999999999E-2</v>
      </c>
      <c r="AF14" s="185">
        <v>4.3999999999999997E-2</v>
      </c>
      <c r="AG14" s="186"/>
      <c r="AH14" s="187">
        <v>1.1980000000000004</v>
      </c>
      <c r="AI14" s="188">
        <v>3.8645161290322597E-2</v>
      </c>
      <c r="AJ14" s="189">
        <v>8.3000000000000004E-2</v>
      </c>
      <c r="AK14" s="190">
        <v>0</v>
      </c>
    </row>
    <row r="15" spans="1:46">
      <c r="A15" s="184" t="s">
        <v>46</v>
      </c>
      <c r="B15" s="185">
        <v>4.5999999999999999E-2</v>
      </c>
      <c r="C15" s="185">
        <v>4.2000000000000003E-2</v>
      </c>
      <c r="D15" s="185">
        <v>0</v>
      </c>
      <c r="E15" s="185">
        <v>0.08</v>
      </c>
      <c r="F15" s="185">
        <v>5.0999999999999997E-2</v>
      </c>
      <c r="G15" s="185">
        <v>4.5999999999999999E-2</v>
      </c>
      <c r="H15" s="185">
        <v>5.2999999999999999E-2</v>
      </c>
      <c r="I15" s="185">
        <v>4.5999999999999999E-2</v>
      </c>
      <c r="J15" s="185">
        <v>4.4999999999999998E-2</v>
      </c>
      <c r="K15" s="185">
        <v>0</v>
      </c>
      <c r="L15" s="185">
        <v>0.106</v>
      </c>
      <c r="M15" s="185">
        <v>4.5999999999999999E-2</v>
      </c>
      <c r="N15" s="185">
        <v>3.9E-2</v>
      </c>
      <c r="O15" s="185">
        <v>0.04</v>
      </c>
      <c r="P15" s="185">
        <v>4.5999999999999999E-2</v>
      </c>
      <c r="Q15" s="185">
        <v>3.5000000000000003E-2</v>
      </c>
      <c r="R15" s="185">
        <v>0</v>
      </c>
      <c r="S15" s="185">
        <v>7.5999999999999998E-2</v>
      </c>
      <c r="T15" s="185">
        <v>3.5000000000000003E-2</v>
      </c>
      <c r="U15" s="185">
        <v>3.6999999999999998E-2</v>
      </c>
      <c r="V15" s="185">
        <v>4.3999999999999997E-2</v>
      </c>
      <c r="W15" s="185">
        <v>4.2000000000000003E-2</v>
      </c>
      <c r="X15" s="185">
        <v>3.1E-2</v>
      </c>
      <c r="Y15" s="185">
        <v>0</v>
      </c>
      <c r="Z15" s="185">
        <v>9.2999999999999999E-2</v>
      </c>
      <c r="AA15" s="185">
        <v>3.5000000000000003E-2</v>
      </c>
      <c r="AB15" s="185">
        <v>4.2999999999999997E-2</v>
      </c>
      <c r="AC15" s="185">
        <v>3.2000000000000001E-2</v>
      </c>
      <c r="AD15" s="185">
        <v>3.7999999999999999E-2</v>
      </c>
      <c r="AE15" s="185">
        <v>4.3999999999999997E-2</v>
      </c>
      <c r="AF15" s="192"/>
      <c r="AG15" s="186"/>
      <c r="AH15" s="187">
        <v>1.2710000000000001</v>
      </c>
      <c r="AI15" s="188">
        <v>4.2366666666666671E-2</v>
      </c>
      <c r="AJ15" s="189">
        <v>0.106</v>
      </c>
      <c r="AK15" s="190">
        <v>0</v>
      </c>
    </row>
    <row r="16" spans="1:46">
      <c r="A16" s="184" t="s">
        <v>47</v>
      </c>
      <c r="B16" s="185" t="s">
        <v>67</v>
      </c>
      <c r="C16" s="185">
        <v>0.10299999999999999</v>
      </c>
      <c r="D16" s="185">
        <v>4.8000000000000001E-2</v>
      </c>
      <c r="E16" s="185">
        <v>3.5999999999999997E-2</v>
      </c>
      <c r="F16" s="185">
        <v>5.2999999999999999E-2</v>
      </c>
      <c r="G16" s="185">
        <v>3.4000000000000002E-2</v>
      </c>
      <c r="H16" s="185">
        <v>4.2000000000000003E-2</v>
      </c>
      <c r="I16" s="185">
        <v>0</v>
      </c>
      <c r="J16" s="185">
        <v>9.2999999999999999E-2</v>
      </c>
      <c r="K16" s="185">
        <v>4.9000000000000002E-2</v>
      </c>
      <c r="L16" s="185">
        <v>3.4000000000000002E-2</v>
      </c>
      <c r="M16" s="185">
        <v>5.1999999999999998E-2</v>
      </c>
      <c r="N16" s="185">
        <v>4.1000000000000002E-2</v>
      </c>
      <c r="O16" s="185">
        <v>0.04</v>
      </c>
      <c r="P16" s="185">
        <v>0</v>
      </c>
      <c r="Q16" s="185">
        <v>8.6999999999999994E-2</v>
      </c>
      <c r="R16" s="185">
        <v>0.05</v>
      </c>
      <c r="S16" s="185">
        <v>4.7E-2</v>
      </c>
      <c r="T16" s="185">
        <v>5.1999999999999998E-2</v>
      </c>
      <c r="U16" s="185">
        <v>3.9E-2</v>
      </c>
      <c r="V16" s="185">
        <v>4.1000000000000002E-2</v>
      </c>
      <c r="W16" s="185">
        <v>0</v>
      </c>
      <c r="X16" s="185">
        <v>7.8E-2</v>
      </c>
      <c r="Y16" s="185">
        <v>4.7E-2</v>
      </c>
      <c r="Z16" s="185">
        <v>3.5999999999999997E-2</v>
      </c>
      <c r="AA16" s="185">
        <v>3.5999999999999997E-2</v>
      </c>
      <c r="AB16" s="185">
        <v>5.7000000000000002E-2</v>
      </c>
      <c r="AC16" s="185">
        <v>0.05</v>
      </c>
      <c r="AD16" s="185">
        <v>0</v>
      </c>
      <c r="AE16" s="185">
        <v>7.0000000000000007E-2</v>
      </c>
      <c r="AF16" s="185">
        <v>5.6000000000000001E-2</v>
      </c>
      <c r="AG16" s="186"/>
      <c r="AH16" s="187">
        <v>1.3710000000000004</v>
      </c>
      <c r="AI16" s="188">
        <v>4.5700000000000011E-2</v>
      </c>
      <c r="AJ16" s="189">
        <v>0.10299999999999999</v>
      </c>
      <c r="AK16" s="190">
        <v>0</v>
      </c>
    </row>
    <row r="17" spans="1:37">
      <c r="A17" s="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93" t="s">
        <v>68</v>
      </c>
      <c r="AH17" s="194">
        <v>15.089000000000006</v>
      </c>
      <c r="AI17" s="172"/>
      <c r="AJ17" s="132"/>
      <c r="AK17" s="195"/>
    </row>
    <row r="18" spans="1:37">
      <c r="A18" s="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96"/>
      <c r="AH18" s="194"/>
      <c r="AI18" s="172"/>
      <c r="AJ18" s="132"/>
      <c r="AK18" s="195"/>
    </row>
    <row r="19" spans="1:37">
      <c r="A19" s="4" t="s">
        <v>69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4"/>
      <c r="AH19" s="132"/>
      <c r="AI19" s="132"/>
      <c r="AJ19" s="132"/>
      <c r="AK19" s="171"/>
    </row>
    <row r="20" spans="1:37">
      <c r="A20" s="175" t="s">
        <v>61</v>
      </c>
      <c r="B20" s="175">
        <v>1</v>
      </c>
      <c r="C20" s="175">
        <v>2</v>
      </c>
      <c r="D20" s="175">
        <v>3</v>
      </c>
      <c r="E20" s="175">
        <v>4</v>
      </c>
      <c r="F20" s="175">
        <v>5</v>
      </c>
      <c r="G20" s="175">
        <v>6</v>
      </c>
      <c r="H20" s="175">
        <v>7</v>
      </c>
      <c r="I20" s="175">
        <v>8</v>
      </c>
      <c r="J20" s="175">
        <v>9</v>
      </c>
      <c r="K20" s="175">
        <v>10</v>
      </c>
      <c r="L20" s="175">
        <v>11</v>
      </c>
      <c r="M20" s="175">
        <v>12</v>
      </c>
      <c r="N20" s="175">
        <v>13</v>
      </c>
      <c r="O20" s="175">
        <v>14</v>
      </c>
      <c r="P20" s="175">
        <v>15</v>
      </c>
      <c r="Q20" s="175">
        <v>16</v>
      </c>
      <c r="R20" s="175">
        <v>17</v>
      </c>
      <c r="S20" s="175">
        <v>18</v>
      </c>
      <c r="T20" s="175">
        <v>19</v>
      </c>
      <c r="U20" s="175">
        <v>20</v>
      </c>
      <c r="V20" s="175">
        <v>21</v>
      </c>
      <c r="W20" s="175">
        <v>22</v>
      </c>
      <c r="X20" s="175">
        <v>23</v>
      </c>
      <c r="Y20" s="175">
        <v>24</v>
      </c>
      <c r="Z20" s="175">
        <v>25</v>
      </c>
      <c r="AA20" s="175">
        <v>26</v>
      </c>
      <c r="AB20" s="175">
        <v>27</v>
      </c>
      <c r="AC20" s="175">
        <v>28</v>
      </c>
      <c r="AD20" s="175">
        <v>29</v>
      </c>
      <c r="AE20" s="175">
        <v>30</v>
      </c>
      <c r="AF20" s="175">
        <v>31</v>
      </c>
      <c r="AG20" s="176"/>
      <c r="AH20" s="177" t="s">
        <v>62</v>
      </c>
      <c r="AI20" s="177" t="s">
        <v>63</v>
      </c>
      <c r="AJ20" s="177" t="s">
        <v>64</v>
      </c>
      <c r="AK20" s="197" t="s">
        <v>65</v>
      </c>
    </row>
    <row r="21" spans="1:37">
      <c r="A21" s="184" t="s">
        <v>66</v>
      </c>
      <c r="B21" s="185">
        <v>0</v>
      </c>
      <c r="C21" s="185">
        <v>0</v>
      </c>
      <c r="D21" s="185">
        <v>0</v>
      </c>
      <c r="E21" s="185">
        <v>0</v>
      </c>
      <c r="F21" s="185">
        <v>0</v>
      </c>
      <c r="G21" s="185">
        <v>0</v>
      </c>
      <c r="H21" s="185">
        <v>0</v>
      </c>
      <c r="I21" s="185">
        <v>0</v>
      </c>
      <c r="J21" s="185">
        <v>0</v>
      </c>
      <c r="K21" s="185">
        <v>0</v>
      </c>
      <c r="L21" s="185">
        <v>0</v>
      </c>
      <c r="M21" s="185">
        <v>0</v>
      </c>
      <c r="N21" s="185">
        <v>0</v>
      </c>
      <c r="O21" s="185">
        <v>0</v>
      </c>
      <c r="P21" s="185">
        <v>0</v>
      </c>
      <c r="Q21" s="185">
        <v>0</v>
      </c>
      <c r="R21" s="185">
        <v>0</v>
      </c>
      <c r="S21" s="185">
        <v>0</v>
      </c>
      <c r="T21" s="185">
        <v>0</v>
      </c>
      <c r="U21" s="185">
        <v>0</v>
      </c>
      <c r="V21" s="185">
        <v>0</v>
      </c>
      <c r="W21" s="185">
        <v>0</v>
      </c>
      <c r="X21" s="185">
        <v>0</v>
      </c>
      <c r="Y21" s="185">
        <v>0</v>
      </c>
      <c r="Z21" s="185">
        <v>0</v>
      </c>
      <c r="AA21" s="185">
        <v>0</v>
      </c>
      <c r="AB21" s="185">
        <v>0</v>
      </c>
      <c r="AC21" s="185">
        <v>0</v>
      </c>
      <c r="AD21" s="185">
        <v>0</v>
      </c>
      <c r="AE21" s="185">
        <v>0</v>
      </c>
      <c r="AF21" s="185">
        <v>0</v>
      </c>
      <c r="AG21" s="186"/>
      <c r="AH21" s="187">
        <v>0</v>
      </c>
      <c r="AI21" s="188">
        <v>0</v>
      </c>
      <c r="AJ21" s="189">
        <v>0</v>
      </c>
      <c r="AK21" s="190">
        <v>0</v>
      </c>
    </row>
    <row r="22" spans="1:37">
      <c r="A22" s="184" t="s">
        <v>37</v>
      </c>
      <c r="B22" s="185">
        <v>0</v>
      </c>
      <c r="C22" s="185">
        <v>0</v>
      </c>
      <c r="D22" s="185">
        <v>0</v>
      </c>
      <c r="E22" s="185">
        <v>0</v>
      </c>
      <c r="F22" s="185">
        <v>0</v>
      </c>
      <c r="G22" s="185">
        <v>0</v>
      </c>
      <c r="H22" s="185">
        <v>0</v>
      </c>
      <c r="I22" s="185">
        <v>0</v>
      </c>
      <c r="J22" s="185">
        <v>0</v>
      </c>
      <c r="K22" s="185">
        <v>0</v>
      </c>
      <c r="L22" s="185">
        <v>0</v>
      </c>
      <c r="M22" s="185">
        <v>0</v>
      </c>
      <c r="N22" s="185">
        <v>0</v>
      </c>
      <c r="O22" s="185">
        <v>0</v>
      </c>
      <c r="P22" s="185">
        <v>0</v>
      </c>
      <c r="Q22" s="185">
        <v>0</v>
      </c>
      <c r="R22" s="185">
        <v>0</v>
      </c>
      <c r="S22" s="185">
        <v>0</v>
      </c>
      <c r="T22" s="185">
        <v>0</v>
      </c>
      <c r="U22" s="185">
        <v>0</v>
      </c>
      <c r="V22" s="185">
        <v>0</v>
      </c>
      <c r="W22" s="185">
        <v>0</v>
      </c>
      <c r="X22" s="185">
        <v>0</v>
      </c>
      <c r="Y22" s="185">
        <v>0</v>
      </c>
      <c r="Z22" s="185">
        <v>0</v>
      </c>
      <c r="AA22" s="185">
        <v>0</v>
      </c>
      <c r="AB22" s="185">
        <v>0</v>
      </c>
      <c r="AC22" s="185">
        <v>0</v>
      </c>
      <c r="AD22" s="191"/>
      <c r="AE22" s="191"/>
      <c r="AF22" s="191"/>
      <c r="AG22" s="186"/>
      <c r="AH22" s="187">
        <v>0</v>
      </c>
      <c r="AI22" s="188">
        <v>0</v>
      </c>
      <c r="AJ22" s="189">
        <v>0</v>
      </c>
      <c r="AK22" s="190">
        <v>0</v>
      </c>
    </row>
    <row r="23" spans="1:37">
      <c r="A23" s="184" t="s">
        <v>38</v>
      </c>
      <c r="B23" s="185">
        <v>0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  <c r="H23" s="185">
        <v>0</v>
      </c>
      <c r="I23" s="185">
        <v>0</v>
      </c>
      <c r="J23" s="185">
        <v>0</v>
      </c>
      <c r="K23" s="185">
        <v>0</v>
      </c>
      <c r="L23" s="185">
        <v>0</v>
      </c>
      <c r="M23" s="185">
        <v>0</v>
      </c>
      <c r="N23" s="185">
        <v>0</v>
      </c>
      <c r="O23" s="185">
        <v>0</v>
      </c>
      <c r="P23" s="185">
        <v>0</v>
      </c>
      <c r="Q23" s="185">
        <v>0</v>
      </c>
      <c r="R23" s="185">
        <v>0</v>
      </c>
      <c r="S23" s="185">
        <v>0</v>
      </c>
      <c r="T23" s="185">
        <v>0</v>
      </c>
      <c r="U23" s="185">
        <v>0</v>
      </c>
      <c r="V23" s="185">
        <v>0</v>
      </c>
      <c r="W23" s="185">
        <v>0</v>
      </c>
      <c r="X23" s="185">
        <v>0</v>
      </c>
      <c r="Y23" s="185">
        <v>0</v>
      </c>
      <c r="Z23" s="185">
        <v>0</v>
      </c>
      <c r="AA23" s="185">
        <v>0</v>
      </c>
      <c r="AB23" s="185">
        <v>0</v>
      </c>
      <c r="AC23" s="185">
        <v>0</v>
      </c>
      <c r="AD23" s="185">
        <v>0.1022</v>
      </c>
      <c r="AE23" s="185">
        <v>0</v>
      </c>
      <c r="AF23" s="185">
        <v>0</v>
      </c>
      <c r="AG23" s="186"/>
      <c r="AH23" s="187">
        <v>0.1022</v>
      </c>
      <c r="AI23" s="188">
        <v>3.2967741935483871E-3</v>
      </c>
      <c r="AJ23" s="189">
        <v>0.1022</v>
      </c>
      <c r="AK23" s="190">
        <v>0</v>
      </c>
    </row>
    <row r="24" spans="1:37">
      <c r="A24" s="184" t="s">
        <v>39</v>
      </c>
      <c r="B24" s="185">
        <v>0</v>
      </c>
      <c r="C24" s="185">
        <v>0</v>
      </c>
      <c r="D24" s="185">
        <v>0</v>
      </c>
      <c r="E24" s="185">
        <v>0</v>
      </c>
      <c r="F24" s="185">
        <v>0</v>
      </c>
      <c r="G24" s="185">
        <v>0</v>
      </c>
      <c r="H24" s="185">
        <v>0</v>
      </c>
      <c r="I24" s="185">
        <v>0</v>
      </c>
      <c r="J24" s="185">
        <v>0</v>
      </c>
      <c r="K24" s="185">
        <v>0</v>
      </c>
      <c r="L24" s="185">
        <v>0</v>
      </c>
      <c r="M24" s="185">
        <v>0</v>
      </c>
      <c r="N24" s="185">
        <v>0</v>
      </c>
      <c r="O24" s="185">
        <v>0</v>
      </c>
      <c r="P24" s="185">
        <v>0</v>
      </c>
      <c r="Q24" s="185">
        <v>0</v>
      </c>
      <c r="R24" s="185">
        <v>0</v>
      </c>
      <c r="S24" s="185">
        <v>0</v>
      </c>
      <c r="T24" s="185">
        <v>0</v>
      </c>
      <c r="U24" s="185">
        <v>0</v>
      </c>
      <c r="V24" s="185">
        <v>0</v>
      </c>
      <c r="W24" s="185">
        <v>0</v>
      </c>
      <c r="X24" s="185">
        <v>0</v>
      </c>
      <c r="Y24" s="185">
        <v>0</v>
      </c>
      <c r="Z24" s="185">
        <v>0</v>
      </c>
      <c r="AA24" s="185">
        <v>0</v>
      </c>
      <c r="AB24" s="185">
        <v>0</v>
      </c>
      <c r="AC24" s="185">
        <v>0</v>
      </c>
      <c r="AD24" s="185">
        <v>0</v>
      </c>
      <c r="AE24" s="185">
        <v>0</v>
      </c>
      <c r="AF24" s="192"/>
      <c r="AG24" s="186"/>
      <c r="AH24" s="187">
        <v>0</v>
      </c>
      <c r="AI24" s="188">
        <v>0</v>
      </c>
      <c r="AJ24" s="189">
        <v>0</v>
      </c>
      <c r="AK24" s="190">
        <v>0</v>
      </c>
    </row>
    <row r="25" spans="1:37">
      <c r="A25" s="184" t="s">
        <v>40</v>
      </c>
      <c r="B25" s="185">
        <v>0</v>
      </c>
      <c r="C25" s="185">
        <v>0</v>
      </c>
      <c r="D25" s="185">
        <v>0</v>
      </c>
      <c r="E25" s="185">
        <v>0</v>
      </c>
      <c r="F25" s="185">
        <v>0</v>
      </c>
      <c r="G25" s="185">
        <v>0</v>
      </c>
      <c r="H25" s="185">
        <v>0</v>
      </c>
      <c r="I25" s="185">
        <v>0</v>
      </c>
      <c r="J25" s="185">
        <v>0</v>
      </c>
      <c r="K25" s="185">
        <v>0</v>
      </c>
      <c r="L25" s="185">
        <v>0</v>
      </c>
      <c r="M25" s="185">
        <v>0</v>
      </c>
      <c r="N25" s="185">
        <v>0</v>
      </c>
      <c r="O25" s="185">
        <v>0</v>
      </c>
      <c r="P25" s="185">
        <v>0</v>
      </c>
      <c r="Q25" s="185">
        <v>0</v>
      </c>
      <c r="R25" s="185">
        <v>0</v>
      </c>
      <c r="S25" s="185">
        <v>0</v>
      </c>
      <c r="T25" s="185">
        <v>0</v>
      </c>
      <c r="U25" s="185">
        <v>0</v>
      </c>
      <c r="V25" s="185">
        <v>0</v>
      </c>
      <c r="W25" s="185">
        <v>0</v>
      </c>
      <c r="X25" s="185">
        <v>0</v>
      </c>
      <c r="Y25" s="185">
        <v>0</v>
      </c>
      <c r="Z25" s="185">
        <v>0</v>
      </c>
      <c r="AA25" s="185">
        <v>0</v>
      </c>
      <c r="AB25" s="185">
        <v>0</v>
      </c>
      <c r="AC25" s="185">
        <v>0</v>
      </c>
      <c r="AD25" s="185">
        <v>0</v>
      </c>
      <c r="AE25" s="185">
        <v>0</v>
      </c>
      <c r="AF25" s="185">
        <v>0</v>
      </c>
      <c r="AG25" s="186"/>
      <c r="AH25" s="187">
        <v>0</v>
      </c>
      <c r="AI25" s="188">
        <v>0</v>
      </c>
      <c r="AJ25" s="189">
        <v>0</v>
      </c>
      <c r="AK25" s="190">
        <v>0</v>
      </c>
    </row>
    <row r="26" spans="1:37">
      <c r="A26" s="184" t="s">
        <v>41</v>
      </c>
      <c r="B26" s="185">
        <v>0</v>
      </c>
      <c r="C26" s="185">
        <v>0</v>
      </c>
      <c r="D26" s="185">
        <v>0</v>
      </c>
      <c r="E26" s="185">
        <v>0</v>
      </c>
      <c r="F26" s="185">
        <v>0</v>
      </c>
      <c r="G26" s="185">
        <v>0</v>
      </c>
      <c r="H26" s="185">
        <v>0</v>
      </c>
      <c r="I26" s="185">
        <v>0</v>
      </c>
      <c r="J26" s="185">
        <v>0</v>
      </c>
      <c r="K26" s="185">
        <v>0</v>
      </c>
      <c r="L26" s="185">
        <v>0</v>
      </c>
      <c r="M26" s="185">
        <v>0</v>
      </c>
      <c r="N26" s="185">
        <v>0</v>
      </c>
      <c r="O26" s="185">
        <v>0</v>
      </c>
      <c r="P26" s="185">
        <v>0</v>
      </c>
      <c r="Q26" s="185">
        <v>0</v>
      </c>
      <c r="R26" s="185">
        <v>0</v>
      </c>
      <c r="S26" s="185">
        <v>0</v>
      </c>
      <c r="T26" s="185">
        <v>0</v>
      </c>
      <c r="U26" s="185">
        <v>0</v>
      </c>
      <c r="V26" s="185">
        <v>0</v>
      </c>
      <c r="W26" s="185">
        <v>0</v>
      </c>
      <c r="X26" s="185">
        <v>0</v>
      </c>
      <c r="Y26" s="185">
        <v>0</v>
      </c>
      <c r="Z26" s="185">
        <v>0</v>
      </c>
      <c r="AA26" s="185">
        <v>0</v>
      </c>
      <c r="AB26" s="185">
        <v>0</v>
      </c>
      <c r="AC26" s="185">
        <v>0</v>
      </c>
      <c r="AD26" s="185">
        <v>0</v>
      </c>
      <c r="AE26" s="185">
        <v>0</v>
      </c>
      <c r="AF26" s="192"/>
      <c r="AG26" s="186"/>
      <c r="AH26" s="187">
        <v>0</v>
      </c>
      <c r="AI26" s="188">
        <v>0</v>
      </c>
      <c r="AJ26" s="189">
        <v>0</v>
      </c>
      <c r="AK26" s="190">
        <v>0</v>
      </c>
    </row>
    <row r="27" spans="1:37">
      <c r="A27" s="184" t="s">
        <v>42</v>
      </c>
      <c r="B27" s="185">
        <v>0</v>
      </c>
      <c r="C27" s="185">
        <v>0</v>
      </c>
      <c r="D27" s="185">
        <v>0</v>
      </c>
      <c r="E27" s="185">
        <v>0</v>
      </c>
      <c r="F27" s="185">
        <v>0</v>
      </c>
      <c r="G27" s="185">
        <v>0</v>
      </c>
      <c r="H27" s="185">
        <v>0</v>
      </c>
      <c r="I27" s="185">
        <v>0</v>
      </c>
      <c r="J27" s="185">
        <v>0</v>
      </c>
      <c r="K27" s="185">
        <v>0</v>
      </c>
      <c r="L27" s="185">
        <v>0</v>
      </c>
      <c r="M27" s="185">
        <v>0</v>
      </c>
      <c r="N27" s="185">
        <v>0</v>
      </c>
      <c r="O27" s="185">
        <v>0</v>
      </c>
      <c r="P27" s="185">
        <v>0</v>
      </c>
      <c r="Q27" s="185">
        <v>0</v>
      </c>
      <c r="R27" s="185">
        <v>0</v>
      </c>
      <c r="S27" s="185">
        <v>0</v>
      </c>
      <c r="T27" s="185">
        <v>0</v>
      </c>
      <c r="U27" s="185">
        <v>0</v>
      </c>
      <c r="V27" s="185">
        <v>0</v>
      </c>
      <c r="W27" s="185">
        <v>0</v>
      </c>
      <c r="X27" s="185">
        <v>0</v>
      </c>
      <c r="Y27" s="185">
        <v>0</v>
      </c>
      <c r="Z27" s="185">
        <v>0</v>
      </c>
      <c r="AA27" s="185">
        <v>0</v>
      </c>
      <c r="AB27" s="185">
        <v>0</v>
      </c>
      <c r="AC27" s="185">
        <v>0</v>
      </c>
      <c r="AD27" s="185">
        <v>0</v>
      </c>
      <c r="AE27" s="185">
        <v>0</v>
      </c>
      <c r="AF27" s="185">
        <v>0</v>
      </c>
      <c r="AG27" s="186"/>
      <c r="AH27" s="187">
        <v>0</v>
      </c>
      <c r="AI27" s="188">
        <v>0</v>
      </c>
      <c r="AJ27" s="189">
        <v>0</v>
      </c>
      <c r="AK27" s="190">
        <v>0</v>
      </c>
    </row>
    <row r="28" spans="1:37">
      <c r="A28" s="184" t="s">
        <v>43</v>
      </c>
      <c r="B28" s="185">
        <v>0</v>
      </c>
      <c r="C28" s="185">
        <v>0</v>
      </c>
      <c r="D28" s="185">
        <v>0</v>
      </c>
      <c r="E28" s="185">
        <v>0</v>
      </c>
      <c r="F28" s="185">
        <v>0</v>
      </c>
      <c r="G28" s="185">
        <v>0</v>
      </c>
      <c r="H28" s="185">
        <v>0</v>
      </c>
      <c r="I28" s="185">
        <v>0</v>
      </c>
      <c r="J28" s="185">
        <v>0</v>
      </c>
      <c r="K28" s="185">
        <v>6.0000000000000001E-3</v>
      </c>
      <c r="L28" s="185">
        <v>0</v>
      </c>
      <c r="M28" s="185">
        <v>0</v>
      </c>
      <c r="N28" s="185">
        <v>0</v>
      </c>
      <c r="O28" s="185">
        <v>0</v>
      </c>
      <c r="P28" s="185">
        <v>0</v>
      </c>
      <c r="Q28" s="185">
        <v>0</v>
      </c>
      <c r="R28" s="185">
        <v>0</v>
      </c>
      <c r="S28" s="185">
        <v>0</v>
      </c>
      <c r="T28" s="185">
        <v>0</v>
      </c>
      <c r="U28" s="185">
        <v>0</v>
      </c>
      <c r="V28" s="185">
        <v>0</v>
      </c>
      <c r="W28" s="185">
        <v>0</v>
      </c>
      <c r="X28" s="185">
        <v>0</v>
      </c>
      <c r="Y28" s="185">
        <v>0</v>
      </c>
      <c r="Z28" s="185">
        <v>0</v>
      </c>
      <c r="AA28" s="185">
        <v>0</v>
      </c>
      <c r="AB28" s="185">
        <v>0</v>
      </c>
      <c r="AC28" s="185">
        <v>0</v>
      </c>
      <c r="AD28" s="185">
        <v>0</v>
      </c>
      <c r="AE28" s="185">
        <v>0</v>
      </c>
      <c r="AF28" s="185">
        <v>0</v>
      </c>
      <c r="AG28" s="186"/>
      <c r="AH28" s="187">
        <v>6.0000000000000001E-3</v>
      </c>
      <c r="AI28" s="188">
        <v>1.9354838709677419E-4</v>
      </c>
      <c r="AJ28" s="189">
        <v>6.0000000000000001E-3</v>
      </c>
      <c r="AK28" s="190">
        <v>0</v>
      </c>
    </row>
    <row r="29" spans="1:37">
      <c r="A29" s="184" t="s">
        <v>44</v>
      </c>
      <c r="B29" s="185">
        <v>0</v>
      </c>
      <c r="C29" s="185">
        <v>0</v>
      </c>
      <c r="D29" s="185">
        <v>0</v>
      </c>
      <c r="E29" s="185">
        <v>0</v>
      </c>
      <c r="F29" s="185">
        <v>0</v>
      </c>
      <c r="G29" s="185">
        <v>0</v>
      </c>
      <c r="H29" s="185">
        <v>0</v>
      </c>
      <c r="I29" s="185">
        <v>0</v>
      </c>
      <c r="J29" s="185">
        <v>0</v>
      </c>
      <c r="K29" s="185">
        <v>0</v>
      </c>
      <c r="L29" s="185">
        <v>0</v>
      </c>
      <c r="M29" s="185">
        <v>0</v>
      </c>
      <c r="N29" s="185">
        <v>0</v>
      </c>
      <c r="O29" s="185">
        <v>0</v>
      </c>
      <c r="P29" s="185">
        <v>0</v>
      </c>
      <c r="Q29" s="185">
        <v>0</v>
      </c>
      <c r="R29" s="185">
        <v>0</v>
      </c>
      <c r="S29" s="185">
        <v>0</v>
      </c>
      <c r="T29" s="185">
        <v>0</v>
      </c>
      <c r="U29" s="185">
        <v>0</v>
      </c>
      <c r="V29" s="185">
        <v>0</v>
      </c>
      <c r="W29" s="185">
        <v>0</v>
      </c>
      <c r="X29" s="185">
        <v>0</v>
      </c>
      <c r="Y29" s="185">
        <v>0</v>
      </c>
      <c r="Z29" s="185">
        <v>0</v>
      </c>
      <c r="AA29" s="185">
        <v>0</v>
      </c>
      <c r="AB29" s="185">
        <v>0</v>
      </c>
      <c r="AC29" s="185">
        <v>0</v>
      </c>
      <c r="AD29" s="185">
        <v>0</v>
      </c>
      <c r="AE29" s="185">
        <v>0</v>
      </c>
      <c r="AF29" s="192"/>
      <c r="AG29" s="186"/>
      <c r="AH29" s="187">
        <v>0</v>
      </c>
      <c r="AI29" s="188">
        <v>0</v>
      </c>
      <c r="AJ29" s="189">
        <v>0</v>
      </c>
      <c r="AK29" s="190">
        <v>0</v>
      </c>
    </row>
    <row r="30" spans="1:37">
      <c r="A30" s="184" t="s">
        <v>45</v>
      </c>
      <c r="B30" s="185">
        <v>0</v>
      </c>
      <c r="C30" s="185">
        <v>0</v>
      </c>
      <c r="D30" s="185">
        <v>0</v>
      </c>
      <c r="E30" s="185">
        <v>0</v>
      </c>
      <c r="F30" s="185">
        <v>0</v>
      </c>
      <c r="G30" s="185">
        <v>0</v>
      </c>
      <c r="H30" s="185">
        <v>0</v>
      </c>
      <c r="I30" s="185">
        <v>0</v>
      </c>
      <c r="J30" s="185">
        <v>0</v>
      </c>
      <c r="K30" s="185">
        <v>0</v>
      </c>
      <c r="L30" s="185">
        <v>0</v>
      </c>
      <c r="M30" s="185">
        <v>0</v>
      </c>
      <c r="N30" s="185">
        <v>0</v>
      </c>
      <c r="O30" s="185">
        <v>0</v>
      </c>
      <c r="P30" s="185">
        <v>0</v>
      </c>
      <c r="Q30" s="185">
        <v>0</v>
      </c>
      <c r="R30" s="185">
        <v>0</v>
      </c>
      <c r="S30" s="185">
        <v>0</v>
      </c>
      <c r="T30" s="185">
        <v>0</v>
      </c>
      <c r="U30" s="185">
        <v>0</v>
      </c>
      <c r="V30" s="185">
        <v>0</v>
      </c>
      <c r="W30" s="185">
        <v>0</v>
      </c>
      <c r="X30" s="185">
        <v>0</v>
      </c>
      <c r="Y30" s="185">
        <v>0</v>
      </c>
      <c r="Z30" s="185">
        <v>0</v>
      </c>
      <c r="AA30" s="185">
        <v>0</v>
      </c>
      <c r="AB30" s="185">
        <v>0</v>
      </c>
      <c r="AC30" s="185">
        <v>0</v>
      </c>
      <c r="AD30" s="185">
        <v>0</v>
      </c>
      <c r="AE30" s="185">
        <v>0</v>
      </c>
      <c r="AF30" s="185">
        <v>0</v>
      </c>
      <c r="AG30" s="186"/>
      <c r="AH30" s="187">
        <v>0</v>
      </c>
      <c r="AI30" s="188">
        <v>0</v>
      </c>
      <c r="AJ30" s="189">
        <v>0</v>
      </c>
      <c r="AK30" s="190">
        <v>0</v>
      </c>
    </row>
    <row r="31" spans="1:37">
      <c r="A31" s="184" t="s">
        <v>46</v>
      </c>
      <c r="B31" s="185">
        <v>0</v>
      </c>
      <c r="C31" s="185">
        <v>0</v>
      </c>
      <c r="D31" s="185">
        <v>0</v>
      </c>
      <c r="E31" s="185">
        <v>0</v>
      </c>
      <c r="F31" s="185">
        <v>0</v>
      </c>
      <c r="G31" s="185">
        <v>0</v>
      </c>
      <c r="H31" s="185">
        <v>0</v>
      </c>
      <c r="I31" s="185">
        <v>0</v>
      </c>
      <c r="J31" s="185">
        <v>0</v>
      </c>
      <c r="K31" s="185">
        <v>0</v>
      </c>
      <c r="L31" s="185">
        <v>0</v>
      </c>
      <c r="M31" s="185">
        <v>0</v>
      </c>
      <c r="N31" s="185">
        <v>0</v>
      </c>
      <c r="O31" s="185">
        <v>0</v>
      </c>
      <c r="P31" s="185">
        <v>0</v>
      </c>
      <c r="Q31" s="185">
        <v>0</v>
      </c>
      <c r="R31" s="185">
        <v>0</v>
      </c>
      <c r="S31" s="185">
        <v>0</v>
      </c>
      <c r="T31" s="185">
        <v>0</v>
      </c>
      <c r="U31" s="185">
        <v>0</v>
      </c>
      <c r="V31" s="185">
        <v>0</v>
      </c>
      <c r="W31" s="185">
        <v>0</v>
      </c>
      <c r="X31" s="185">
        <v>0</v>
      </c>
      <c r="Y31" s="185">
        <v>0</v>
      </c>
      <c r="Z31" s="185">
        <v>0</v>
      </c>
      <c r="AA31" s="185">
        <v>0</v>
      </c>
      <c r="AB31" s="185">
        <v>0</v>
      </c>
      <c r="AC31" s="185">
        <v>0</v>
      </c>
      <c r="AD31" s="185">
        <v>0</v>
      </c>
      <c r="AE31" s="185">
        <v>0</v>
      </c>
      <c r="AF31" s="192"/>
      <c r="AG31" s="186"/>
      <c r="AH31" s="187">
        <v>0</v>
      </c>
      <c r="AI31" s="188">
        <v>0</v>
      </c>
      <c r="AJ31" s="189">
        <v>0</v>
      </c>
      <c r="AK31" s="190">
        <v>0</v>
      </c>
    </row>
    <row r="32" spans="1:37">
      <c r="A32" s="184" t="s">
        <v>47</v>
      </c>
      <c r="B32" s="185">
        <v>0</v>
      </c>
      <c r="C32" s="185">
        <v>0</v>
      </c>
      <c r="D32" s="185">
        <v>0</v>
      </c>
      <c r="E32" s="185">
        <v>0</v>
      </c>
      <c r="F32" s="185">
        <v>0</v>
      </c>
      <c r="G32" s="185">
        <v>0</v>
      </c>
      <c r="H32" s="185">
        <v>0</v>
      </c>
      <c r="I32" s="185">
        <v>0</v>
      </c>
      <c r="J32" s="185">
        <v>0</v>
      </c>
      <c r="K32" s="185">
        <v>0</v>
      </c>
      <c r="L32" s="185">
        <v>0</v>
      </c>
      <c r="M32" s="185">
        <v>0</v>
      </c>
      <c r="N32" s="185">
        <v>0</v>
      </c>
      <c r="O32" s="185">
        <v>0</v>
      </c>
      <c r="P32" s="185">
        <v>0</v>
      </c>
      <c r="Q32" s="185">
        <v>0</v>
      </c>
      <c r="R32" s="185">
        <v>0</v>
      </c>
      <c r="S32" s="185">
        <v>0</v>
      </c>
      <c r="T32" s="185">
        <v>0</v>
      </c>
      <c r="U32" s="185">
        <v>0</v>
      </c>
      <c r="V32" s="185">
        <v>0</v>
      </c>
      <c r="W32" s="185">
        <v>0</v>
      </c>
      <c r="X32" s="185">
        <v>0</v>
      </c>
      <c r="Y32" s="185">
        <v>0</v>
      </c>
      <c r="Z32" s="185">
        <v>0</v>
      </c>
      <c r="AA32" s="185">
        <v>0</v>
      </c>
      <c r="AB32" s="185">
        <v>0</v>
      </c>
      <c r="AC32" s="185">
        <v>0</v>
      </c>
      <c r="AD32" s="185">
        <v>0</v>
      </c>
      <c r="AE32" s="185">
        <v>0</v>
      </c>
      <c r="AF32" s="185">
        <v>0</v>
      </c>
      <c r="AG32" s="186"/>
      <c r="AH32" s="187">
        <v>0</v>
      </c>
      <c r="AI32" s="188">
        <v>0</v>
      </c>
      <c r="AJ32" s="189">
        <v>0</v>
      </c>
      <c r="AK32" s="190">
        <v>0</v>
      </c>
    </row>
    <row r="33" spans="1:37"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81"/>
      <c r="AG33" s="193" t="s">
        <v>68</v>
      </c>
      <c r="AH33" s="194">
        <v>0.1082</v>
      </c>
      <c r="AI33" s="172"/>
      <c r="AJ33" s="132"/>
      <c r="AK33" s="195"/>
    </row>
    <row r="34" spans="1:37">
      <c r="A34" s="7" t="s">
        <v>70</v>
      </c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H34" s="199"/>
      <c r="AI34" s="199"/>
      <c r="AJ34" s="199"/>
      <c r="AK34" s="200"/>
    </row>
    <row r="35" spans="1:37">
      <c r="A35" s="175" t="s">
        <v>61</v>
      </c>
      <c r="B35" s="175">
        <v>1</v>
      </c>
      <c r="C35" s="175">
        <v>2</v>
      </c>
      <c r="D35" s="175">
        <v>3</v>
      </c>
      <c r="E35" s="175">
        <v>4</v>
      </c>
      <c r="F35" s="175">
        <v>5</v>
      </c>
      <c r="G35" s="175">
        <v>6</v>
      </c>
      <c r="H35" s="175">
        <v>7</v>
      </c>
      <c r="I35" s="175">
        <v>8</v>
      </c>
      <c r="J35" s="175">
        <v>9</v>
      </c>
      <c r="K35" s="175">
        <v>10</v>
      </c>
      <c r="L35" s="175">
        <v>11</v>
      </c>
      <c r="M35" s="175">
        <v>12</v>
      </c>
      <c r="N35" s="175">
        <v>13</v>
      </c>
      <c r="O35" s="175">
        <v>14</v>
      </c>
      <c r="P35" s="175">
        <v>15</v>
      </c>
      <c r="Q35" s="175">
        <v>16</v>
      </c>
      <c r="R35" s="175">
        <v>17</v>
      </c>
      <c r="S35" s="175">
        <v>18</v>
      </c>
      <c r="T35" s="175">
        <v>19</v>
      </c>
      <c r="U35" s="175">
        <v>20</v>
      </c>
      <c r="V35" s="175">
        <v>21</v>
      </c>
      <c r="W35" s="175">
        <v>22</v>
      </c>
      <c r="X35" s="175">
        <v>23</v>
      </c>
      <c r="Y35" s="175">
        <v>24</v>
      </c>
      <c r="Z35" s="175">
        <v>25</v>
      </c>
      <c r="AA35" s="175">
        <v>26</v>
      </c>
      <c r="AB35" s="175">
        <v>27</v>
      </c>
      <c r="AC35" s="175">
        <v>28</v>
      </c>
      <c r="AD35" s="175">
        <v>29</v>
      </c>
      <c r="AE35" s="175">
        <v>30</v>
      </c>
      <c r="AF35" s="175">
        <v>31</v>
      </c>
      <c r="AH35" s="199"/>
      <c r="AI35" s="199"/>
      <c r="AJ35" s="199"/>
      <c r="AK35" s="200"/>
    </row>
    <row r="36" spans="1:37">
      <c r="A36" s="184" t="s">
        <v>66</v>
      </c>
      <c r="B36" s="77">
        <v>16472000</v>
      </c>
      <c r="C36" s="77">
        <v>16472000</v>
      </c>
      <c r="D36" s="77">
        <v>0</v>
      </c>
      <c r="E36" s="77">
        <v>0</v>
      </c>
      <c r="F36" s="77">
        <v>0</v>
      </c>
      <c r="G36" s="77">
        <v>0</v>
      </c>
      <c r="H36" s="77">
        <v>16472000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16472000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16472000</v>
      </c>
      <c r="W36" s="77">
        <v>0</v>
      </c>
      <c r="X36" s="77">
        <v>0</v>
      </c>
      <c r="Y36" s="77">
        <v>0</v>
      </c>
      <c r="Z36" s="77">
        <v>0</v>
      </c>
      <c r="AA36" s="77">
        <v>0</v>
      </c>
      <c r="AB36" s="77">
        <v>0</v>
      </c>
      <c r="AC36" s="77">
        <v>16472000</v>
      </c>
      <c r="AD36" s="77">
        <v>0</v>
      </c>
      <c r="AE36" s="77">
        <v>0</v>
      </c>
      <c r="AF36" s="77">
        <v>0</v>
      </c>
      <c r="AH36" s="199"/>
      <c r="AI36" s="199"/>
      <c r="AJ36" s="199"/>
      <c r="AK36" s="200"/>
    </row>
    <row r="37" spans="1:37">
      <c r="A37" s="184" t="s">
        <v>37</v>
      </c>
      <c r="B37" s="77">
        <v>16472000</v>
      </c>
      <c r="C37" s="77">
        <v>16472000</v>
      </c>
      <c r="D37" s="77">
        <v>16472000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16472000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16472000</v>
      </c>
      <c r="S37" s="77"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16472000</v>
      </c>
      <c r="Z37" s="77">
        <v>0</v>
      </c>
      <c r="AA37" s="77">
        <v>0</v>
      </c>
      <c r="AB37" s="77">
        <v>0</v>
      </c>
      <c r="AC37" s="77">
        <v>0</v>
      </c>
      <c r="AD37" s="201"/>
      <c r="AE37" s="201"/>
      <c r="AF37" s="201"/>
    </row>
    <row r="38" spans="1:37">
      <c r="A38" s="184" t="s">
        <v>38</v>
      </c>
      <c r="B38" s="77">
        <v>16472000</v>
      </c>
      <c r="C38" s="77">
        <v>16472000</v>
      </c>
      <c r="D38" s="77">
        <v>16472000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16472000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16472000</v>
      </c>
      <c r="S38" s="77">
        <v>0</v>
      </c>
      <c r="T38" s="77">
        <v>0</v>
      </c>
      <c r="U38" s="77">
        <v>0</v>
      </c>
      <c r="V38" s="77">
        <v>0</v>
      </c>
      <c r="W38" s="77">
        <v>0</v>
      </c>
      <c r="X38" s="77">
        <v>0</v>
      </c>
      <c r="Y38" s="77">
        <v>16472000</v>
      </c>
      <c r="Z38" s="77">
        <v>0</v>
      </c>
      <c r="AA38" s="77">
        <v>0</v>
      </c>
      <c r="AB38" s="77">
        <v>0</v>
      </c>
      <c r="AC38" s="77">
        <v>0</v>
      </c>
      <c r="AD38" s="77">
        <v>0</v>
      </c>
      <c r="AE38" s="77">
        <v>16542000</v>
      </c>
      <c r="AF38" s="77">
        <v>0</v>
      </c>
    </row>
    <row r="39" spans="1:37">
      <c r="A39" s="184" t="s">
        <v>39</v>
      </c>
      <c r="B39" s="77">
        <v>16542000</v>
      </c>
      <c r="C39" s="77">
        <v>16542000</v>
      </c>
      <c r="D39" s="77">
        <v>0</v>
      </c>
      <c r="E39" s="77">
        <v>0</v>
      </c>
      <c r="F39" s="77">
        <v>0</v>
      </c>
      <c r="G39" s="77">
        <v>0</v>
      </c>
      <c r="H39" s="77">
        <v>16542000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16542000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16542000</v>
      </c>
      <c r="W39" s="77">
        <v>0</v>
      </c>
      <c r="X39" s="77">
        <v>0</v>
      </c>
      <c r="Y39" s="77">
        <v>0</v>
      </c>
      <c r="Z39" s="77">
        <v>0</v>
      </c>
      <c r="AA39" s="77">
        <v>0</v>
      </c>
      <c r="AB39" s="77">
        <v>0</v>
      </c>
      <c r="AC39" s="77">
        <v>16542000</v>
      </c>
      <c r="AD39" s="77">
        <v>0</v>
      </c>
      <c r="AE39" s="77">
        <v>0</v>
      </c>
      <c r="AF39" s="203"/>
    </row>
    <row r="40" spans="1:37">
      <c r="A40" s="184" t="s">
        <v>40</v>
      </c>
      <c r="B40" s="77">
        <v>16542000</v>
      </c>
      <c r="C40" s="77">
        <v>16542000</v>
      </c>
      <c r="D40" s="77">
        <v>0</v>
      </c>
      <c r="E40" s="77">
        <v>0</v>
      </c>
      <c r="F40" s="77">
        <v>16542000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16542000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16542000</v>
      </c>
      <c r="U40" s="77">
        <v>0</v>
      </c>
      <c r="V40" s="77">
        <v>0</v>
      </c>
      <c r="W40" s="77">
        <v>0</v>
      </c>
      <c r="X40" s="77">
        <v>0</v>
      </c>
      <c r="Y40" s="77">
        <v>0</v>
      </c>
      <c r="Z40" s="77">
        <v>0</v>
      </c>
      <c r="AA40" s="77">
        <v>16542000</v>
      </c>
      <c r="AB40" s="77">
        <v>0</v>
      </c>
      <c r="AC40" s="77">
        <v>0</v>
      </c>
      <c r="AD40" s="77">
        <v>0</v>
      </c>
      <c r="AE40" s="77">
        <v>0</v>
      </c>
      <c r="AF40" s="77">
        <v>0</v>
      </c>
    </row>
    <row r="41" spans="1:37">
      <c r="A41" s="184" t="s">
        <v>41</v>
      </c>
      <c r="B41" s="77">
        <v>16542000</v>
      </c>
      <c r="C41" s="77">
        <v>16542000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16542000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16542000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  <c r="W41" s="77">
        <v>0</v>
      </c>
      <c r="X41" s="77">
        <v>16542000</v>
      </c>
      <c r="Y41" s="77">
        <v>0</v>
      </c>
      <c r="Z41" s="77">
        <v>0</v>
      </c>
      <c r="AA41" s="77">
        <v>0</v>
      </c>
      <c r="AB41" s="77">
        <v>0</v>
      </c>
      <c r="AC41" s="77">
        <v>0</v>
      </c>
      <c r="AD41" s="77">
        <v>0</v>
      </c>
      <c r="AE41" s="77">
        <v>16542000</v>
      </c>
      <c r="AF41" s="203"/>
    </row>
    <row r="42" spans="1:37">
      <c r="A42" s="184" t="s">
        <v>42</v>
      </c>
      <c r="B42" s="77">
        <v>16542000</v>
      </c>
      <c r="C42" s="77">
        <v>16542000</v>
      </c>
      <c r="D42" s="77">
        <v>0</v>
      </c>
      <c r="E42" s="77">
        <v>0</v>
      </c>
      <c r="F42" s="77">
        <v>0</v>
      </c>
      <c r="G42" s="77">
        <v>0</v>
      </c>
      <c r="H42" s="77">
        <v>16542000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16542000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16542000</v>
      </c>
      <c r="W42" s="77">
        <v>0</v>
      </c>
      <c r="X42" s="77">
        <v>0</v>
      </c>
      <c r="Y42" s="77">
        <v>0</v>
      </c>
      <c r="Z42" s="77">
        <v>0</v>
      </c>
      <c r="AA42" s="77">
        <v>0</v>
      </c>
      <c r="AB42" s="77">
        <v>0</v>
      </c>
      <c r="AC42" s="77">
        <v>16542000</v>
      </c>
      <c r="AD42" s="77">
        <v>0</v>
      </c>
      <c r="AE42" s="77">
        <v>0</v>
      </c>
      <c r="AF42" s="77">
        <v>0</v>
      </c>
    </row>
    <row r="43" spans="1:37">
      <c r="A43" s="184" t="s">
        <v>43</v>
      </c>
      <c r="B43" s="77">
        <v>16542000</v>
      </c>
      <c r="C43" s="77">
        <v>16542000</v>
      </c>
      <c r="D43" s="77">
        <v>0</v>
      </c>
      <c r="E43" s="77">
        <v>1652000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1656300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1656300</v>
      </c>
      <c r="T43" s="77">
        <v>0</v>
      </c>
      <c r="U43" s="77">
        <v>0</v>
      </c>
      <c r="V43" s="77">
        <v>0</v>
      </c>
      <c r="W43" s="77">
        <v>0</v>
      </c>
      <c r="X43" s="77">
        <v>0</v>
      </c>
      <c r="Y43" s="77">
        <v>0</v>
      </c>
      <c r="Z43" s="77">
        <v>1656300</v>
      </c>
      <c r="AA43" s="77">
        <v>0</v>
      </c>
      <c r="AB43" s="77">
        <v>0</v>
      </c>
      <c r="AC43" s="77">
        <v>0</v>
      </c>
      <c r="AD43" s="77">
        <v>0</v>
      </c>
      <c r="AE43" s="77">
        <v>0</v>
      </c>
      <c r="AF43" s="77">
        <v>0</v>
      </c>
    </row>
    <row r="44" spans="1:37">
      <c r="A44" s="184" t="s">
        <v>44</v>
      </c>
      <c r="B44" s="77">
        <v>1656300</v>
      </c>
      <c r="C44" s="77">
        <v>1656300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  <c r="I44" s="77">
        <v>1656300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1656300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  <c r="W44" s="77">
        <v>1656300</v>
      </c>
      <c r="X44" s="77">
        <v>0</v>
      </c>
      <c r="Y44" s="77">
        <v>0</v>
      </c>
      <c r="Z44" s="77">
        <v>0</v>
      </c>
      <c r="AA44" s="77">
        <v>0</v>
      </c>
      <c r="AB44" s="77">
        <v>0</v>
      </c>
      <c r="AC44" s="77">
        <v>0</v>
      </c>
      <c r="AD44" s="77">
        <v>1656300</v>
      </c>
      <c r="AE44" s="77">
        <v>0</v>
      </c>
      <c r="AF44" s="203"/>
    </row>
    <row r="45" spans="1:37">
      <c r="A45" s="184" t="s">
        <v>45</v>
      </c>
      <c r="B45" s="77">
        <v>1656300</v>
      </c>
      <c r="C45" s="77">
        <v>1656300</v>
      </c>
      <c r="D45" s="77">
        <v>0</v>
      </c>
      <c r="E45" s="77">
        <v>0</v>
      </c>
      <c r="F45" s="77">
        <v>0</v>
      </c>
      <c r="G45" s="77">
        <v>1656300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7">
        <v>1656300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1656300</v>
      </c>
      <c r="V45" s="77">
        <v>0</v>
      </c>
      <c r="W45" s="77">
        <v>0</v>
      </c>
      <c r="X45" s="77">
        <v>0</v>
      </c>
      <c r="Y45" s="77">
        <v>0</v>
      </c>
      <c r="Z45" s="77">
        <v>0</v>
      </c>
      <c r="AA45" s="77">
        <v>0</v>
      </c>
      <c r="AB45" s="77">
        <v>1656300</v>
      </c>
      <c r="AC45" s="77">
        <v>0</v>
      </c>
      <c r="AD45" s="77">
        <v>0</v>
      </c>
      <c r="AE45" s="77">
        <v>0</v>
      </c>
      <c r="AF45" s="77">
        <v>0</v>
      </c>
    </row>
    <row r="46" spans="1:37">
      <c r="A46" s="184" t="s">
        <v>46</v>
      </c>
      <c r="B46" s="77">
        <v>1656300</v>
      </c>
      <c r="C46" s="77">
        <v>1656300</v>
      </c>
      <c r="D46" s="77">
        <v>1656300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1656300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1656300</v>
      </c>
      <c r="S46" s="77">
        <v>0</v>
      </c>
      <c r="T46" s="77">
        <v>0</v>
      </c>
      <c r="U46" s="77">
        <v>0</v>
      </c>
      <c r="V46" s="77">
        <v>0</v>
      </c>
      <c r="W46" s="77">
        <v>0</v>
      </c>
      <c r="X46" s="77">
        <v>0</v>
      </c>
      <c r="Y46" s="77">
        <v>1656300</v>
      </c>
      <c r="Z46" s="77">
        <v>0</v>
      </c>
      <c r="AA46" s="77">
        <v>0</v>
      </c>
      <c r="AB46" s="77">
        <v>0</v>
      </c>
      <c r="AC46" s="77">
        <v>0</v>
      </c>
      <c r="AD46" s="77">
        <v>0</v>
      </c>
      <c r="AE46" s="77">
        <v>0</v>
      </c>
      <c r="AF46" s="203"/>
    </row>
    <row r="47" spans="1:37">
      <c r="A47" s="184" t="s">
        <v>71</v>
      </c>
      <c r="B47" s="77">
        <v>1656300</v>
      </c>
      <c r="C47" s="77">
        <v>1656300</v>
      </c>
      <c r="D47" s="77">
        <v>0</v>
      </c>
      <c r="E47" s="77">
        <v>0</v>
      </c>
      <c r="F47" s="77">
        <v>0</v>
      </c>
      <c r="G47" s="77">
        <v>0</v>
      </c>
      <c r="H47" s="77">
        <v>0</v>
      </c>
      <c r="I47" s="77">
        <v>1656300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1656300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  <c r="W47" s="77">
        <v>1656300</v>
      </c>
      <c r="X47" s="77">
        <v>0</v>
      </c>
      <c r="Y47" s="77">
        <v>0</v>
      </c>
      <c r="Z47" s="77">
        <v>0</v>
      </c>
      <c r="AA47" s="77">
        <v>0</v>
      </c>
      <c r="AB47" s="77">
        <v>0</v>
      </c>
      <c r="AC47" s="77">
        <v>0</v>
      </c>
      <c r="AD47" s="77">
        <v>1656300</v>
      </c>
      <c r="AE47" s="77">
        <v>0</v>
      </c>
      <c r="AF47" s="77">
        <v>0</v>
      </c>
    </row>
    <row r="49" spans="1:32">
      <c r="A49" s="7" t="s">
        <v>72</v>
      </c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</row>
    <row r="50" spans="1:32">
      <c r="A50" s="175" t="s">
        <v>61</v>
      </c>
      <c r="B50" s="175">
        <v>1</v>
      </c>
      <c r="C50" s="175">
        <v>2</v>
      </c>
      <c r="D50" s="175">
        <v>3</v>
      </c>
      <c r="E50" s="175">
        <v>4</v>
      </c>
      <c r="F50" s="175">
        <v>5</v>
      </c>
      <c r="G50" s="175">
        <v>6</v>
      </c>
      <c r="H50" s="175">
        <v>7</v>
      </c>
      <c r="I50" s="175">
        <v>8</v>
      </c>
      <c r="J50" s="175">
        <v>9</v>
      </c>
      <c r="K50" s="175">
        <v>10</v>
      </c>
      <c r="L50" s="175">
        <v>11</v>
      </c>
      <c r="M50" s="175">
        <v>12</v>
      </c>
      <c r="N50" s="175">
        <v>13</v>
      </c>
      <c r="O50" s="175">
        <v>14</v>
      </c>
      <c r="P50" s="175">
        <v>15</v>
      </c>
      <c r="Q50" s="175">
        <v>16</v>
      </c>
      <c r="R50" s="175">
        <v>17</v>
      </c>
      <c r="S50" s="175">
        <v>18</v>
      </c>
      <c r="T50" s="175">
        <v>19</v>
      </c>
      <c r="U50" s="175">
        <v>20</v>
      </c>
      <c r="V50" s="175">
        <v>21</v>
      </c>
      <c r="W50" s="175">
        <v>22</v>
      </c>
      <c r="X50" s="175">
        <v>23</v>
      </c>
      <c r="Y50" s="175">
        <v>24</v>
      </c>
      <c r="Z50" s="175">
        <v>25</v>
      </c>
      <c r="AA50" s="175">
        <v>26</v>
      </c>
      <c r="AB50" s="175">
        <v>27</v>
      </c>
      <c r="AC50" s="175">
        <v>28</v>
      </c>
      <c r="AD50" s="175">
        <v>29</v>
      </c>
      <c r="AE50" s="175">
        <v>30</v>
      </c>
      <c r="AF50" s="175">
        <v>31</v>
      </c>
    </row>
    <row r="51" spans="1:32">
      <c r="A51" s="184" t="s">
        <v>66</v>
      </c>
      <c r="B51" s="77">
        <v>5010000</v>
      </c>
      <c r="C51" s="77">
        <v>5010000</v>
      </c>
      <c r="D51" s="77">
        <v>0</v>
      </c>
      <c r="E51" s="77">
        <v>0</v>
      </c>
      <c r="F51" s="77">
        <v>0</v>
      </c>
      <c r="G51" s="77">
        <v>0</v>
      </c>
      <c r="H51" s="77">
        <v>5010000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5010000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  <c r="U51" s="77">
        <v>0</v>
      </c>
      <c r="V51" s="77">
        <v>5010000</v>
      </c>
      <c r="W51" s="77">
        <v>0</v>
      </c>
      <c r="X51" s="77">
        <v>0</v>
      </c>
      <c r="Y51" s="77">
        <v>0</v>
      </c>
      <c r="Z51" s="77">
        <v>0</v>
      </c>
      <c r="AA51" s="77">
        <v>0</v>
      </c>
      <c r="AB51" s="77">
        <v>0</v>
      </c>
      <c r="AC51" s="77">
        <v>5010000</v>
      </c>
      <c r="AD51" s="77">
        <v>0</v>
      </c>
      <c r="AE51" s="77">
        <v>0</v>
      </c>
      <c r="AF51" s="77">
        <v>0</v>
      </c>
    </row>
    <row r="52" spans="1:32">
      <c r="A52" s="184" t="s">
        <v>37</v>
      </c>
      <c r="B52" s="77">
        <v>5010000</v>
      </c>
      <c r="C52" s="77">
        <v>5010000</v>
      </c>
      <c r="D52" s="77">
        <v>5010000</v>
      </c>
      <c r="E52" s="77">
        <v>0</v>
      </c>
      <c r="F52" s="77">
        <v>0</v>
      </c>
      <c r="G52" s="77">
        <v>0</v>
      </c>
      <c r="H52" s="77">
        <v>0</v>
      </c>
      <c r="I52" s="77">
        <v>0</v>
      </c>
      <c r="J52" s="77">
        <v>0</v>
      </c>
      <c r="K52" s="77">
        <v>5010000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5010000</v>
      </c>
      <c r="S52" s="77">
        <v>0</v>
      </c>
      <c r="T52" s="77">
        <v>0</v>
      </c>
      <c r="U52" s="77">
        <v>0</v>
      </c>
      <c r="V52" s="77">
        <v>0</v>
      </c>
      <c r="W52" s="77">
        <v>0</v>
      </c>
      <c r="X52" s="77">
        <v>0</v>
      </c>
      <c r="Y52" s="77">
        <v>5010000</v>
      </c>
      <c r="Z52" s="77">
        <v>0</v>
      </c>
      <c r="AA52" s="77">
        <v>0</v>
      </c>
      <c r="AB52" s="77">
        <v>0</v>
      </c>
      <c r="AC52" s="77">
        <v>0</v>
      </c>
      <c r="AD52" s="201"/>
      <c r="AE52" s="201"/>
      <c r="AF52" s="201"/>
    </row>
    <row r="53" spans="1:32">
      <c r="A53" s="184" t="s">
        <v>38</v>
      </c>
      <c r="B53" s="77">
        <v>5010000</v>
      </c>
      <c r="C53" s="77">
        <v>5010000</v>
      </c>
      <c r="D53" s="77">
        <v>5010000</v>
      </c>
      <c r="E53" s="77">
        <v>0</v>
      </c>
      <c r="F53" s="77">
        <v>0</v>
      </c>
      <c r="G53" s="77">
        <v>0</v>
      </c>
      <c r="H53" s="77">
        <v>0</v>
      </c>
      <c r="I53" s="77">
        <v>0</v>
      </c>
      <c r="J53" s="77">
        <v>0</v>
      </c>
      <c r="K53" s="77">
        <v>5010000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5010000</v>
      </c>
      <c r="S53" s="77">
        <v>0</v>
      </c>
      <c r="T53" s="77">
        <v>0</v>
      </c>
      <c r="U53" s="77">
        <v>0</v>
      </c>
      <c r="V53" s="77">
        <v>0</v>
      </c>
      <c r="W53" s="77">
        <v>0</v>
      </c>
      <c r="X53" s="77">
        <v>0</v>
      </c>
      <c r="Y53" s="77">
        <v>5010000</v>
      </c>
      <c r="Z53" s="77">
        <v>0</v>
      </c>
      <c r="AA53" s="77">
        <v>0</v>
      </c>
      <c r="AB53" s="77">
        <v>0</v>
      </c>
      <c r="AC53" s="77">
        <v>0</v>
      </c>
      <c r="AD53" s="77">
        <v>0</v>
      </c>
      <c r="AE53" s="77">
        <v>5042200</v>
      </c>
      <c r="AF53" s="77">
        <v>0</v>
      </c>
    </row>
    <row r="54" spans="1:32">
      <c r="A54" s="184" t="s">
        <v>39</v>
      </c>
      <c r="B54" s="77">
        <v>5042200</v>
      </c>
      <c r="C54" s="77">
        <v>5042200</v>
      </c>
      <c r="D54" s="77">
        <v>0</v>
      </c>
      <c r="E54" s="77">
        <v>0</v>
      </c>
      <c r="F54" s="77">
        <v>0</v>
      </c>
      <c r="G54" s="77">
        <v>0</v>
      </c>
      <c r="H54" s="77">
        <v>5042200</v>
      </c>
      <c r="I54" s="77">
        <v>0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  <c r="O54" s="77">
        <v>5042200</v>
      </c>
      <c r="P54" s="77">
        <v>0</v>
      </c>
      <c r="Q54" s="77">
        <v>0</v>
      </c>
      <c r="R54" s="77">
        <v>0</v>
      </c>
      <c r="S54" s="77">
        <v>0</v>
      </c>
      <c r="T54" s="77">
        <v>0</v>
      </c>
      <c r="U54" s="77">
        <v>0</v>
      </c>
      <c r="V54" s="77">
        <v>5042200</v>
      </c>
      <c r="W54" s="77">
        <v>0</v>
      </c>
      <c r="X54" s="77">
        <v>0</v>
      </c>
      <c r="Y54" s="77">
        <v>0</v>
      </c>
      <c r="Z54" s="77">
        <v>0</v>
      </c>
      <c r="AA54" s="77">
        <v>0</v>
      </c>
      <c r="AB54" s="77">
        <v>0</v>
      </c>
      <c r="AC54" s="77">
        <v>5042200</v>
      </c>
      <c r="AD54" s="77">
        <v>0</v>
      </c>
      <c r="AE54" s="77">
        <v>0</v>
      </c>
      <c r="AF54" s="203"/>
    </row>
    <row r="55" spans="1:32">
      <c r="A55" s="184" t="s">
        <v>40</v>
      </c>
      <c r="B55" s="77">
        <v>5042200</v>
      </c>
      <c r="C55" s="77">
        <v>5042200</v>
      </c>
      <c r="D55" s="77">
        <v>0</v>
      </c>
      <c r="E55" s="77">
        <v>0</v>
      </c>
      <c r="F55" s="77">
        <v>5042200</v>
      </c>
      <c r="G55" s="77">
        <v>0</v>
      </c>
      <c r="H55" s="77">
        <v>0</v>
      </c>
      <c r="I55" s="77">
        <v>0</v>
      </c>
      <c r="J55" s="77">
        <v>0</v>
      </c>
      <c r="K55" s="77">
        <v>0</v>
      </c>
      <c r="L55" s="77">
        <v>0</v>
      </c>
      <c r="M55" s="77">
        <v>5042200</v>
      </c>
      <c r="N55" s="77">
        <v>0</v>
      </c>
      <c r="O55" s="77">
        <v>0</v>
      </c>
      <c r="P55" s="77">
        <v>0</v>
      </c>
      <c r="Q55" s="77">
        <v>0</v>
      </c>
      <c r="R55" s="77">
        <v>0</v>
      </c>
      <c r="S55" s="77">
        <v>0</v>
      </c>
      <c r="T55" s="77">
        <v>5042200</v>
      </c>
      <c r="U55" s="77">
        <v>0</v>
      </c>
      <c r="V55" s="77">
        <v>0</v>
      </c>
      <c r="W55" s="77">
        <v>0</v>
      </c>
      <c r="X55" s="77">
        <v>0</v>
      </c>
      <c r="Y55" s="77">
        <v>0</v>
      </c>
      <c r="Z55" s="77">
        <v>0</v>
      </c>
      <c r="AA55" s="77">
        <v>5042200</v>
      </c>
      <c r="AB55" s="77">
        <v>0</v>
      </c>
      <c r="AC55" s="77">
        <v>0</v>
      </c>
      <c r="AD55" s="77">
        <v>0</v>
      </c>
      <c r="AE55" s="77">
        <v>0</v>
      </c>
      <c r="AF55" s="77">
        <v>0</v>
      </c>
    </row>
    <row r="56" spans="1:32">
      <c r="A56" s="184" t="s">
        <v>41</v>
      </c>
      <c r="B56" s="77">
        <v>5042200</v>
      </c>
      <c r="C56" s="77">
        <v>5042200</v>
      </c>
      <c r="D56" s="77">
        <v>0</v>
      </c>
      <c r="E56" s="77">
        <v>0</v>
      </c>
      <c r="F56" s="77">
        <v>0</v>
      </c>
      <c r="G56" s="77">
        <v>0</v>
      </c>
      <c r="H56" s="77">
        <v>0</v>
      </c>
      <c r="I56" s="77">
        <v>0</v>
      </c>
      <c r="J56" s="77">
        <v>5042200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5042200</v>
      </c>
      <c r="R56" s="77">
        <v>0</v>
      </c>
      <c r="S56" s="77">
        <v>0</v>
      </c>
      <c r="T56" s="77">
        <v>0</v>
      </c>
      <c r="U56" s="77">
        <v>0</v>
      </c>
      <c r="V56" s="77">
        <v>0</v>
      </c>
      <c r="W56" s="77">
        <v>0</v>
      </c>
      <c r="X56" s="77">
        <v>5042200</v>
      </c>
      <c r="Y56" s="77">
        <v>0</v>
      </c>
      <c r="Z56" s="77">
        <v>0</v>
      </c>
      <c r="AA56" s="77">
        <v>0</v>
      </c>
      <c r="AB56" s="77">
        <v>0</v>
      </c>
      <c r="AC56" s="77">
        <v>0</v>
      </c>
      <c r="AD56" s="77">
        <v>0</v>
      </c>
      <c r="AE56" s="77">
        <v>5042200</v>
      </c>
      <c r="AF56" s="203"/>
    </row>
    <row r="57" spans="1:32">
      <c r="A57" s="184" t="s">
        <v>42</v>
      </c>
      <c r="B57" s="77">
        <v>5042200</v>
      </c>
      <c r="C57" s="77">
        <v>5042200</v>
      </c>
      <c r="D57" s="77">
        <v>0</v>
      </c>
      <c r="E57" s="77">
        <v>0</v>
      </c>
      <c r="F57" s="77">
        <v>0</v>
      </c>
      <c r="G57" s="77">
        <v>0</v>
      </c>
      <c r="H57" s="77">
        <v>5042200</v>
      </c>
      <c r="I57" s="77">
        <v>0</v>
      </c>
      <c r="J57" s="77">
        <v>0</v>
      </c>
      <c r="K57" s="77">
        <v>0</v>
      </c>
      <c r="L57" s="77">
        <v>0</v>
      </c>
      <c r="M57" s="77">
        <v>0</v>
      </c>
      <c r="N57" s="77">
        <v>0</v>
      </c>
      <c r="O57" s="77">
        <v>5042200</v>
      </c>
      <c r="P57" s="77">
        <v>0</v>
      </c>
      <c r="Q57" s="77">
        <v>0</v>
      </c>
      <c r="R57" s="77">
        <v>0</v>
      </c>
      <c r="S57" s="77">
        <v>0</v>
      </c>
      <c r="T57" s="77">
        <v>0</v>
      </c>
      <c r="U57" s="77">
        <v>0</v>
      </c>
      <c r="V57" s="77">
        <v>5042200</v>
      </c>
      <c r="W57" s="77">
        <v>0</v>
      </c>
      <c r="X57" s="77">
        <v>0</v>
      </c>
      <c r="Y57" s="77">
        <v>0</v>
      </c>
      <c r="Z57" s="77">
        <v>0</v>
      </c>
      <c r="AA57" s="77">
        <v>0</v>
      </c>
      <c r="AB57" s="77">
        <v>0</v>
      </c>
      <c r="AC57" s="77">
        <v>5042200</v>
      </c>
      <c r="AD57" s="77">
        <v>0</v>
      </c>
      <c r="AE57" s="77">
        <v>0</v>
      </c>
      <c r="AF57" s="77">
        <v>0</v>
      </c>
    </row>
    <row r="58" spans="1:32">
      <c r="A58" s="184" t="s">
        <v>43</v>
      </c>
      <c r="B58" s="77">
        <v>5042200</v>
      </c>
      <c r="C58" s="77">
        <v>5042200</v>
      </c>
      <c r="D58" s="77">
        <v>0</v>
      </c>
      <c r="E58" s="77">
        <v>5042200</v>
      </c>
      <c r="F58" s="77">
        <v>0</v>
      </c>
      <c r="G58" s="77">
        <v>0</v>
      </c>
      <c r="H58" s="77">
        <v>0</v>
      </c>
      <c r="I58" s="77">
        <v>0</v>
      </c>
      <c r="J58" s="77">
        <v>0</v>
      </c>
      <c r="K58" s="77">
        <v>0</v>
      </c>
      <c r="L58" s="77">
        <v>5043900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5043900</v>
      </c>
      <c r="T58" s="77">
        <v>0</v>
      </c>
      <c r="U58" s="77">
        <v>0</v>
      </c>
      <c r="V58" s="77">
        <v>0</v>
      </c>
      <c r="W58" s="77">
        <v>0</v>
      </c>
      <c r="X58" s="77">
        <v>0</v>
      </c>
      <c r="Y58" s="77">
        <v>0</v>
      </c>
      <c r="Z58" s="77">
        <v>5043900</v>
      </c>
      <c r="AA58" s="77">
        <v>0</v>
      </c>
      <c r="AB58" s="77">
        <v>0</v>
      </c>
      <c r="AC58" s="77">
        <v>0</v>
      </c>
      <c r="AD58" s="77">
        <v>0</v>
      </c>
      <c r="AE58" s="77">
        <v>0</v>
      </c>
      <c r="AF58" s="77">
        <v>0</v>
      </c>
    </row>
    <row r="59" spans="1:32">
      <c r="A59" s="184" t="s">
        <v>44</v>
      </c>
      <c r="B59" s="77">
        <v>5043900</v>
      </c>
      <c r="C59" s="77">
        <v>5043900</v>
      </c>
      <c r="D59" s="77">
        <v>0</v>
      </c>
      <c r="E59" s="77">
        <v>0</v>
      </c>
      <c r="F59" s="77">
        <v>0</v>
      </c>
      <c r="G59" s="77">
        <v>0</v>
      </c>
      <c r="H59" s="77">
        <v>0</v>
      </c>
      <c r="I59" s="77">
        <v>5043900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7">
        <v>0</v>
      </c>
      <c r="P59" s="77">
        <v>5043900</v>
      </c>
      <c r="Q59" s="77">
        <v>0</v>
      </c>
      <c r="R59" s="77">
        <v>0</v>
      </c>
      <c r="S59" s="77">
        <v>0</v>
      </c>
      <c r="T59" s="77">
        <v>0</v>
      </c>
      <c r="U59" s="77">
        <v>0</v>
      </c>
      <c r="V59" s="77">
        <v>0</v>
      </c>
      <c r="W59" s="77">
        <v>5043900</v>
      </c>
      <c r="X59" s="77">
        <v>0</v>
      </c>
      <c r="Y59" s="77">
        <v>0</v>
      </c>
      <c r="Z59" s="77">
        <v>0</v>
      </c>
      <c r="AA59" s="77">
        <v>0</v>
      </c>
      <c r="AB59" s="77">
        <v>0</v>
      </c>
      <c r="AC59" s="77">
        <v>0</v>
      </c>
      <c r="AD59" s="77">
        <v>5043900</v>
      </c>
      <c r="AE59" s="77">
        <v>0</v>
      </c>
      <c r="AF59" s="203"/>
    </row>
    <row r="60" spans="1:32">
      <c r="A60" s="184" t="s">
        <v>45</v>
      </c>
      <c r="B60" s="77">
        <v>5043900</v>
      </c>
      <c r="C60" s="77">
        <v>5043900</v>
      </c>
      <c r="D60" s="77">
        <v>0</v>
      </c>
      <c r="E60" s="77">
        <v>0</v>
      </c>
      <c r="F60" s="77">
        <v>0</v>
      </c>
      <c r="G60" s="77">
        <v>5043900</v>
      </c>
      <c r="H60" s="77">
        <v>0</v>
      </c>
      <c r="I60" s="77">
        <v>0</v>
      </c>
      <c r="J60" s="77">
        <v>0</v>
      </c>
      <c r="K60" s="77">
        <v>0</v>
      </c>
      <c r="L60" s="77">
        <v>0</v>
      </c>
      <c r="M60" s="77">
        <v>0</v>
      </c>
      <c r="N60" s="77">
        <v>5043900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77">
        <v>0</v>
      </c>
      <c r="U60" s="77">
        <v>5043900</v>
      </c>
      <c r="V60" s="77">
        <v>0</v>
      </c>
      <c r="W60" s="77">
        <v>0</v>
      </c>
      <c r="X60" s="77">
        <v>0</v>
      </c>
      <c r="Y60" s="77">
        <v>0</v>
      </c>
      <c r="Z60" s="77">
        <v>0</v>
      </c>
      <c r="AA60" s="77">
        <v>0</v>
      </c>
      <c r="AB60" s="77">
        <v>5043900</v>
      </c>
      <c r="AC60" s="77">
        <v>0</v>
      </c>
      <c r="AD60" s="77">
        <v>0</v>
      </c>
      <c r="AE60" s="77">
        <v>0</v>
      </c>
      <c r="AF60" s="77">
        <v>0</v>
      </c>
    </row>
    <row r="61" spans="1:32">
      <c r="A61" s="184" t="s">
        <v>46</v>
      </c>
      <c r="B61" s="77">
        <v>5043900</v>
      </c>
      <c r="C61" s="77">
        <v>5043900</v>
      </c>
      <c r="D61" s="77">
        <v>5043900</v>
      </c>
      <c r="E61" s="77">
        <v>0</v>
      </c>
      <c r="F61" s="77">
        <v>0</v>
      </c>
      <c r="G61" s="77">
        <v>0</v>
      </c>
      <c r="H61" s="77">
        <v>0</v>
      </c>
      <c r="I61" s="77">
        <v>0</v>
      </c>
      <c r="J61" s="77">
        <v>0</v>
      </c>
      <c r="K61" s="77">
        <v>5043900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5043900</v>
      </c>
      <c r="S61" s="77">
        <v>0</v>
      </c>
      <c r="T61" s="77">
        <v>0</v>
      </c>
      <c r="U61" s="77">
        <v>0</v>
      </c>
      <c r="V61" s="77">
        <v>0</v>
      </c>
      <c r="W61" s="77">
        <v>0</v>
      </c>
      <c r="X61" s="77">
        <v>0</v>
      </c>
      <c r="Y61" s="77">
        <v>5043900</v>
      </c>
      <c r="Z61" s="77">
        <v>0</v>
      </c>
      <c r="AA61" s="77">
        <v>0</v>
      </c>
      <c r="AB61" s="77">
        <v>0</v>
      </c>
      <c r="AC61" s="77">
        <v>0</v>
      </c>
      <c r="AD61" s="77">
        <v>0</v>
      </c>
      <c r="AE61" s="77">
        <v>0</v>
      </c>
      <c r="AF61" s="203"/>
    </row>
    <row r="62" spans="1:32">
      <c r="A62" s="184" t="s">
        <v>47</v>
      </c>
      <c r="B62" s="77">
        <v>5043900</v>
      </c>
      <c r="C62" s="77">
        <v>5043900</v>
      </c>
      <c r="D62" s="77">
        <v>0</v>
      </c>
      <c r="E62" s="77">
        <v>0</v>
      </c>
      <c r="F62" s="77">
        <v>0</v>
      </c>
      <c r="G62" s="77">
        <v>0</v>
      </c>
      <c r="H62" s="77">
        <v>0</v>
      </c>
      <c r="I62" s="77">
        <v>5043900</v>
      </c>
      <c r="J62" s="77">
        <v>0</v>
      </c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7">
        <v>5043900</v>
      </c>
      <c r="Q62" s="77">
        <v>0</v>
      </c>
      <c r="R62" s="77">
        <v>0</v>
      </c>
      <c r="S62" s="77">
        <v>0</v>
      </c>
      <c r="T62" s="77">
        <v>0</v>
      </c>
      <c r="U62" s="77">
        <v>0</v>
      </c>
      <c r="V62" s="77">
        <v>0</v>
      </c>
      <c r="W62" s="77">
        <v>5043900</v>
      </c>
      <c r="X62" s="77">
        <v>0</v>
      </c>
      <c r="Y62" s="77">
        <v>0</v>
      </c>
      <c r="Z62" s="77">
        <v>0</v>
      </c>
      <c r="AA62" s="77">
        <v>0</v>
      </c>
      <c r="AB62" s="77">
        <v>0</v>
      </c>
      <c r="AC62" s="77">
        <v>0</v>
      </c>
      <c r="AD62" s="77">
        <v>5043900</v>
      </c>
      <c r="AE62" s="77">
        <v>0</v>
      </c>
      <c r="AF62" s="77">
        <v>0</v>
      </c>
    </row>
  </sheetData>
  <hyperlinks>
    <hyperlink ref="K1" location="'Hyper Links'!A1" display="'Hyper Links'!A1" xr:uid="{FDB4EC12-D2B9-4217-87AD-47EB828BA371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50442-247E-498B-BA53-285C4743192F}">
  <dimension ref="A1:P2"/>
  <sheetViews>
    <sheetView tabSelected="1" workbookViewId="0">
      <selection activeCell="K22" sqref="K22"/>
    </sheetView>
  </sheetViews>
  <sheetFormatPr defaultRowHeight="14.25"/>
  <sheetData>
    <row r="1" spans="1:16" ht="19.5" customHeight="1">
      <c r="A1" s="241" t="s">
        <v>99</v>
      </c>
      <c r="B1" s="242">
        <v>43466</v>
      </c>
      <c r="C1" s="242">
        <v>43497</v>
      </c>
      <c r="D1" s="242">
        <v>43525</v>
      </c>
      <c r="E1" s="242">
        <v>43556</v>
      </c>
      <c r="F1" s="242">
        <v>43586</v>
      </c>
      <c r="G1" s="242">
        <v>43617</v>
      </c>
      <c r="H1" s="242">
        <v>43647</v>
      </c>
      <c r="I1" s="242">
        <v>43678</v>
      </c>
      <c r="J1" s="242">
        <v>43725</v>
      </c>
      <c r="K1" s="242">
        <v>43755</v>
      </c>
      <c r="L1" s="242">
        <v>43786</v>
      </c>
      <c r="M1" s="242">
        <v>43816</v>
      </c>
      <c r="N1" s="243"/>
      <c r="O1" s="243"/>
      <c r="P1" s="243"/>
    </row>
    <row r="2" spans="1:16">
      <c r="A2" t="s">
        <v>73</v>
      </c>
      <c r="B2">
        <v>1408000.0000000002</v>
      </c>
      <c r="C2">
        <v>1505000</v>
      </c>
      <c r="D2">
        <v>1488999.9999999998</v>
      </c>
      <c r="E2">
        <v>1452999.9999999998</v>
      </c>
      <c r="F2">
        <v>1319000.0000000005</v>
      </c>
      <c r="G2">
        <v>1056000.0000000002</v>
      </c>
      <c r="H2">
        <v>1008000.0000000005</v>
      </c>
      <c r="I2">
        <v>941000.00000000023</v>
      </c>
      <c r="J2">
        <v>1070000.0000000002</v>
      </c>
      <c r="K2">
        <v>1198000.0000000005</v>
      </c>
      <c r="L2">
        <v>1271000.0000000002</v>
      </c>
      <c r="M2">
        <v>1371000.0000000005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90184A-CC70-492E-8BCE-E585B5B6C56F}"/>
</file>

<file path=customXml/itemProps2.xml><?xml version="1.0" encoding="utf-8"?>
<ds:datastoreItem xmlns:ds="http://schemas.openxmlformats.org/officeDocument/2006/customXml" ds:itemID="{C1DCB80F-2F59-46EF-AD00-CC8A6C327AF9}"/>
</file>

<file path=customXml/itemProps3.xml><?xml version="1.0" encoding="utf-8"?>
<ds:datastoreItem xmlns:ds="http://schemas.openxmlformats.org/officeDocument/2006/customXml" ds:itemID="{D1053ECC-C880-4CB5-A1DD-D05280430F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WLU</vt:lpstr>
      <vt:lpstr>Lake Tarpon</vt:lpstr>
      <vt:lpstr>Daily Flow-421</vt:lpstr>
      <vt:lpstr>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2020-02-06T15:26:30Z</dcterms:created>
  <dcterms:modified xsi:type="dcterms:W3CDTF">2020-02-06T16:17:36Z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