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5200" windowHeight="11985" tabRatio="788"/>
  </bookViews>
  <sheets>
    <sheet name="March Revision" sheetId="23" r:id="rId1"/>
    <sheet name="February entry support" sheetId="1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\p" localSheetId="0">#REF!</definedName>
    <definedName name="\p">#REF!</definedName>
    <definedName name="\Z" localSheetId="0">#REF!</definedName>
    <definedName name="\Z">#REF!</definedName>
    <definedName name="_101" localSheetId="0">#REF!</definedName>
    <definedName name="_101">#REF!</definedName>
    <definedName name="_108" localSheetId="0">#REF!</definedName>
    <definedName name="_108">#REF!</definedName>
    <definedName name="_253REC" localSheetId="0">#REF!</definedName>
    <definedName name="_253REC">#REF!</definedName>
    <definedName name="_Key1" localSheetId="0" hidden="1">[1]IncTx_Calc!#REF!</definedName>
    <definedName name="_Key1" hidden="1">[1]IncTx_Calc!#REF!</definedName>
    <definedName name="_Key2" localSheetId="0" hidden="1">[2]IncTx_Calc!#REF!</definedName>
    <definedName name="_Key2" hidden="1">[2]IncTx_Calc!#REF!</definedName>
    <definedName name="_Order1" hidden="1">255</definedName>
    <definedName name="_Sort" localSheetId="0" hidden="1">[1]IncTx_Calc!#REF!</definedName>
    <definedName name="_Sort" hidden="1">[1]IncTx_Calc!#REF!</definedName>
    <definedName name="account_code" localSheetId="0">#REF!</definedName>
    <definedName name="account_code">#REF!</definedName>
    <definedName name="account_description" localSheetId="0">#REF!</definedName>
    <definedName name="account_description">#REF!</definedName>
    <definedName name="AD_BAL2" localSheetId="0">#REF!</definedName>
    <definedName name="AD_BAL2">#REF!</definedName>
    <definedName name="ADD" localSheetId="0">#REF!</definedName>
    <definedName name="ADD">#REF!</definedName>
    <definedName name="ADD_BY_DIST" localSheetId="0">#REF!</definedName>
    <definedName name="ADD_BY_DIST">#REF!</definedName>
    <definedName name="Assets" localSheetId="0">#REF!</definedName>
    <definedName name="Assets">#REF!</definedName>
    <definedName name="Bad_Debt" localSheetId="0">'[3]2-Meals'!#REF!</definedName>
    <definedName name="Bad_Debt">'[3]2-Meals'!#REF!</definedName>
    <definedName name="BONUS" localSheetId="0">#REF!</definedName>
    <definedName name="BONUS">#REF!</definedName>
    <definedName name="budget_code" localSheetId="0">#REF!</definedName>
    <definedName name="budget_code">#REF!</definedName>
    <definedName name="budget_description" localSheetId="0">#REF!</definedName>
    <definedName name="budget_description">#REF!</definedName>
    <definedName name="CAPITAL" localSheetId="0">#REF!</definedName>
    <definedName name="CAPITAL">#REF!</definedName>
    <definedName name="CAPSUM" localSheetId="0">#REF!</definedName>
    <definedName name="CAPSUM">#REF!</definedName>
    <definedName name="CIAC" localSheetId="0">'[3]2-Meals'!#REF!</definedName>
    <definedName name="CIAC">'[3]2-Meals'!#REF!</definedName>
    <definedName name="d" localSheetId="0">#REF!</definedName>
    <definedName name="d">#REF!</definedName>
    <definedName name="Department_Costs" localSheetId="0">#REF!</definedName>
    <definedName name="Department_Costs">#REF!</definedName>
    <definedName name="DEPRBYDIST">[4]DeprCoDetail:DeprSum!$A$1:$G$36</definedName>
    <definedName name="DETAIL" localSheetId="0">#REF!</definedName>
    <definedName name="DETAIL">#REF!</definedName>
    <definedName name="DIT" localSheetId="0">#REF!</definedName>
    <definedName name="DIT">#REF!</definedName>
    <definedName name="DIT_TEMP" localSheetId="0">#REF!</definedName>
    <definedName name="DIT_TEMP">#REF!</definedName>
    <definedName name="LT_Bonus" localSheetId="0">'[3]2-Meals'!#REF!</definedName>
    <definedName name="LT_Bonus">'[3]2-Meals'!#REF!</definedName>
    <definedName name="MONTHLY_DEPR2" localSheetId="0">#REF!</definedName>
    <definedName name="MONTHLY_DEPR2">#REF!</definedName>
    <definedName name="nat_cur_code" localSheetId="0">#REF!</definedName>
    <definedName name="nat_cur_code">#REF!</definedName>
    <definedName name="PAGE1" localSheetId="0">#REF!</definedName>
    <definedName name="PAGE1">#REF!</definedName>
    <definedName name="PAGE2" localSheetId="0">#REF!</definedName>
    <definedName name="PAGE2">#REF!</definedName>
    <definedName name="PAGE4" localSheetId="0">'[5]IT Calc'!#REF!</definedName>
    <definedName name="PAGE4">'[5]IT Calc'!#REF!</definedName>
    <definedName name="PAGE5" localSheetId="0">'[5]IT Calc'!#REF!</definedName>
    <definedName name="PAGE5">'[5]IT Calc'!#REF!</definedName>
    <definedName name="Pension" localSheetId="0">'[3]2-Meals'!#REF!</definedName>
    <definedName name="Pension">'[3]2-Meals'!#REF!</definedName>
    <definedName name="period_end_1" localSheetId="0">#REF!</definedName>
    <definedName name="period_end_1">#REF!</definedName>
    <definedName name="period_end_10" localSheetId="0">#REF!</definedName>
    <definedName name="period_end_10">#REF!</definedName>
    <definedName name="period_end_11" localSheetId="0">#REF!</definedName>
    <definedName name="period_end_11">#REF!</definedName>
    <definedName name="period_end_12" localSheetId="0">#REF!</definedName>
    <definedName name="period_end_12">#REF!</definedName>
    <definedName name="period_end_2" localSheetId="0">#REF!</definedName>
    <definedName name="period_end_2">#REF!</definedName>
    <definedName name="period_end_3" localSheetId="0">#REF!</definedName>
    <definedName name="period_end_3">#REF!</definedName>
    <definedName name="period_end_4" localSheetId="0">#REF!</definedName>
    <definedName name="period_end_4">#REF!</definedName>
    <definedName name="period_end_5" localSheetId="0">#REF!</definedName>
    <definedName name="period_end_5">#REF!</definedName>
    <definedName name="period_end_6" localSheetId="0">#REF!</definedName>
    <definedName name="period_end_6">#REF!</definedName>
    <definedName name="period_end_7" localSheetId="0">#REF!</definedName>
    <definedName name="period_end_7">#REF!</definedName>
    <definedName name="period_end_8" localSheetId="0">#REF!</definedName>
    <definedName name="period_end_8">#REF!</definedName>
    <definedName name="period_end_9" localSheetId="0">#REF!</definedName>
    <definedName name="period_end_9">#REF!</definedName>
    <definedName name="PGA" localSheetId="0">'[3]2-Meals'!#REF!</definedName>
    <definedName name="PGA">'[3]2-Meals'!#REF!</definedName>
    <definedName name="PLANT_BAL2" localSheetId="0">#REF!</definedName>
    <definedName name="PLANT_BAL2">#REF!</definedName>
    <definedName name="Post_Retire" localSheetId="0">'[3]2-Meals'!#REF!</definedName>
    <definedName name="Post_Retire">'[3]2-Meals'!#REF!</definedName>
    <definedName name="PRINT" localSheetId="0">#REF!</definedName>
    <definedName name="PRINT">#REF!</definedName>
    <definedName name="PRINT_AREA_MI" localSheetId="0">'[6]IT Calc'!#REF!</definedName>
    <definedName name="PRINT_AREA_MI">'[6]IT Calc'!#REF!</definedName>
    <definedName name="PRINT_EXPLANATI" localSheetId="0">#REF!</definedName>
    <definedName name="PRINT_EXPLANATI">#REF!</definedName>
    <definedName name="_xlnm.Print_Titles" localSheetId="1">'February entry support'!$1:$4</definedName>
    <definedName name="_xlnm.Print_Titles" localSheetId="0">'March Revision'!$1:$4</definedName>
    <definedName name="PRINT_TITLES_MI" localSheetId="0">#REF!</definedName>
    <definedName name="PRINT_TITLES_MI">#REF!</definedName>
    <definedName name="PRIOR_ITCUR" localSheetId="0">#REF!</definedName>
    <definedName name="PRIOR_ITCUR">#REF!</definedName>
    <definedName name="PRIOR_TIMING" localSheetId="0">#REF!</definedName>
    <definedName name="PRIOR_TIMING">#REF!</definedName>
    <definedName name="PYTD_ITCUR" localSheetId="0">#REF!</definedName>
    <definedName name="PYTD_ITCUR">#REF!</definedName>
    <definedName name="PYTD_TIMING" localSheetId="0">#REF!</definedName>
    <definedName name="PYTD_TIMING">#REF!</definedName>
    <definedName name="rate_type" localSheetId="0">#REF!</definedName>
    <definedName name="rate_type">#REF!</definedName>
    <definedName name="RET" localSheetId="0">#REF!</definedName>
    <definedName name="RET">#REF!</definedName>
    <definedName name="RET_BY_DIST" localSheetId="0">#REF!</definedName>
    <definedName name="RET_BY_DIST">#REF!</definedName>
    <definedName name="RIGHT" localSheetId="0">#REF!</definedName>
    <definedName name="RIGHT">#REF!</definedName>
    <definedName name="ROWS" localSheetId="0">#REF!</definedName>
    <definedName name="ROWS">#REF!</definedName>
    <definedName name="State" localSheetId="0">#REF!</definedName>
    <definedName name="State">#REF!</definedName>
    <definedName name="Summ">'[7]DEL-updated'!$A$11:$T$372</definedName>
    <definedName name="TAX" localSheetId="0">#REF!</definedName>
    <definedName name="TAX">#REF!</definedName>
    <definedName name="TRUEUP_BAL2" localSheetId="0">#REF!</definedName>
    <definedName name="TRUEUP_BAL2">#REF!</definedName>
    <definedName name="TX" localSheetId="0">#REF!</definedName>
    <definedName name="TX">#REF!</definedName>
    <definedName name="TXCALC" localSheetId="0">#REF!</definedName>
    <definedName name="TXCALC">#REF!</definedName>
    <definedName name="TXCALC_TEMP" localSheetId="0">#REF!</definedName>
    <definedName name="TXCALC_TEMP">#REF!</definedName>
    <definedName name="Unbilled" localSheetId="0">'[3]2-Meals'!#REF!</definedName>
    <definedName name="Unbilled">'[3]2-Meals'!#REF!</definedName>
    <definedName name="WORKPAPERS" localSheetId="0">#REF!</definedName>
    <definedName name="WORKPAPERS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V8" i="1" s="1"/>
  <c r="N8" i="1"/>
  <c r="R8" i="1"/>
  <c r="H9" i="1"/>
  <c r="V9" i="1" s="1"/>
  <c r="X9" i="1" s="1"/>
  <c r="Z9" i="1" s="1"/>
  <c r="N9" i="1"/>
  <c r="Y9" i="1"/>
  <c r="H10" i="1"/>
  <c r="V10" i="1" s="1"/>
  <c r="X10" i="1" s="1"/>
  <c r="Z10" i="1" s="1"/>
  <c r="Y10" i="1" s="1"/>
  <c r="N10" i="1"/>
  <c r="R10" i="1"/>
  <c r="H11" i="1"/>
  <c r="N11" i="1"/>
  <c r="R11" i="1"/>
  <c r="V11" i="1"/>
  <c r="W11" i="1" s="1"/>
  <c r="H12" i="1"/>
  <c r="V12" i="1" s="1"/>
  <c r="X12" i="1" s="1"/>
  <c r="Z12" i="1" s="1"/>
  <c r="Y12" i="1" s="1"/>
  <c r="N12" i="1"/>
  <c r="R12" i="1"/>
  <c r="H13" i="1"/>
  <c r="N13" i="1"/>
  <c r="R13" i="1"/>
  <c r="V13" i="1"/>
  <c r="X13" i="1" s="1"/>
  <c r="Z13" i="1" s="1"/>
  <c r="Y13" i="1" s="1"/>
  <c r="H14" i="1"/>
  <c r="N14" i="1"/>
  <c r="H15" i="1"/>
  <c r="N15" i="1"/>
  <c r="R15" i="1"/>
  <c r="V15" i="1"/>
  <c r="X15" i="1" s="1"/>
  <c r="Z15" i="1" s="1"/>
  <c r="Y15" i="1" s="1"/>
  <c r="H16" i="1"/>
  <c r="N16" i="1"/>
  <c r="H17" i="1"/>
  <c r="N17" i="1"/>
  <c r="R17" i="1"/>
  <c r="V17" i="1"/>
  <c r="X17" i="1" s="1"/>
  <c r="Z17" i="1" s="1"/>
  <c r="Y17" i="1" s="1"/>
  <c r="H18" i="1"/>
  <c r="N18" i="1"/>
  <c r="H19" i="1"/>
  <c r="V19" i="1" s="1"/>
  <c r="X19" i="1" s="1"/>
  <c r="Z19" i="1" s="1"/>
  <c r="N19" i="1"/>
  <c r="Y19" i="1"/>
  <c r="H20" i="1"/>
  <c r="V20" i="1" s="1"/>
  <c r="W20" i="1" s="1"/>
  <c r="N20" i="1"/>
  <c r="R20" i="1"/>
  <c r="H21" i="1"/>
  <c r="V21" i="1" s="1"/>
  <c r="W21" i="1" s="1"/>
  <c r="N21" i="1"/>
  <c r="N26" i="1" s="1"/>
  <c r="H22" i="1"/>
  <c r="N22" i="1"/>
  <c r="H23" i="1"/>
  <c r="N23" i="1"/>
  <c r="R23" i="1"/>
  <c r="V23" i="1"/>
  <c r="W23" i="1" s="1"/>
  <c r="H24" i="1"/>
  <c r="V24" i="1" s="1"/>
  <c r="W24" i="1" s="1"/>
  <c r="N24" i="1"/>
  <c r="R24" i="1"/>
  <c r="H25" i="1"/>
  <c r="V25" i="1" s="1"/>
  <c r="X25" i="1" s="1"/>
  <c r="Z25" i="1" s="1"/>
  <c r="Y25" i="1" s="1"/>
  <c r="N25" i="1"/>
  <c r="B26" i="1"/>
  <c r="H29" i="1"/>
  <c r="H37" i="1" s="1"/>
  <c r="V37" i="1" s="1"/>
  <c r="W37" i="1" s="1"/>
  <c r="H31" i="1"/>
  <c r="N31" i="1"/>
  <c r="N32" i="1"/>
  <c r="H33" i="1"/>
  <c r="N33" i="1"/>
  <c r="H34" i="1"/>
  <c r="N34" i="1"/>
  <c r="H35" i="1"/>
  <c r="R35" i="1" s="1"/>
  <c r="N35" i="1"/>
  <c r="V35" i="1"/>
  <c r="X35" i="1"/>
  <c r="Z35" i="1" s="1"/>
  <c r="Y35" i="1" s="1"/>
  <c r="H36" i="1"/>
  <c r="N36" i="1"/>
  <c r="N37" i="1"/>
  <c r="R37" i="1"/>
  <c r="H38" i="1"/>
  <c r="N38" i="1"/>
  <c r="N39" i="1"/>
  <c r="H40" i="1"/>
  <c r="N40" i="1"/>
  <c r="N41" i="1"/>
  <c r="N42" i="1"/>
  <c r="H43" i="1"/>
  <c r="R43" i="1" s="1"/>
  <c r="N43" i="1"/>
  <c r="V43" i="1"/>
  <c r="W43" i="1"/>
  <c r="N44" i="1"/>
  <c r="N45" i="1"/>
  <c r="H46" i="1"/>
  <c r="N46" i="1"/>
  <c r="H47" i="1"/>
  <c r="R47" i="1" s="1"/>
  <c r="N47" i="1"/>
  <c r="V47" i="1"/>
  <c r="W47" i="1"/>
  <c r="N48" i="1"/>
  <c r="B49" i="1"/>
  <c r="N52" i="1"/>
  <c r="N55" i="1" s="1"/>
  <c r="H54" i="1"/>
  <c r="N54" i="1"/>
  <c r="H55" i="1"/>
  <c r="R55" i="1" s="1"/>
  <c r="V55" i="1"/>
  <c r="X55" i="1"/>
  <c r="H56" i="1"/>
  <c r="N56" i="1"/>
  <c r="H57" i="1"/>
  <c r="V57" i="1" s="1"/>
  <c r="W57" i="1" s="1"/>
  <c r="N57" i="1"/>
  <c r="R57" i="1"/>
  <c r="H58" i="1"/>
  <c r="N58" i="1"/>
  <c r="H59" i="1"/>
  <c r="V59" i="1" s="1"/>
  <c r="X59" i="1" s="1"/>
  <c r="Z59" i="1" s="1"/>
  <c r="Y59" i="1" s="1"/>
  <c r="N59" i="1"/>
  <c r="R59" i="1"/>
  <c r="H60" i="1"/>
  <c r="N60" i="1"/>
  <c r="R60" i="1"/>
  <c r="V60" i="1"/>
  <c r="W60" i="1" s="1"/>
  <c r="H61" i="1"/>
  <c r="V61" i="1" s="1"/>
  <c r="X61" i="1" s="1"/>
  <c r="N61" i="1"/>
  <c r="R61" i="1"/>
  <c r="Y61" i="1"/>
  <c r="Z61" i="1"/>
  <c r="H62" i="1"/>
  <c r="N62" i="1"/>
  <c r="R62" i="1"/>
  <c r="V62" i="1"/>
  <c r="W62" i="1" s="1"/>
  <c r="H63" i="1"/>
  <c r="V63" i="1" s="1"/>
  <c r="X63" i="1" s="1"/>
  <c r="Z63" i="1" s="1"/>
  <c r="Y63" i="1" s="1"/>
  <c r="N63" i="1"/>
  <c r="R63" i="1"/>
  <c r="H64" i="1"/>
  <c r="N64" i="1"/>
  <c r="R64" i="1"/>
  <c r="V64" i="1"/>
  <c r="X64" i="1" s="1"/>
  <c r="Z64" i="1"/>
  <c r="Y64" i="1" s="1"/>
  <c r="H65" i="1"/>
  <c r="R65" i="1" s="1"/>
  <c r="H66" i="1"/>
  <c r="N66" i="1"/>
  <c r="H67" i="1"/>
  <c r="R67" i="1" s="1"/>
  <c r="V67" i="1"/>
  <c r="W67" i="1"/>
  <c r="H68" i="1"/>
  <c r="N68" i="1"/>
  <c r="R68" i="1"/>
  <c r="V68" i="1"/>
  <c r="W68" i="1" s="1"/>
  <c r="H69" i="1"/>
  <c r="V69" i="1" s="1"/>
  <c r="W69" i="1" s="1"/>
  <c r="N69" i="1"/>
  <c r="R69" i="1"/>
  <c r="H70" i="1"/>
  <c r="N70" i="1"/>
  <c r="H71" i="1"/>
  <c r="R71" i="1" s="1"/>
  <c r="V71" i="1"/>
  <c r="X71" i="1" s="1"/>
  <c r="Z71" i="1" s="1"/>
  <c r="Y71" i="1" s="1"/>
  <c r="B72" i="1"/>
  <c r="H102" i="1"/>
  <c r="N102" i="1"/>
  <c r="H103" i="1"/>
  <c r="V103" i="1" s="1"/>
  <c r="X103" i="1" s="1"/>
  <c r="N103" i="1"/>
  <c r="R103" i="1"/>
  <c r="H104" i="1"/>
  <c r="N104" i="1"/>
  <c r="H105" i="1"/>
  <c r="R105" i="1" s="1"/>
  <c r="N105" i="1"/>
  <c r="H106" i="1"/>
  <c r="N106" i="1"/>
  <c r="H107" i="1"/>
  <c r="R107" i="1" s="1"/>
  <c r="N107" i="1"/>
  <c r="H108" i="1"/>
  <c r="V108" i="1" s="1"/>
  <c r="W108" i="1" s="1"/>
  <c r="N108" i="1"/>
  <c r="R108" i="1"/>
  <c r="H109" i="1"/>
  <c r="R109" i="1" s="1"/>
  <c r="N109" i="1"/>
  <c r="H110" i="1"/>
  <c r="N110" i="1"/>
  <c r="H111" i="1"/>
  <c r="N111" i="1"/>
  <c r="H112" i="1"/>
  <c r="N112" i="1"/>
  <c r="H113" i="1"/>
  <c r="R113" i="1" s="1"/>
  <c r="N113" i="1"/>
  <c r="H114" i="1"/>
  <c r="R114" i="1" s="1"/>
  <c r="N114" i="1"/>
  <c r="V114" i="1"/>
  <c r="W114" i="1"/>
  <c r="H115" i="1"/>
  <c r="N115" i="1"/>
  <c r="R115" i="1"/>
  <c r="V115" i="1"/>
  <c r="W115" i="1" s="1"/>
  <c r="H116" i="1"/>
  <c r="V116" i="1" s="1"/>
  <c r="W116" i="1" s="1"/>
  <c r="N116" i="1"/>
  <c r="R116" i="1"/>
  <c r="H117" i="1"/>
  <c r="N117" i="1"/>
  <c r="H118" i="1"/>
  <c r="R118" i="1" s="1"/>
  <c r="N118" i="1"/>
  <c r="H119" i="1"/>
  <c r="R119" i="1" s="1"/>
  <c r="N119" i="1"/>
  <c r="B120" i="1"/>
  <c r="X125" i="1"/>
  <c r="Y125" i="1"/>
  <c r="Z125" i="1"/>
  <c r="W126" i="1"/>
  <c r="W127" i="1"/>
  <c r="X128" i="1"/>
  <c r="Y128" i="1"/>
  <c r="Z128" i="1"/>
  <c r="W129" i="1"/>
  <c r="W130" i="1"/>
  <c r="X131" i="1"/>
  <c r="Y131" i="1"/>
  <c r="Z131" i="1"/>
  <c r="W132" i="1"/>
  <c r="X133" i="1"/>
  <c r="Y133" i="1"/>
  <c r="Z133" i="1"/>
  <c r="W134" i="1"/>
  <c r="W135" i="1"/>
  <c r="W136" i="1"/>
  <c r="X137" i="1"/>
  <c r="Y137" i="1"/>
  <c r="Z137" i="1"/>
  <c r="X138" i="1"/>
  <c r="Y138" i="1"/>
  <c r="Z138" i="1"/>
  <c r="X139" i="1"/>
  <c r="Y139" i="1"/>
  <c r="Z139" i="1"/>
  <c r="X140" i="1"/>
  <c r="Y140" i="1"/>
  <c r="Z140" i="1"/>
  <c r="X141" i="1"/>
  <c r="Y141" i="1"/>
  <c r="Z141" i="1"/>
  <c r="W142" i="1"/>
  <c r="H26" i="23"/>
  <c r="V26" i="23" s="1"/>
  <c r="X26" i="23" s="1"/>
  <c r="Z26" i="23" s="1"/>
  <c r="Y26" i="23" s="1"/>
  <c r="H13" i="23"/>
  <c r="R13" i="23" s="1"/>
  <c r="H21" i="23"/>
  <c r="V21" i="23" s="1"/>
  <c r="W21" i="23" s="1"/>
  <c r="H25" i="23"/>
  <c r="B27" i="23"/>
  <c r="N26" i="23"/>
  <c r="N25" i="23"/>
  <c r="N17" i="23"/>
  <c r="N15" i="23"/>
  <c r="H10" i="23"/>
  <c r="N23" i="23"/>
  <c r="V70" i="1" l="1"/>
  <c r="W70" i="1" s="1"/>
  <c r="R70" i="1"/>
  <c r="V58" i="1"/>
  <c r="X58" i="1" s="1"/>
  <c r="Z58" i="1" s="1"/>
  <c r="Y58" i="1" s="1"/>
  <c r="R58" i="1"/>
  <c r="Z55" i="1"/>
  <c r="V54" i="1"/>
  <c r="R54" i="1"/>
  <c r="R33" i="1"/>
  <c r="V33" i="1"/>
  <c r="X33" i="1" s="1"/>
  <c r="Z33" i="1" s="1"/>
  <c r="Y33" i="1" s="1"/>
  <c r="V119" i="1"/>
  <c r="X119" i="1" s="1"/>
  <c r="Z119" i="1" s="1"/>
  <c r="Y119" i="1" s="1"/>
  <c r="V112" i="1"/>
  <c r="X112" i="1" s="1"/>
  <c r="Z112" i="1" s="1"/>
  <c r="Y112" i="1" s="1"/>
  <c r="R112" i="1"/>
  <c r="V110" i="1"/>
  <c r="W110" i="1" s="1"/>
  <c r="R110" i="1"/>
  <c r="V65" i="1"/>
  <c r="X65" i="1" s="1"/>
  <c r="Z65" i="1" s="1"/>
  <c r="Y65" i="1" s="1"/>
  <c r="V56" i="1"/>
  <c r="X56" i="1" s="1"/>
  <c r="Z56" i="1" s="1"/>
  <c r="Y56" i="1" s="1"/>
  <c r="R56" i="1"/>
  <c r="V40" i="1"/>
  <c r="X40" i="1" s="1"/>
  <c r="Z40" i="1" s="1"/>
  <c r="Y40" i="1" s="1"/>
  <c r="R40" i="1"/>
  <c r="V36" i="1"/>
  <c r="X36" i="1" s="1"/>
  <c r="Z36" i="1" s="1"/>
  <c r="Y36" i="1" s="1"/>
  <c r="R36" i="1"/>
  <c r="R22" i="1"/>
  <c r="V22" i="1"/>
  <c r="W22" i="1" s="1"/>
  <c r="R14" i="1"/>
  <c r="V14" i="1"/>
  <c r="W14" i="1" s="1"/>
  <c r="H26" i="1"/>
  <c r="H72" i="1"/>
  <c r="V66" i="1"/>
  <c r="W66" i="1" s="1"/>
  <c r="R66" i="1"/>
  <c r="V38" i="1"/>
  <c r="X38" i="1" s="1"/>
  <c r="Z38" i="1" s="1"/>
  <c r="Y38" i="1" s="1"/>
  <c r="R38" i="1"/>
  <c r="N49" i="1"/>
  <c r="R16" i="1"/>
  <c r="V16" i="1"/>
  <c r="W16" i="1" s="1"/>
  <c r="V113" i="1"/>
  <c r="X113" i="1" s="1"/>
  <c r="Z113" i="1" s="1"/>
  <c r="Y113" i="1" s="1"/>
  <c r="V46" i="1"/>
  <c r="W46" i="1" s="1"/>
  <c r="R46" i="1"/>
  <c r="V34" i="1"/>
  <c r="W34" i="1" s="1"/>
  <c r="R34" i="1"/>
  <c r="R31" i="1"/>
  <c r="V31" i="1"/>
  <c r="R18" i="1"/>
  <c r="V18" i="1"/>
  <c r="X18" i="1" s="1"/>
  <c r="W8" i="1"/>
  <c r="W26" i="1" s="1"/>
  <c r="N71" i="1"/>
  <c r="N67" i="1"/>
  <c r="N65" i="1"/>
  <c r="N72" i="1" s="1"/>
  <c r="H48" i="1"/>
  <c r="H44" i="1"/>
  <c r="H42" i="1"/>
  <c r="H32" i="1"/>
  <c r="R25" i="1"/>
  <c r="R21" i="1"/>
  <c r="R19" i="1"/>
  <c r="R26" i="1" s="1"/>
  <c r="R9" i="1"/>
  <c r="H45" i="1"/>
  <c r="H41" i="1"/>
  <c r="H39" i="1"/>
  <c r="R117" i="1"/>
  <c r="V117" i="1"/>
  <c r="W117" i="1" s="1"/>
  <c r="R106" i="1"/>
  <c r="V106" i="1"/>
  <c r="X106" i="1" s="1"/>
  <c r="Z106" i="1" s="1"/>
  <c r="Y106" i="1" s="1"/>
  <c r="H120" i="1"/>
  <c r="R102" i="1"/>
  <c r="V102" i="1"/>
  <c r="R111" i="1"/>
  <c r="V111" i="1"/>
  <c r="X111" i="1" s="1"/>
  <c r="Z111" i="1" s="1"/>
  <c r="Y111" i="1" s="1"/>
  <c r="N120" i="1"/>
  <c r="R104" i="1"/>
  <c r="V104" i="1"/>
  <c r="X104" i="1" s="1"/>
  <c r="Z104" i="1" s="1"/>
  <c r="Y104" i="1" s="1"/>
  <c r="Z103" i="1"/>
  <c r="V118" i="1"/>
  <c r="W118" i="1" s="1"/>
  <c r="V109" i="1"/>
  <c r="X109" i="1" s="1"/>
  <c r="Z109" i="1" s="1"/>
  <c r="Y109" i="1" s="1"/>
  <c r="V107" i="1"/>
  <c r="X107" i="1" s="1"/>
  <c r="Z107" i="1" s="1"/>
  <c r="Y107" i="1" s="1"/>
  <c r="V105" i="1"/>
  <c r="W105" i="1" s="1"/>
  <c r="V25" i="23"/>
  <c r="W25" i="23" s="1"/>
  <c r="R25" i="23"/>
  <c r="H17" i="23"/>
  <c r="R17" i="23" s="1"/>
  <c r="V13" i="23"/>
  <c r="X13" i="23" s="1"/>
  <c r="Z13" i="23" s="1"/>
  <c r="Y13" i="23" s="1"/>
  <c r="H24" i="23"/>
  <c r="V24" i="23" s="1"/>
  <c r="W24" i="23" s="1"/>
  <c r="H20" i="23"/>
  <c r="V20" i="23" s="1"/>
  <c r="X20" i="23" s="1"/>
  <c r="Z20" i="23" s="1"/>
  <c r="Y20" i="23" s="1"/>
  <c r="H16" i="23"/>
  <c r="H12" i="23"/>
  <c r="H23" i="23"/>
  <c r="R23" i="23" s="1"/>
  <c r="H19" i="23"/>
  <c r="R19" i="23" s="1"/>
  <c r="H15" i="23"/>
  <c r="H11" i="23"/>
  <c r="H9" i="23"/>
  <c r="H22" i="23"/>
  <c r="H18" i="23"/>
  <c r="H14" i="23"/>
  <c r="R26" i="23"/>
  <c r="R21" i="23"/>
  <c r="V10" i="23"/>
  <c r="X10" i="23" s="1"/>
  <c r="N9" i="23"/>
  <c r="N10" i="23"/>
  <c r="N13" i="23"/>
  <c r="N24" i="23"/>
  <c r="N18" i="23"/>
  <c r="N16" i="23"/>
  <c r="N14" i="23"/>
  <c r="N12" i="23"/>
  <c r="N20" i="23"/>
  <c r="N11" i="23"/>
  <c r="N7" i="23"/>
  <c r="R10" i="23"/>
  <c r="N19" i="23"/>
  <c r="N21" i="23"/>
  <c r="N22" i="23"/>
  <c r="W31" i="1" l="1"/>
  <c r="V41" i="1"/>
  <c r="X41" i="1" s="1"/>
  <c r="Z41" i="1" s="1"/>
  <c r="Y41" i="1" s="1"/>
  <c r="R41" i="1"/>
  <c r="R44" i="1"/>
  <c r="V44" i="1"/>
  <c r="W44" i="1" s="1"/>
  <c r="Z18" i="1"/>
  <c r="X26" i="1"/>
  <c r="R32" i="1"/>
  <c r="V32" i="1"/>
  <c r="X32" i="1" s="1"/>
  <c r="V26" i="1"/>
  <c r="H49" i="1"/>
  <c r="W54" i="1"/>
  <c r="W72" i="1" s="1"/>
  <c r="V72" i="1"/>
  <c r="V39" i="1"/>
  <c r="W39" i="1" s="1"/>
  <c r="R39" i="1"/>
  <c r="R42" i="1"/>
  <c r="V42" i="1"/>
  <c r="X42" i="1" s="1"/>
  <c r="Z42" i="1" s="1"/>
  <c r="Y42" i="1" s="1"/>
  <c r="X72" i="1"/>
  <c r="V45" i="1"/>
  <c r="W45" i="1" s="1"/>
  <c r="R45" i="1"/>
  <c r="R48" i="1"/>
  <c r="R49" i="1" s="1"/>
  <c r="V48" i="1"/>
  <c r="X48" i="1" s="1"/>
  <c r="Z48" i="1" s="1"/>
  <c r="Y48" i="1" s="1"/>
  <c r="N50" i="1"/>
  <c r="R72" i="1"/>
  <c r="Y55" i="1"/>
  <c r="Y72" i="1" s="1"/>
  <c r="Z72" i="1"/>
  <c r="X120" i="1"/>
  <c r="W102" i="1"/>
  <c r="W120" i="1" s="1"/>
  <c r="V120" i="1"/>
  <c r="Y103" i="1"/>
  <c r="Y120" i="1" s="1"/>
  <c r="Z120" i="1"/>
  <c r="R120" i="1"/>
  <c r="H27" i="23"/>
  <c r="R20" i="23"/>
  <c r="V17" i="23"/>
  <c r="W17" i="23" s="1"/>
  <c r="V23" i="23"/>
  <c r="W23" i="23" s="1"/>
  <c r="V18" i="23"/>
  <c r="X18" i="23" s="1"/>
  <c r="Z18" i="23" s="1"/>
  <c r="Y18" i="23" s="1"/>
  <c r="R18" i="23"/>
  <c r="V15" i="23"/>
  <c r="R15" i="23"/>
  <c r="V16" i="23"/>
  <c r="R16" i="23"/>
  <c r="R22" i="23"/>
  <c r="V22" i="23"/>
  <c r="W22" i="23" s="1"/>
  <c r="V19" i="23"/>
  <c r="X19" i="23" s="1"/>
  <c r="Z19" i="23" s="1"/>
  <c r="Y19" i="23" s="1"/>
  <c r="V9" i="23"/>
  <c r="R9" i="23"/>
  <c r="R24" i="23"/>
  <c r="V14" i="23"/>
  <c r="X14" i="23" s="1"/>
  <c r="Z14" i="23" s="1"/>
  <c r="Y14" i="23" s="1"/>
  <c r="R14" i="23"/>
  <c r="R11" i="23"/>
  <c r="V11" i="23"/>
  <c r="X11" i="23" s="1"/>
  <c r="Z11" i="23" s="1"/>
  <c r="Y11" i="23" s="1"/>
  <c r="V12" i="23"/>
  <c r="W12" i="23" s="1"/>
  <c r="R12" i="23"/>
  <c r="Z10" i="23"/>
  <c r="N27" i="23"/>
  <c r="X49" i="1" l="1"/>
  <c r="Z32" i="1"/>
  <c r="W49" i="1"/>
  <c r="Y18" i="1"/>
  <c r="Y26" i="1" s="1"/>
  <c r="Z26" i="1"/>
  <c r="V49" i="1"/>
  <c r="V27" i="23"/>
  <c r="R27" i="23"/>
  <c r="X16" i="23"/>
  <c r="X27" i="23" s="1"/>
  <c r="W15" i="23"/>
  <c r="W9" i="23"/>
  <c r="Y10" i="23"/>
  <c r="Y32" i="1" l="1"/>
  <c r="Y49" i="1" s="1"/>
  <c r="Z49" i="1"/>
  <c r="W27" i="23"/>
  <c r="Z16" i="23"/>
  <c r="Z27" i="23" s="1"/>
  <c r="Y16" i="23" l="1"/>
  <c r="Y27" i="23" l="1"/>
  <c r="N80" i="1" l="1"/>
  <c r="B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V84" i="1" l="1"/>
  <c r="N75" i="1"/>
  <c r="N93" i="1"/>
  <c r="V81" i="1"/>
  <c r="V88" i="1"/>
  <c r="V92" i="1"/>
  <c r="V78" i="1"/>
  <c r="V82" i="1"/>
  <c r="R85" i="1"/>
  <c r="V89" i="1"/>
  <c r="V93" i="1"/>
  <c r="V77" i="1"/>
  <c r="V125" i="1" s="1"/>
  <c r="V79" i="1"/>
  <c r="R83" i="1"/>
  <c r="V86" i="1"/>
  <c r="V90" i="1"/>
  <c r="V94" i="1"/>
  <c r="V80" i="1"/>
  <c r="R84" i="1"/>
  <c r="R87" i="1"/>
  <c r="R91" i="1"/>
  <c r="R89" i="1"/>
  <c r="N82" i="1"/>
  <c r="V87" i="1"/>
  <c r="N79" i="1"/>
  <c r="N81" i="1"/>
  <c r="N83" i="1"/>
  <c r="V91" i="1"/>
  <c r="R77" i="1"/>
  <c r="R125" i="1" s="1"/>
  <c r="R86" i="1"/>
  <c r="R93" i="1"/>
  <c r="R79" i="1"/>
  <c r="R80" i="1"/>
  <c r="R81" i="1"/>
  <c r="R82" i="1"/>
  <c r="V83" i="1"/>
  <c r="N88" i="1"/>
  <c r="R92" i="1"/>
  <c r="V85" i="1"/>
  <c r="N91" i="1"/>
  <c r="N77" i="1"/>
  <c r="N78" i="1"/>
  <c r="N86" i="1"/>
  <c r="N87" i="1"/>
  <c r="N90" i="1"/>
  <c r="N94" i="1"/>
  <c r="N84" i="1"/>
  <c r="N85" i="1"/>
  <c r="N89" i="1"/>
  <c r="N92" i="1"/>
  <c r="H95" i="1"/>
  <c r="R78" i="1"/>
  <c r="R88" i="1"/>
  <c r="R90" i="1"/>
  <c r="R94" i="1"/>
  <c r="W77" i="1" l="1"/>
  <c r="W125" i="1" s="1"/>
  <c r="R138" i="1"/>
  <c r="W85" i="1"/>
  <c r="W133" i="1" s="1"/>
  <c r="V133" i="1"/>
  <c r="R130" i="1"/>
  <c r="R141" i="1"/>
  <c r="R139" i="1"/>
  <c r="R132" i="1"/>
  <c r="X94" i="1"/>
  <c r="V142" i="1"/>
  <c r="X86" i="1"/>
  <c r="V134" i="1"/>
  <c r="X79" i="1"/>
  <c r="V127" i="1"/>
  <c r="V143" i="1" s="1"/>
  <c r="W93" i="1"/>
  <c r="W141" i="1" s="1"/>
  <c r="V141" i="1"/>
  <c r="R133" i="1"/>
  <c r="X78" i="1"/>
  <c r="V126" i="1"/>
  <c r="X88" i="1"/>
  <c r="V136" i="1"/>
  <c r="R136" i="1"/>
  <c r="R140" i="1"/>
  <c r="R129" i="1"/>
  <c r="R134" i="1"/>
  <c r="R137" i="1"/>
  <c r="R126" i="1"/>
  <c r="R143" i="1" s="1"/>
  <c r="R128" i="1"/>
  <c r="R135" i="1"/>
  <c r="W80" i="1"/>
  <c r="W128" i="1" s="1"/>
  <c r="V128" i="1"/>
  <c r="W90" i="1"/>
  <c r="W138" i="1" s="1"/>
  <c r="V138" i="1"/>
  <c r="R131" i="1"/>
  <c r="W89" i="1"/>
  <c r="W137" i="1" s="1"/>
  <c r="V137" i="1"/>
  <c r="X82" i="1"/>
  <c r="V130" i="1"/>
  <c r="W92" i="1"/>
  <c r="W140" i="1" s="1"/>
  <c r="V140" i="1"/>
  <c r="X81" i="1"/>
  <c r="V129" i="1"/>
  <c r="X84" i="1"/>
  <c r="V132" i="1"/>
  <c r="R142" i="1"/>
  <c r="W83" i="1"/>
  <c r="W131" i="1" s="1"/>
  <c r="V131" i="1"/>
  <c r="R127" i="1"/>
  <c r="W91" i="1"/>
  <c r="W139" i="1" s="1"/>
  <c r="V139" i="1"/>
  <c r="X87" i="1"/>
  <c r="V135" i="1"/>
  <c r="R95" i="1"/>
  <c r="X95" i="1"/>
  <c r="X145" i="1" s="1"/>
  <c r="W95" i="1"/>
  <c r="W145" i="1" s="1"/>
  <c r="V95" i="1"/>
  <c r="V145" i="1" s="1"/>
  <c r="N95" i="1"/>
  <c r="W143" i="1" l="1"/>
  <c r="Z84" i="1"/>
  <c r="X132" i="1"/>
  <c r="Z88" i="1"/>
  <c r="X136" i="1"/>
  <c r="Z79" i="1"/>
  <c r="X127" i="1"/>
  <c r="Z94" i="1"/>
  <c r="X142" i="1"/>
  <c r="Z87" i="1"/>
  <c r="X135" i="1"/>
  <c r="Z81" i="1"/>
  <c r="X129" i="1"/>
  <c r="Z82" i="1"/>
  <c r="X130" i="1"/>
  <c r="X126" i="1"/>
  <c r="X143" i="1" s="1"/>
  <c r="Z78" i="1"/>
  <c r="Z86" i="1"/>
  <c r="X134" i="1"/>
  <c r="Y81" i="1" l="1"/>
  <c r="Y129" i="1" s="1"/>
  <c r="Z129" i="1"/>
  <c r="Y79" i="1"/>
  <c r="Y127" i="1" s="1"/>
  <c r="Z127" i="1"/>
  <c r="Y84" i="1"/>
  <c r="Y132" i="1" s="1"/>
  <c r="Z132" i="1"/>
  <c r="Y86" i="1"/>
  <c r="Y134" i="1" s="1"/>
  <c r="Z134" i="1"/>
  <c r="Y82" i="1"/>
  <c r="Y130" i="1" s="1"/>
  <c r="Z130" i="1"/>
  <c r="Y87" i="1"/>
  <c r="Y135" i="1" s="1"/>
  <c r="Z135" i="1"/>
  <c r="Y94" i="1"/>
  <c r="Y142" i="1" s="1"/>
  <c r="Z142" i="1"/>
  <c r="Y88" i="1"/>
  <c r="Y136" i="1" s="1"/>
  <c r="Z136" i="1"/>
  <c r="Z126" i="1"/>
  <c r="Y78" i="1"/>
  <c r="Z95" i="1"/>
  <c r="Z145" i="1" s="1"/>
  <c r="Z143" i="1" l="1"/>
  <c r="Y95" i="1"/>
  <c r="Y145" i="1" s="1"/>
  <c r="Y126" i="1"/>
  <c r="Y143" i="1" s="1"/>
</calcChain>
</file>

<file path=xl/sharedStrings.xml><?xml version="1.0" encoding="utf-8"?>
<sst xmlns="http://schemas.openxmlformats.org/spreadsheetml/2006/main" count="482" uniqueCount="35">
  <si>
    <t>SERP</t>
  </si>
  <si>
    <t>AA700</t>
  </si>
  <si>
    <t>CF00</t>
  </si>
  <si>
    <t>FE00</t>
  </si>
  <si>
    <t>FI00</t>
  </si>
  <si>
    <t>FN00</t>
  </si>
  <si>
    <t>FT00</t>
  </si>
  <si>
    <t>Liability account</t>
  </si>
  <si>
    <t>Alloc %</t>
  </si>
  <si>
    <t>ADIT</t>
  </si>
  <si>
    <t>25SR</t>
  </si>
  <si>
    <t>Rabbi Trust</t>
  </si>
  <si>
    <t>25BN</t>
  </si>
  <si>
    <t>25RT</t>
  </si>
  <si>
    <t>Tax rates</t>
  </si>
  <si>
    <t>Calculated ADIT</t>
  </si>
  <si>
    <t>Change</t>
  </si>
  <si>
    <t>Tax rate</t>
  </si>
  <si>
    <t>Tax Exp</t>
  </si>
  <si>
    <t>Non - Reg</t>
  </si>
  <si>
    <t>Regulated</t>
  </si>
  <si>
    <t>Gross UP</t>
  </si>
  <si>
    <t>Reg Liab</t>
  </si>
  <si>
    <t>Gross Up</t>
  </si>
  <si>
    <t>Tax Asset</t>
  </si>
  <si>
    <t>Reg  Liab</t>
  </si>
  <si>
    <t>New</t>
  </si>
  <si>
    <t>Total</t>
  </si>
  <si>
    <t>Debit / (Credit)</t>
  </si>
  <si>
    <t>ST Bonus</t>
  </si>
  <si>
    <t>LT Cash Bonus</t>
  </si>
  <si>
    <t>LT Stock Bonus</t>
  </si>
  <si>
    <t>Account &amp; JE Amounts</t>
  </si>
  <si>
    <t>LT Stock Bonus - REVISED</t>
  </si>
  <si>
    <t>The names of all companies that are not Florida regulated have been blacked 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</si>
</sst>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7" formatCode="&quot;$&quot;#,##0.00_);\(&quot;$&quot;#,##0.00\)"/>
    <numFmt numFmtId="44" formatCode="_(&quot;$&quot;* #,##0.00_);_(&quot;$&quot;* \(#,##0.00\);_(&quot;$&quot;* &quot;-&quot;??_);_(@_)"/>
    <numFmt numFmtId="164" formatCode="0.000%"/>
    <numFmt numFmtId="165" formatCode="_(&quot;$&quot;* #,##0_);_(&quot;$&quot;* \(#,##0\);_(&quot;$&quot;* &quot;-&quot;??_);_(@_)"/>
    <numFmt numFmtId="166" formatCode="0.0000%"/>
  </numFmts>
  <fonts count="6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6"/>
      <name val="Arial"/>
      <family val="2"/>
    </font>
    <font>
      <sz val="22"/>
      <name val="Arial"/>
      <family val="2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39" fontId="2" fillId="0" borderId="0"/>
    <xf numFmtId="0" fontId="5" fillId="0" borderId="0"/>
    <xf numFmtId="0" fontId="2" fillId="0" borderId="0"/>
  </cellStyleXfs>
  <cellXfs count="35">
    <xf numFmtId="0" fontId="0" fillId="0" borderId="0" xfId="0"/>
    <xf numFmtId="165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6" fontId="0" fillId="0" borderId="0" xfId="2" applyNumberFormat="1" applyFont="1"/>
    <xf numFmtId="166" fontId="0" fillId="0" borderId="0" xfId="2" applyNumberFormat="1" applyFont="1" applyAlignment="1">
      <alignment horizontal="center"/>
    </xf>
    <xf numFmtId="165" fontId="0" fillId="0" borderId="0" xfId="1" applyNumberFormat="1" applyFont="1" applyAlignment="1">
      <alignment horizontal="center"/>
    </xf>
    <xf numFmtId="165" fontId="0" fillId="0" borderId="0" xfId="0" applyNumberFormat="1" applyAlignment="1">
      <alignment horizontal="center"/>
    </xf>
    <xf numFmtId="165" fontId="2" fillId="0" borderId="0" xfId="1" applyNumberFormat="1" applyFont="1"/>
    <xf numFmtId="44" fontId="0" fillId="0" borderId="0" xfId="1" applyNumberFormat="1" applyFont="1"/>
    <xf numFmtId="0" fontId="0" fillId="2" borderId="0" xfId="0" applyFill="1" applyAlignment="1">
      <alignment horizontal="center"/>
    </xf>
    <xf numFmtId="0" fontId="3" fillId="0" borderId="0" xfId="0" applyFont="1"/>
    <xf numFmtId="0" fontId="0" fillId="0" borderId="0" xfId="0" applyFont="1"/>
    <xf numFmtId="0" fontId="4" fillId="0" borderId="0" xfId="0" applyFont="1"/>
    <xf numFmtId="7" fontId="0" fillId="0" borderId="0" xfId="1" applyNumberFormat="1" applyFont="1"/>
    <xf numFmtId="7" fontId="0" fillId="0" borderId="0" xfId="0" applyNumberFormat="1" applyAlignment="1"/>
    <xf numFmtId="7" fontId="0" fillId="0" borderId="0" xfId="1" applyNumberFormat="1" applyFont="1" applyAlignment="1"/>
    <xf numFmtId="0" fontId="4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7" fontId="0" fillId="0" borderId="0" xfId="1" applyNumberFormat="1" applyFont="1" applyFill="1"/>
    <xf numFmtId="165" fontId="0" fillId="0" borderId="0" xfId="1" applyNumberFormat="1" applyFont="1" applyFill="1"/>
    <xf numFmtId="166" fontId="0" fillId="0" borderId="0" xfId="2" applyNumberFormat="1" applyFont="1" applyFill="1"/>
    <xf numFmtId="7" fontId="0" fillId="0" borderId="0" xfId="0" applyNumberFormat="1" applyFill="1" applyAlignment="1"/>
    <xf numFmtId="0" fontId="0" fillId="0" borderId="0" xfId="0" applyFont="1" applyFill="1"/>
    <xf numFmtId="166" fontId="0" fillId="0" borderId="0" xfId="2" applyNumberFormat="1" applyFont="1" applyFill="1" applyAlignment="1">
      <alignment horizontal="center"/>
    </xf>
    <xf numFmtId="0" fontId="3" fillId="0" borderId="0" xfId="0" applyFont="1" applyFill="1"/>
    <xf numFmtId="164" fontId="0" fillId="0" borderId="0" xfId="2" applyNumberFormat="1" applyFont="1" applyFill="1" applyAlignment="1">
      <alignment horizontal="center"/>
    </xf>
    <xf numFmtId="7" fontId="0" fillId="0" borderId="0" xfId="1" applyNumberFormat="1" applyFont="1" applyFill="1" applyAlignment="1"/>
    <xf numFmtId="165" fontId="2" fillId="0" borderId="0" xfId="1" applyNumberFormat="1" applyFont="1" applyFill="1"/>
    <xf numFmtId="165" fontId="0" fillId="0" borderId="0" xfId="0" applyNumberFormat="1" applyFill="1"/>
    <xf numFmtId="0" fontId="0" fillId="3" borderId="0" xfId="0" applyFill="1" applyAlignment="1">
      <alignment horizontal="center"/>
    </xf>
    <xf numFmtId="0" fontId="0" fillId="0" borderId="0" xfId="0" applyFill="1" applyAlignment="1">
      <alignment horizontal="left"/>
    </xf>
    <xf numFmtId="0" fontId="0" fillId="3" borderId="0" xfId="0" applyFont="1" applyFill="1"/>
  </cellXfs>
  <cellStyles count="7">
    <cellStyle name="Currency" xfId="1" builtinId="4"/>
    <cellStyle name="Normal" xfId="0" builtinId="0"/>
    <cellStyle name="Normal 11" xfId="3"/>
    <cellStyle name="Normal 2" xfId="5"/>
    <cellStyle name="Normal 2 2" xfId="6"/>
    <cellStyle name="Normal 3" xfId="4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4\2014%20Provision\AC\AC_14TxAccr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Tax\2013\2013%20Provision\FN\FN_13TxAccr1_Original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Delaware\Monthly%20Close\2004\03-2004\2004-1st%20Qrtr%20DE%20IT%20Cal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Budget\Sharpgas%20Budget%20Summary\Revised%202001%20SHG%20Cap%20Summary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Natural%20Gas%20Finance\Natural%20Gas\MARYLAND\2006\Journal%20Entries\12-06\Year%20End%20Tax%20Entries\12-06%20Md%20Tax%20Accruals-rev%201-24-07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departments$\Corporate%20Accounting\MonthEnd\CU\2007\11-November\November07%20Ta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DERAN\init_department\Accounting\Plant%20-%20Capital\2001%20Project%20Accounting\November\2001%20Project%20Accounting%20-%20Novembe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 (Run1)"/>
      <sheetName val="Process"/>
      <sheetName val="IncTx_Calc"/>
      <sheetName val="Workpapers"/>
      <sheetName val="Bonus"/>
      <sheetName val="JE"/>
      <sheetName val="ADIT_Rec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cess"/>
      <sheetName val="IncTx_Calc"/>
      <sheetName val="Workpapers"/>
      <sheetName val="Bonus"/>
      <sheetName val="JE"/>
      <sheetName val="ADIT_Recon"/>
      <sheetName val="FAS TAX depn reclasses"/>
      <sheetName val="25DP-Other"/>
      <sheetName val="25DP"/>
      <sheetName val="25DP-2"/>
      <sheetName val="25AM"/>
      <sheetName val="Decoupling Workpaper"/>
      <sheetName val="Sheet1"/>
      <sheetName val="Decoupling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IT Calc"/>
      <sheetName val="2-Meals"/>
      <sheetName val="3-Cost of Removal"/>
      <sheetName val="4-Market"/>
      <sheetName val="5-Bad Debts"/>
      <sheetName val="6-Cap Int_OH"/>
      <sheetName val="7-Gain-Loss"/>
      <sheetName val="8-CIAC"/>
      <sheetName val="9-IPP"/>
      <sheetName val="10-Rate Case"/>
      <sheetName val="11-Prop Tx"/>
      <sheetName val="12-Depr_Amrt"/>
      <sheetName val="13-Env"/>
      <sheetName val="14-Pension"/>
      <sheetName val="15-OPRB"/>
      <sheetName val="16-Bonus"/>
      <sheetName val="17-Unbill Rev"/>
      <sheetName val="18-PGC"/>
      <sheetName val="19-JE"/>
      <sheetName val="20-Imp JE 4.12.04"/>
      <sheetName val="21-Imp JE 4.19.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pDetail"/>
      <sheetName val="Board presentation"/>
      <sheetName val="NewDepr"/>
      <sheetName val="OldDepr"/>
      <sheetName val="DeprCoDetail"/>
      <sheetName val="DeprSum"/>
      <sheetName val="5YrCapSum"/>
      <sheetName val="Sheet1"/>
    </sheetNames>
    <sheetDataSet>
      <sheetData sheetId="0"/>
      <sheetData sheetId="1" refreshError="1"/>
      <sheetData sheetId="2"/>
      <sheetData sheetId="3"/>
      <sheetData sheetId="4">
        <row r="1">
          <cell r="A1" t="str">
            <v>**********1999 PROJECTED FOR 2000- TRANSPORT**********</v>
          </cell>
        </row>
        <row r="2">
          <cell r="A2" t="str">
            <v>A/C #</v>
          </cell>
          <cell r="B2" t="str">
            <v>DESCRIPTION</v>
          </cell>
          <cell r="C2" t="str">
            <v>JAN</v>
          </cell>
          <cell r="D2" t="str">
            <v>FEB</v>
          </cell>
          <cell r="E2" t="str">
            <v>MARCH</v>
          </cell>
          <cell r="F2" t="str">
            <v>APRIL</v>
          </cell>
          <cell r="G2" t="str">
            <v>MAY</v>
          </cell>
        </row>
        <row r="3">
          <cell r="A3" t="str">
            <v>101-304</v>
          </cell>
          <cell r="B3" t="str">
            <v>Land</v>
          </cell>
        </row>
        <row r="4">
          <cell r="A4" t="str">
            <v>101-305</v>
          </cell>
          <cell r="B4" t="str">
            <v>Structures &amp; Improvements</v>
          </cell>
        </row>
        <row r="5">
          <cell r="A5" t="str">
            <v>101-311</v>
          </cell>
          <cell r="B5" t="str">
            <v>Propane Tanks</v>
          </cell>
        </row>
        <row r="6">
          <cell r="A6" t="str">
            <v>101-313</v>
          </cell>
          <cell r="B6" t="str">
            <v>Compressed Gas Tanks</v>
          </cell>
        </row>
        <row r="7">
          <cell r="A7" t="str">
            <v>101-314</v>
          </cell>
          <cell r="B7" t="str">
            <v>Vehicle Fuel Tanks</v>
          </cell>
        </row>
        <row r="8">
          <cell r="A8" t="str">
            <v>101-362</v>
          </cell>
          <cell r="B8" t="str">
            <v>Propane Bulk Plants</v>
          </cell>
        </row>
        <row r="9">
          <cell r="A9" t="str">
            <v>101-363</v>
          </cell>
          <cell r="B9" t="str">
            <v>Propane Bulk Plant-Plantations</v>
          </cell>
        </row>
        <row r="10">
          <cell r="A10" t="str">
            <v>101-381</v>
          </cell>
          <cell r="B10" t="str">
            <v>Meters</v>
          </cell>
        </row>
        <row r="11">
          <cell r="A11" t="str">
            <v>101-383</v>
          </cell>
          <cell r="B11" t="str">
            <v>Regulators</v>
          </cell>
        </row>
        <row r="12">
          <cell r="A12" t="str">
            <v>101-387</v>
          </cell>
          <cell r="B12" t="str">
            <v>Propane Related Equipment</v>
          </cell>
        </row>
        <row r="13">
          <cell r="A13" t="str">
            <v>101-390</v>
          </cell>
          <cell r="B13" t="str">
            <v>Office Building</v>
          </cell>
        </row>
        <row r="14">
          <cell r="A14" t="str">
            <v>101-391</v>
          </cell>
          <cell r="B14" t="str">
            <v>Office Furniture &amp; Equipment</v>
          </cell>
        </row>
        <row r="15">
          <cell r="A15" t="str">
            <v>101-392</v>
          </cell>
          <cell r="B15" t="str">
            <v>Trans Equipment</v>
          </cell>
        </row>
        <row r="16">
          <cell r="A16" t="str">
            <v>101-394</v>
          </cell>
          <cell r="B16" t="str">
            <v>Tools &amp; Shop Equipment</v>
          </cell>
        </row>
        <row r="17">
          <cell r="A17" t="str">
            <v>101-396</v>
          </cell>
          <cell r="B17" t="str">
            <v>Power Operated Equipment</v>
          </cell>
        </row>
        <row r="18">
          <cell r="A18" t="str">
            <v>101-397</v>
          </cell>
          <cell r="B18" t="str">
            <v>Communication Equipment</v>
          </cell>
        </row>
        <row r="19">
          <cell r="A19" t="str">
            <v>101-499</v>
          </cell>
          <cell r="B19" t="str">
            <v>W/H Leased</v>
          </cell>
        </row>
        <row r="20">
          <cell r="A20" t="str">
            <v>104</v>
          </cell>
          <cell r="B20" t="str">
            <v>Water Heaters Rented</v>
          </cell>
        </row>
        <row r="21">
          <cell r="A21" t="str">
            <v>104A</v>
          </cell>
          <cell r="B21" t="str">
            <v>PA Office</v>
          </cell>
        </row>
        <row r="22">
          <cell r="A22" t="str">
            <v>101-398</v>
          </cell>
          <cell r="B22" t="str">
            <v>Miscellaneous Equipment</v>
          </cell>
        </row>
        <row r="23">
          <cell r="B23" t="str">
            <v>TOTAL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</row>
        <row r="27">
          <cell r="A27" t="str">
            <v>**********1999 PROJECTED - TRANSPORT**********</v>
          </cell>
        </row>
        <row r="28">
          <cell r="A28" t="str">
            <v>A/C #</v>
          </cell>
          <cell r="B28" t="str">
            <v>DESCRIPTION</v>
          </cell>
          <cell r="C28" t="str">
            <v>JAN</v>
          </cell>
          <cell r="D28" t="str">
            <v>FEB</v>
          </cell>
          <cell r="E28" t="str">
            <v>MARCH</v>
          </cell>
          <cell r="F28" t="str">
            <v>APRIL</v>
          </cell>
          <cell r="G28" t="str">
            <v>MAY</v>
          </cell>
        </row>
        <row r="29">
          <cell r="A29" t="str">
            <v>101-304</v>
          </cell>
          <cell r="B29" t="str">
            <v>Land</v>
          </cell>
        </row>
        <row r="30">
          <cell r="A30" t="str">
            <v>101-305</v>
          </cell>
          <cell r="B30" t="str">
            <v>Structures &amp; Improvements</v>
          </cell>
        </row>
        <row r="31">
          <cell r="A31" t="str">
            <v>101-311</v>
          </cell>
          <cell r="B31" t="str">
            <v>Propane Tanks</v>
          </cell>
        </row>
        <row r="32">
          <cell r="A32" t="str">
            <v>101-313</v>
          </cell>
          <cell r="B32" t="str">
            <v>Compressed Gas Tanks</v>
          </cell>
        </row>
        <row r="33">
          <cell r="A33" t="str">
            <v>101-314</v>
          </cell>
          <cell r="B33" t="str">
            <v>Vehicle Fuel Tanks</v>
          </cell>
        </row>
        <row r="34">
          <cell r="A34" t="str">
            <v>101-362</v>
          </cell>
          <cell r="B34" t="str">
            <v>Propane Bulk Plants</v>
          </cell>
        </row>
        <row r="35">
          <cell r="A35" t="str">
            <v>101-363</v>
          </cell>
          <cell r="B35" t="str">
            <v>Propane Bulk Plant-Plantations</v>
          </cell>
        </row>
        <row r="36">
          <cell r="A36" t="str">
            <v>101-381</v>
          </cell>
          <cell r="B36" t="str">
            <v>Meters</v>
          </cell>
        </row>
      </sheetData>
      <sheetData sheetId="5">
        <row r="1">
          <cell r="C1" t="str">
            <v>**********2001 BUDGET SUMMARY - ALL DISTRICTS**********</v>
          </cell>
        </row>
        <row r="2">
          <cell r="B2" t="str">
            <v>A/C #</v>
          </cell>
          <cell r="C2" t="str">
            <v>DESCRIPTION</v>
          </cell>
          <cell r="D2" t="str">
            <v>Jan</v>
          </cell>
          <cell r="E2" t="str">
            <v>Feb</v>
          </cell>
          <cell r="F2" t="str">
            <v>Mar</v>
          </cell>
          <cell r="G2" t="str">
            <v>Apr</v>
          </cell>
        </row>
        <row r="3">
          <cell r="B3" t="str">
            <v>101-304</v>
          </cell>
          <cell r="C3" t="str">
            <v>Land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4">
          <cell r="B4" t="str">
            <v>101-305</v>
          </cell>
          <cell r="C4" t="str">
            <v>Structures &amp; Improvements</v>
          </cell>
          <cell r="D4">
            <v>16</v>
          </cell>
          <cell r="E4">
            <v>32</v>
          </cell>
          <cell r="F4">
            <v>35</v>
          </cell>
          <cell r="G4">
            <v>37</v>
          </cell>
        </row>
        <row r="5">
          <cell r="B5" t="str">
            <v>101-311</v>
          </cell>
          <cell r="C5" t="str">
            <v>Propane Tanks</v>
          </cell>
          <cell r="D5">
            <v>46</v>
          </cell>
          <cell r="E5">
            <v>139</v>
          </cell>
          <cell r="F5">
            <v>231</v>
          </cell>
          <cell r="G5">
            <v>324</v>
          </cell>
        </row>
        <row r="6">
          <cell r="B6" t="str">
            <v>101-362</v>
          </cell>
          <cell r="C6" t="str">
            <v>Propane Bulk Plants</v>
          </cell>
          <cell r="D6">
            <v>490</v>
          </cell>
          <cell r="E6">
            <v>979</v>
          </cell>
          <cell r="F6">
            <v>979</v>
          </cell>
          <cell r="G6">
            <v>979</v>
          </cell>
        </row>
        <row r="7">
          <cell r="B7" t="str">
            <v>101-363</v>
          </cell>
          <cell r="C7" t="str">
            <v>Propane Bulk Plant-Plantations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101-381</v>
          </cell>
          <cell r="C8" t="str">
            <v>Meters</v>
          </cell>
          <cell r="D8">
            <v>31</v>
          </cell>
          <cell r="E8">
            <v>94</v>
          </cell>
          <cell r="F8">
            <v>156</v>
          </cell>
          <cell r="G8">
            <v>219</v>
          </cell>
        </row>
        <row r="9">
          <cell r="B9" t="str">
            <v>101-383</v>
          </cell>
          <cell r="C9" t="str">
            <v>Regulators</v>
          </cell>
          <cell r="D9">
            <v>10</v>
          </cell>
          <cell r="E9">
            <v>32</v>
          </cell>
          <cell r="F9">
            <v>54</v>
          </cell>
          <cell r="G9">
            <v>75</v>
          </cell>
        </row>
        <row r="10">
          <cell r="B10" t="str">
            <v>101-390</v>
          </cell>
          <cell r="C10" t="str">
            <v>Office Building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</row>
        <row r="11">
          <cell r="B11" t="str">
            <v>101-391</v>
          </cell>
          <cell r="C11" t="str">
            <v>Office Furniture &amp; Equipment</v>
          </cell>
          <cell r="D11">
            <v>0</v>
          </cell>
          <cell r="E11">
            <v>0</v>
          </cell>
          <cell r="F11">
            <v>603</v>
          </cell>
          <cell r="G11">
            <v>1206</v>
          </cell>
        </row>
        <row r="12">
          <cell r="B12" t="str">
            <v>101-392</v>
          </cell>
          <cell r="C12" t="str">
            <v>Trans Equipment</v>
          </cell>
          <cell r="D12">
            <v>749</v>
          </cell>
          <cell r="E12">
            <v>1771</v>
          </cell>
          <cell r="F12">
            <v>2044</v>
          </cell>
          <cell r="G12">
            <v>2044</v>
          </cell>
        </row>
        <row r="13">
          <cell r="B13" t="str">
            <v>101-394</v>
          </cell>
          <cell r="C13" t="str">
            <v>Tools &amp; Shop Equipment</v>
          </cell>
          <cell r="D13">
            <v>7</v>
          </cell>
          <cell r="E13">
            <v>14</v>
          </cell>
          <cell r="F13">
            <v>18</v>
          </cell>
          <cell r="G13">
            <v>22</v>
          </cell>
        </row>
        <row r="14">
          <cell r="B14" t="str">
            <v>101-396</v>
          </cell>
          <cell r="C14" t="str">
            <v>Power Operated Equipment</v>
          </cell>
          <cell r="D14">
            <v>3</v>
          </cell>
          <cell r="E14">
            <v>6</v>
          </cell>
          <cell r="F14">
            <v>6</v>
          </cell>
          <cell r="G14">
            <v>6</v>
          </cell>
        </row>
        <row r="15">
          <cell r="B15" t="str">
            <v>101-380</v>
          </cell>
          <cell r="C15" t="str">
            <v>Service Installations</v>
          </cell>
          <cell r="D15">
            <v>149</v>
          </cell>
          <cell r="E15">
            <v>447</v>
          </cell>
          <cell r="F15">
            <v>744</v>
          </cell>
          <cell r="G15">
            <v>1042</v>
          </cell>
        </row>
        <row r="16">
          <cell r="B16" t="str">
            <v>101-398</v>
          </cell>
          <cell r="C16" t="str">
            <v>Miscellaneous Equipment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C17" t="str">
            <v>Sub-total</v>
          </cell>
          <cell r="D17">
            <v>1501</v>
          </cell>
          <cell r="E17">
            <v>3514</v>
          </cell>
          <cell r="F17">
            <v>4870</v>
          </cell>
          <cell r="G17">
            <v>5954</v>
          </cell>
        </row>
        <row r="19">
          <cell r="C19" t="str">
            <v>1999 Projected Budgeted Items</v>
          </cell>
          <cell r="D19">
            <v>15372</v>
          </cell>
          <cell r="E19">
            <v>15372</v>
          </cell>
          <cell r="F19">
            <v>15372</v>
          </cell>
          <cell r="G19">
            <v>15372</v>
          </cell>
        </row>
        <row r="20">
          <cell r="C20" t="str">
            <v>Current Assets Being Depreciated</v>
          </cell>
          <cell r="D20">
            <v>103664</v>
          </cell>
          <cell r="E20">
            <v>103664</v>
          </cell>
          <cell r="F20">
            <v>103664</v>
          </cell>
          <cell r="G20">
            <v>103664</v>
          </cell>
        </row>
        <row r="22">
          <cell r="C22" t="str">
            <v xml:space="preserve">Total depreciation </v>
          </cell>
          <cell r="D22">
            <v>120537</v>
          </cell>
          <cell r="E22">
            <v>122550</v>
          </cell>
          <cell r="F22">
            <v>123906</v>
          </cell>
          <cell r="G22">
            <v>124990</v>
          </cell>
        </row>
        <row r="25">
          <cell r="B25" t="str">
            <v xml:space="preserve">Note:  </v>
          </cell>
          <cell r="C25" t="str">
            <v>Transport depreciation is not included since it assumed to be considered in the cost of gas model.</v>
          </cell>
        </row>
        <row r="28">
          <cell r="C28" t="str">
            <v>Depreciation Analysis</v>
          </cell>
        </row>
        <row r="29">
          <cell r="C29" t="str">
            <v>Current Budget Projection</v>
          </cell>
        </row>
        <row r="30">
          <cell r="C30" t="str">
            <v>Excluding Transport</v>
          </cell>
          <cell r="D30">
            <v>120537</v>
          </cell>
          <cell r="E30">
            <v>122550</v>
          </cell>
          <cell r="F30">
            <v>123906</v>
          </cell>
          <cell r="G30">
            <v>124990</v>
          </cell>
        </row>
        <row r="31">
          <cell r="C31" t="str">
            <v>Projection from prior year</v>
          </cell>
          <cell r="D31">
            <v>1278897</v>
          </cell>
          <cell r="E31">
            <v>1328077</v>
          </cell>
          <cell r="F31">
            <v>1369273</v>
          </cell>
          <cell r="G31">
            <v>1378766</v>
          </cell>
        </row>
        <row r="32">
          <cell r="C32" t="str">
            <v>$ DIFF</v>
          </cell>
          <cell r="D32">
            <v>-1158360</v>
          </cell>
          <cell r="E32">
            <v>-1205527</v>
          </cell>
          <cell r="F32">
            <v>-1245367</v>
          </cell>
          <cell r="G32">
            <v>-1253776</v>
          </cell>
        </row>
        <row r="33">
          <cell r="C33" t="str">
            <v>% DIFF</v>
          </cell>
          <cell r="D33">
            <v>-0.90574925111248206</v>
          </cell>
          <cell r="E33">
            <v>-0.90772372385034905</v>
          </cell>
          <cell r="F33">
            <v>-0.90950964489915453</v>
          </cell>
          <cell r="G33">
            <v>-0.90934647358580067</v>
          </cell>
        </row>
      </sheetData>
      <sheetData sheetId="6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j JE #4"/>
      <sheetName val="Adj JE #3"/>
      <sheetName val="1-Adj JE #2"/>
      <sheetName val="Orig Adj JE"/>
      <sheetName val="Orig JE"/>
      <sheetName val="IT Calc"/>
      <sheetName val="Other"/>
      <sheetName val="Bad Debt"/>
      <sheetName val="Self Ins"/>
      <sheetName val="PP Property"/>
      <sheetName val="Rate Case"/>
      <sheetName val="Pension"/>
      <sheetName val="OPRB"/>
      <sheetName val="Depr"/>
      <sheetName val="Env"/>
      <sheetName val="Cap Int OH"/>
      <sheetName val="Unbilled Rev"/>
      <sheetName val="Cost Rem"/>
      <sheetName val="IRS Setlmnt"/>
      <sheetName val="PGA"/>
      <sheetName val="Gain_Loss"/>
      <sheetName val="Meals"/>
      <sheetName val="Mark to Market"/>
      <sheetName val="CIAC"/>
      <sheetName val="DIT"/>
      <sheetName val="Checklist"/>
      <sheetName val="Prin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XJE (2)"/>
      <sheetName val="Q2 ADIT Calc"/>
      <sheetName val="Q2_ADITJE"/>
      <sheetName val="DivRcv_Deduct"/>
      <sheetName val="IT Calc"/>
      <sheetName val="TXJE"/>
      <sheetName val="ESOP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L-updated"/>
      <sheetName val="MAR-updated"/>
      <sheetName val="FLA-updated"/>
      <sheetName val="PPS-updated"/>
      <sheetName val="ESN-updated"/>
      <sheetName val="SHPFL-updated"/>
      <sheetName val="SHARP-updated"/>
      <sheetName val="Tolan-updated"/>
      <sheetName val="Douglas-updated"/>
      <sheetName val="Carroll-updated"/>
      <sheetName val="Start-Ups-updated"/>
      <sheetName val="EXC-updated"/>
      <sheetName val="SKIPJACK-updated"/>
      <sheetName val="Seaford Pwr Plant"/>
    </sheetNames>
    <sheetDataSet>
      <sheetData sheetId="0">
        <row r="11">
          <cell r="A11" t="str">
            <v>01S</v>
          </cell>
          <cell r="B11" t="str">
            <v>304</v>
          </cell>
          <cell r="G11" t="str">
            <v>Land and Land Rights</v>
          </cell>
        </row>
        <row r="13">
          <cell r="H13" t="str">
            <v>Subtotal Group 01S</v>
          </cell>
          <cell r="O13">
            <v>0</v>
          </cell>
        </row>
        <row r="15">
          <cell r="A15" t="str">
            <v>02S</v>
          </cell>
          <cell r="B15" t="str">
            <v>305</v>
          </cell>
          <cell r="G15" t="str">
            <v>Structures and Improvements</v>
          </cell>
        </row>
        <row r="16">
          <cell r="H16" t="str">
            <v>Subtotal Group 02S</v>
          </cell>
          <cell r="O16">
            <v>0</v>
          </cell>
        </row>
        <row r="18">
          <cell r="A18" t="str">
            <v>03</v>
          </cell>
          <cell r="B18" t="str">
            <v>311</v>
          </cell>
          <cell r="G18" t="str">
            <v>Propane Plant</v>
          </cell>
        </row>
        <row r="19">
          <cell r="A19" t="str">
            <v>03</v>
          </cell>
          <cell r="B19" t="str">
            <v>311</v>
          </cell>
          <cell r="C19">
            <v>36832</v>
          </cell>
          <cell r="D19">
            <v>37225</v>
          </cell>
          <cell r="E19" t="str">
            <v>DE-N DOVER</v>
          </cell>
          <cell r="F19" t="str">
            <v>PROPANE PLANT</v>
          </cell>
          <cell r="H19" t="str">
            <v>N. Dover Peak Shaving Plant (ADD $45,000)</v>
          </cell>
          <cell r="M19">
            <v>75365.47</v>
          </cell>
          <cell r="N19">
            <v>81000</v>
          </cell>
          <cell r="O19">
            <v>5634.5299999999988</v>
          </cell>
          <cell r="P19">
            <v>2448.5700000000002</v>
          </cell>
          <cell r="Q19">
            <v>824.1</v>
          </cell>
          <cell r="R19">
            <v>72092.800000000003</v>
          </cell>
        </row>
        <row r="20">
          <cell r="A20" t="str">
            <v>03</v>
          </cell>
          <cell r="B20" t="str">
            <v>311</v>
          </cell>
          <cell r="H20" t="str">
            <v>BLANKET</v>
          </cell>
          <cell r="M20">
            <v>0</v>
          </cell>
          <cell r="N20">
            <v>10400</v>
          </cell>
          <cell r="O20">
            <v>10400</v>
          </cell>
        </row>
        <row r="21">
          <cell r="H21" t="str">
            <v>Subtotal Group 03</v>
          </cell>
          <cell r="M21">
            <v>75365.47</v>
          </cell>
          <cell r="N21">
            <v>91400</v>
          </cell>
          <cell r="O21">
            <v>16034.529999999999</v>
          </cell>
        </row>
        <row r="23">
          <cell r="A23" t="str">
            <v>05</v>
          </cell>
          <cell r="B23" t="str">
            <v>376</v>
          </cell>
          <cell r="G23" t="str">
            <v>Mains - New Customers</v>
          </cell>
        </row>
        <row r="24">
          <cell r="A24" t="str">
            <v>05</v>
          </cell>
          <cell r="B24" t="str">
            <v>376</v>
          </cell>
          <cell r="H24" t="str">
            <v>Milford Project</v>
          </cell>
          <cell r="M24">
            <v>0</v>
          </cell>
          <cell r="N24">
            <v>1175</v>
          </cell>
          <cell r="O24">
            <v>1175</v>
          </cell>
        </row>
        <row r="25">
          <cell r="A25" t="str">
            <v>05</v>
          </cell>
          <cell r="B25" t="str">
            <v>376</v>
          </cell>
          <cell r="H25" t="str">
            <v>BLANKET</v>
          </cell>
          <cell r="M25">
            <v>0</v>
          </cell>
          <cell r="N25">
            <v>16748</v>
          </cell>
          <cell r="O25">
            <v>16748</v>
          </cell>
        </row>
        <row r="26">
          <cell r="A26" t="str">
            <v>05</v>
          </cell>
          <cell r="B26" t="str">
            <v>376</v>
          </cell>
          <cell r="C26">
            <v>36861</v>
          </cell>
          <cell r="D26">
            <v>37042</v>
          </cell>
          <cell r="E26" t="str">
            <v>DE-17&amp;23 LIBERTY DR</v>
          </cell>
          <cell r="F26" t="str">
            <v>MAIN-NEW CUST</v>
          </cell>
          <cell r="H26" t="str">
            <v>2000 DE-17 &amp; 23 LIBERTY DR-MAIN-NEW CUST</v>
          </cell>
          <cell r="J26">
            <v>390</v>
          </cell>
          <cell r="L26">
            <v>60</v>
          </cell>
          <cell r="M26">
            <v>202.82</v>
          </cell>
          <cell r="N26">
            <v>203</v>
          </cell>
          <cell r="O26">
            <v>0.18000000000000682</v>
          </cell>
          <cell r="P26">
            <v>202.82</v>
          </cell>
        </row>
        <row r="27">
          <cell r="A27" t="str">
            <v>05</v>
          </cell>
          <cell r="B27" t="str">
            <v>376</v>
          </cell>
          <cell r="C27">
            <v>36647</v>
          </cell>
          <cell r="D27">
            <v>36738</v>
          </cell>
          <cell r="E27" t="str">
            <v>DE-BON AYRE MHP</v>
          </cell>
          <cell r="F27" t="str">
            <v>MAIN NEW</v>
          </cell>
          <cell r="H27" t="str">
            <v>2000 Bon Ayre MHP Main</v>
          </cell>
          <cell r="K27">
            <v>235</v>
          </cell>
          <cell r="L27">
            <v>54</v>
          </cell>
          <cell r="M27">
            <v>334.29</v>
          </cell>
          <cell r="N27">
            <v>334</v>
          </cell>
          <cell r="O27">
            <v>-0.29000000000002046</v>
          </cell>
          <cell r="P27">
            <v>334.29</v>
          </cell>
        </row>
        <row r="28">
          <cell r="A28" t="str">
            <v>05</v>
          </cell>
          <cell r="B28" t="str">
            <v>376</v>
          </cell>
          <cell r="C28">
            <v>37158</v>
          </cell>
          <cell r="E28" t="str">
            <v>DE-BUNKER HILL</v>
          </cell>
          <cell r="F28" t="str">
            <v xml:space="preserve">MAIN NEW </v>
          </cell>
          <cell r="H28" t="str">
            <v>Install 3850'-6", 1050'-2" pl main-Bunker Hill Business Center</v>
          </cell>
          <cell r="I28">
            <v>4900</v>
          </cell>
          <cell r="J28">
            <v>1050</v>
          </cell>
          <cell r="K28">
            <v>3850</v>
          </cell>
          <cell r="L28">
            <v>45</v>
          </cell>
          <cell r="M28">
            <v>39451.67</v>
          </cell>
          <cell r="N28">
            <v>60993</v>
          </cell>
          <cell r="O28">
            <v>21541.33</v>
          </cell>
          <cell r="P28">
            <v>12476.67</v>
          </cell>
          <cell r="R28">
            <v>26975</v>
          </cell>
        </row>
        <row r="29">
          <cell r="A29" t="str">
            <v>05</v>
          </cell>
          <cell r="B29" t="str">
            <v>376</v>
          </cell>
          <cell r="C29">
            <v>37158</v>
          </cell>
          <cell r="E29" t="str">
            <v>DE-BUNKER HIL APPR</v>
          </cell>
          <cell r="F29" t="str">
            <v xml:space="preserve">MAIN NEW </v>
          </cell>
          <cell r="H29" t="str">
            <v>Install 1350'-6", from Doc Levinson Dr to Sandhill Dr entrance to Bunker Hill Ctr</v>
          </cell>
          <cell r="I29">
            <v>1350</v>
          </cell>
          <cell r="K29">
            <v>1350</v>
          </cell>
          <cell r="L29">
            <v>45</v>
          </cell>
          <cell r="M29">
            <v>4094.73</v>
          </cell>
          <cell r="N29">
            <v>19045</v>
          </cell>
          <cell r="O29">
            <v>14950.27</v>
          </cell>
          <cell r="P29">
            <v>4094.73</v>
          </cell>
        </row>
        <row r="30">
          <cell r="A30" t="str">
            <v>05</v>
          </cell>
          <cell r="B30" t="str">
            <v>376</v>
          </cell>
          <cell r="C30">
            <v>36949</v>
          </cell>
          <cell r="D30">
            <v>37195</v>
          </cell>
          <cell r="E30" t="str">
            <v>DE-CANTWELL RIDGE PH II</v>
          </cell>
          <cell r="F30" t="str">
            <v>MAIN NEW DEV</v>
          </cell>
          <cell r="H30" t="str">
            <v>Install 850'-4", 2250'-2" pl main-AppoquiniminkCt,SeamansCt,Drawyers Dr</v>
          </cell>
          <cell r="I30">
            <v>3100</v>
          </cell>
          <cell r="J30">
            <v>3850</v>
          </cell>
          <cell r="K30">
            <v>850</v>
          </cell>
          <cell r="L30">
            <v>46</v>
          </cell>
          <cell r="M30">
            <v>12114.68</v>
          </cell>
          <cell r="N30">
            <v>19612</v>
          </cell>
          <cell r="O30">
            <v>7497.32</v>
          </cell>
          <cell r="P30">
            <v>2033.48</v>
          </cell>
          <cell r="R30">
            <v>10081.200000000001</v>
          </cell>
        </row>
        <row r="31">
          <cell r="A31" t="str">
            <v>05</v>
          </cell>
          <cell r="B31" t="str">
            <v>376</v>
          </cell>
          <cell r="C31">
            <v>36777</v>
          </cell>
          <cell r="D31">
            <v>36951</v>
          </cell>
          <cell r="E31" t="str">
            <v>DE-CARDINAL HILL DEV</v>
          </cell>
          <cell r="F31" t="str">
            <v>MAINS NEW DEV</v>
          </cell>
          <cell r="H31" t="str">
            <v>2000 DE-CARDINAL HILL DEV - MAINS NEW DEV</v>
          </cell>
          <cell r="I31">
            <v>2825</v>
          </cell>
          <cell r="J31">
            <v>5320</v>
          </cell>
          <cell r="L31">
            <v>68</v>
          </cell>
          <cell r="M31">
            <v>13429.95</v>
          </cell>
          <cell r="N31">
            <v>16807</v>
          </cell>
          <cell r="O31">
            <v>3377.0499999999993</v>
          </cell>
          <cell r="P31">
            <v>2367.4499999999998</v>
          </cell>
          <cell r="R31">
            <v>11062.5</v>
          </cell>
        </row>
        <row r="32">
          <cell r="A32" t="str">
            <v>05</v>
          </cell>
          <cell r="B32" t="str">
            <v>376</v>
          </cell>
          <cell r="C32">
            <v>36920</v>
          </cell>
          <cell r="D32">
            <v>37041</v>
          </cell>
          <cell r="E32" t="str">
            <v>DE-CARLISLE DEV</v>
          </cell>
          <cell r="F32" t="str">
            <v>MAIN NEW</v>
          </cell>
          <cell r="H32" t="str">
            <v>Install 1200 ft, 2 pl main, Birchwood Court and Turning Leaf Court-Carlisle Dev</v>
          </cell>
          <cell r="I32">
            <v>1200</v>
          </cell>
          <cell r="J32">
            <v>1215</v>
          </cell>
          <cell r="L32">
            <v>59</v>
          </cell>
          <cell r="M32">
            <v>5629.27</v>
          </cell>
          <cell r="N32">
            <v>6846</v>
          </cell>
          <cell r="O32">
            <v>1216.7299999999996</v>
          </cell>
          <cell r="P32">
            <v>609.27</v>
          </cell>
          <cell r="R32">
            <v>5020</v>
          </cell>
        </row>
        <row r="33">
          <cell r="A33" t="str">
            <v>05</v>
          </cell>
          <cell r="B33" t="str">
            <v>376</v>
          </cell>
          <cell r="C33">
            <v>36839</v>
          </cell>
          <cell r="D33">
            <v>36891</v>
          </cell>
          <cell r="E33" t="str">
            <v>DE-CHIMNEY HILL DEV</v>
          </cell>
          <cell r="F33" t="str">
            <v>MAIN NEW CUST</v>
          </cell>
          <cell r="H33" t="str">
            <v>Inventory charges additional</v>
          </cell>
          <cell r="M33">
            <v>61.04</v>
          </cell>
          <cell r="N33">
            <v>61</v>
          </cell>
          <cell r="O33">
            <v>-3.9999999999999147E-2</v>
          </cell>
          <cell r="P33">
            <v>61.04</v>
          </cell>
        </row>
        <row r="34">
          <cell r="A34" t="str">
            <v>05</v>
          </cell>
          <cell r="B34" t="str">
            <v>376</v>
          </cell>
          <cell r="C34">
            <v>37209</v>
          </cell>
          <cell r="E34" t="str">
            <v>DE-CHIMNEY HILL DEV</v>
          </cell>
          <cell r="F34" t="str">
            <v xml:space="preserve">MAIN NEW </v>
          </cell>
          <cell r="H34" t="str">
            <v>Install 600' 4" pl &amp; 1320' 2" in this development</v>
          </cell>
          <cell r="I34">
            <v>1920</v>
          </cell>
          <cell r="J34">
            <v>500</v>
          </cell>
          <cell r="K34">
            <v>680</v>
          </cell>
          <cell r="L34">
            <v>69</v>
          </cell>
          <cell r="M34">
            <v>1402.23</v>
          </cell>
          <cell r="N34">
            <v>13662</v>
          </cell>
          <cell r="O34">
            <v>12259.77</v>
          </cell>
          <cell r="P34">
            <v>1402.23</v>
          </cell>
        </row>
        <row r="35">
          <cell r="A35" t="str">
            <v>05</v>
          </cell>
          <cell r="B35" t="str">
            <v>376</v>
          </cell>
          <cell r="C35">
            <v>37074</v>
          </cell>
          <cell r="D35">
            <v>37225</v>
          </cell>
          <cell r="E35" t="str">
            <v>DE-CRICKLEWOOD DEV</v>
          </cell>
          <cell r="F35" t="str">
            <v xml:space="preserve">MAIN NEW </v>
          </cell>
          <cell r="H35" t="str">
            <v>Extend 2"pl main E. Minglewood Dr, W. Minglewood Dr</v>
          </cell>
          <cell r="I35">
            <v>1788</v>
          </cell>
          <cell r="J35">
            <v>1500</v>
          </cell>
          <cell r="L35">
            <v>45</v>
          </cell>
          <cell r="M35">
            <v>7852.49</v>
          </cell>
          <cell r="N35">
            <v>10723</v>
          </cell>
          <cell r="O35">
            <v>2870.51</v>
          </cell>
          <cell r="P35">
            <v>600.99</v>
          </cell>
          <cell r="R35">
            <v>7251.5</v>
          </cell>
        </row>
        <row r="36">
          <cell r="A36" t="str">
            <v>05</v>
          </cell>
          <cell r="B36" t="str">
            <v>376</v>
          </cell>
          <cell r="C36">
            <v>37105</v>
          </cell>
          <cell r="D36">
            <v>37195</v>
          </cell>
          <cell r="E36" t="str">
            <v>DE-FOUR SEASONS</v>
          </cell>
          <cell r="F36" t="str">
            <v>MAIN DEV</v>
          </cell>
          <cell r="H36" t="str">
            <v xml:space="preserve">Install 4978 feet of 2"PL main.  43 Lots </v>
          </cell>
          <cell r="I36">
            <v>4978</v>
          </cell>
          <cell r="J36">
            <v>4975</v>
          </cell>
          <cell r="L36">
            <v>60</v>
          </cell>
          <cell r="M36">
            <v>19448.75</v>
          </cell>
          <cell r="N36">
            <v>14242</v>
          </cell>
          <cell r="O36">
            <v>-5206.75</v>
          </cell>
          <cell r="P36">
            <v>1728.58</v>
          </cell>
          <cell r="R36">
            <v>17720.169999999998</v>
          </cell>
        </row>
        <row r="37">
          <cell r="A37" t="str">
            <v>05</v>
          </cell>
          <cell r="B37" t="str">
            <v>376</v>
          </cell>
          <cell r="C37">
            <v>37074</v>
          </cell>
          <cell r="E37" t="str">
            <v>DE-GRAND OAKS</v>
          </cell>
          <cell r="F37" t="str">
            <v>MAIN NEW</v>
          </cell>
          <cell r="H37" t="str">
            <v>Install 2"pl main-Grand Oaks Dr,Arthur Ln,Jullian Ct. 1st phase</v>
          </cell>
          <cell r="I37">
            <v>2115</v>
          </cell>
          <cell r="J37">
            <v>2120</v>
          </cell>
          <cell r="L37">
            <v>64</v>
          </cell>
          <cell r="M37">
            <v>8773.11</v>
          </cell>
          <cell r="N37">
            <v>12909</v>
          </cell>
          <cell r="O37">
            <v>4135.8899999999994</v>
          </cell>
          <cell r="P37">
            <v>1050.6100000000001</v>
          </cell>
          <cell r="R37">
            <v>7722.5</v>
          </cell>
        </row>
        <row r="38">
          <cell r="A38" t="str">
            <v>05</v>
          </cell>
          <cell r="B38" t="str">
            <v>376</v>
          </cell>
          <cell r="C38">
            <v>36839</v>
          </cell>
          <cell r="D38">
            <v>37195</v>
          </cell>
          <cell r="E38" t="str">
            <v>DE-GREENLAWN</v>
          </cell>
          <cell r="F38" t="str">
            <v>MAIN NEW CUST</v>
          </cell>
          <cell r="H38" t="str">
            <v>ADD-Carryover-4" and 2" pl main-Millbranch at Greenlawn</v>
          </cell>
          <cell r="I38">
            <v>2550</v>
          </cell>
          <cell r="K38">
            <v>1400</v>
          </cell>
          <cell r="L38">
            <v>45</v>
          </cell>
          <cell r="M38">
            <v>12765.85</v>
          </cell>
          <cell r="N38">
            <v>10423</v>
          </cell>
          <cell r="O38">
            <v>-2342.8500000000004</v>
          </cell>
          <cell r="P38">
            <v>2028.85</v>
          </cell>
          <cell r="R38">
            <v>10737</v>
          </cell>
        </row>
        <row r="39">
          <cell r="A39" t="str">
            <v>05</v>
          </cell>
          <cell r="B39" t="str">
            <v>376</v>
          </cell>
          <cell r="C39">
            <v>37158</v>
          </cell>
          <cell r="E39" t="str">
            <v>DE-GREENLAWN</v>
          </cell>
          <cell r="F39" t="str">
            <v>MAIN NEW 2</v>
          </cell>
          <cell r="H39" t="str">
            <v>Install 2200' of 2" Main in Greenlawn Dev *This is separate from the carryover</v>
          </cell>
          <cell r="I39">
            <v>2200</v>
          </cell>
          <cell r="J39">
            <v>2000</v>
          </cell>
          <cell r="L39">
            <v>45</v>
          </cell>
          <cell r="M39">
            <v>970.88</v>
          </cell>
          <cell r="N39">
            <v>12554</v>
          </cell>
          <cell r="O39">
            <v>11583.12</v>
          </cell>
          <cell r="P39">
            <v>970.88</v>
          </cell>
        </row>
        <row r="40">
          <cell r="A40" t="str">
            <v>05</v>
          </cell>
          <cell r="B40" t="str">
            <v>376</v>
          </cell>
          <cell r="C40">
            <v>37060</v>
          </cell>
          <cell r="D40">
            <v>37195</v>
          </cell>
          <cell r="E40" t="str">
            <v>DE-LAKE FOREST ELEM</v>
          </cell>
          <cell r="F40" t="str">
            <v>MAIN NEW</v>
          </cell>
          <cell r="H40" t="str">
            <v>2" Pl main-Lake Forest School Ctrl Elem; $8920.10 Reimbursed</v>
          </cell>
          <cell r="I40">
            <v>940</v>
          </cell>
          <cell r="J40">
            <v>3000</v>
          </cell>
          <cell r="L40">
            <v>69</v>
          </cell>
          <cell r="M40">
            <v>702.10000000000105</v>
          </cell>
          <cell r="N40">
            <v>9635</v>
          </cell>
          <cell r="O40">
            <v>8932.9</v>
          </cell>
          <cell r="P40">
            <v>2429.63</v>
          </cell>
          <cell r="R40">
            <v>5940</v>
          </cell>
          <cell r="S40">
            <v>-8148</v>
          </cell>
          <cell r="T40">
            <v>480.47</v>
          </cell>
        </row>
        <row r="41">
          <cell r="A41" t="str">
            <v>05</v>
          </cell>
          <cell r="B41" t="str">
            <v>376</v>
          </cell>
          <cell r="C41">
            <v>36542</v>
          </cell>
          <cell r="D41">
            <v>37195</v>
          </cell>
          <cell r="E41" t="str">
            <v>DE-LAKESIDE DEV</v>
          </cell>
          <cell r="F41" t="str">
            <v>MAIN DEV</v>
          </cell>
          <cell r="H41" t="str">
            <v>Extend 2 in Pl main in Lakeside Dev off Broad St, Install 550', 2" main Littondale</v>
          </cell>
          <cell r="I41">
            <v>550</v>
          </cell>
          <cell r="J41">
            <v>2845</v>
          </cell>
          <cell r="L41">
            <v>45</v>
          </cell>
          <cell r="M41">
            <v>10889.93</v>
          </cell>
          <cell r="N41">
            <v>11647</v>
          </cell>
          <cell r="O41">
            <v>757.06999999999971</v>
          </cell>
          <cell r="P41">
            <v>723.32999999999993</v>
          </cell>
          <cell r="R41">
            <v>10166.6</v>
          </cell>
        </row>
        <row r="42">
          <cell r="A42" t="str">
            <v>05</v>
          </cell>
          <cell r="B42" t="str">
            <v>376</v>
          </cell>
          <cell r="C42">
            <v>37035</v>
          </cell>
          <cell r="D42">
            <v>37195</v>
          </cell>
          <cell r="E42" t="str">
            <v>DE-LAKESIDE DEV</v>
          </cell>
          <cell r="F42" t="str">
            <v>MAIN DEV 2</v>
          </cell>
          <cell r="H42" t="str">
            <v>Install 3405',2"pl main-1717'Ingleside Dr&amp;1688'Silver Lake Dr (57Lots)</v>
          </cell>
          <cell r="I42">
            <v>3405</v>
          </cell>
          <cell r="L42">
            <v>45</v>
          </cell>
          <cell r="M42">
            <v>12183</v>
          </cell>
          <cell r="N42">
            <v>18277</v>
          </cell>
          <cell r="O42">
            <v>6094</v>
          </cell>
          <cell r="R42">
            <v>12183</v>
          </cell>
        </row>
        <row r="43">
          <cell r="A43" t="str">
            <v>05</v>
          </cell>
          <cell r="B43" t="str">
            <v>376</v>
          </cell>
          <cell r="C43">
            <v>37189</v>
          </cell>
          <cell r="E43" t="str">
            <v>DE-LAKESIDE DEV</v>
          </cell>
          <cell r="F43" t="str">
            <v>MAIN DEV 3</v>
          </cell>
          <cell r="H43" t="str">
            <v>ADD-Install 450' of 2" pl in the woods of Lakeside on Beckington Ct</v>
          </cell>
          <cell r="I43">
            <v>450</v>
          </cell>
          <cell r="J43">
            <v>1850</v>
          </cell>
          <cell r="L43">
            <v>45</v>
          </cell>
          <cell r="M43">
            <v>730.98</v>
          </cell>
          <cell r="N43">
            <v>2799</v>
          </cell>
          <cell r="O43">
            <v>2068.02</v>
          </cell>
          <cell r="P43">
            <v>730.98</v>
          </cell>
        </row>
        <row r="44">
          <cell r="A44" t="str">
            <v>05</v>
          </cell>
          <cell r="B44" t="str">
            <v>376</v>
          </cell>
          <cell r="C44">
            <v>36927</v>
          </cell>
          <cell r="D44">
            <v>36973</v>
          </cell>
          <cell r="E44" t="str">
            <v>DE-LINKSIDE COMM</v>
          </cell>
          <cell r="F44" t="str">
            <v>MAIN NEW</v>
          </cell>
          <cell r="H44" t="str">
            <v>Install 1000 ft, 4 inch pl main, Linkside Commercial Complex-S. St Street Ext</v>
          </cell>
          <cell r="I44">
            <v>1000</v>
          </cell>
          <cell r="K44">
            <v>1150</v>
          </cell>
          <cell r="L44">
            <v>64</v>
          </cell>
          <cell r="M44">
            <v>7363.46</v>
          </cell>
          <cell r="N44">
            <v>10030</v>
          </cell>
          <cell r="O44">
            <v>2666.54</v>
          </cell>
          <cell r="P44">
            <v>1613.46</v>
          </cell>
          <cell r="R44">
            <v>5750</v>
          </cell>
        </row>
        <row r="45">
          <cell r="A45" t="str">
            <v>05</v>
          </cell>
          <cell r="B45" t="str">
            <v>376</v>
          </cell>
          <cell r="C45">
            <v>36826</v>
          </cell>
          <cell r="D45">
            <v>37164</v>
          </cell>
          <cell r="E45" t="str">
            <v>DE-LONGMDW DEV</v>
          </cell>
          <cell r="F45" t="str">
            <v>MAIN NEW</v>
          </cell>
          <cell r="H45" t="str">
            <v>ADD-Carryover-2" pl main in Longmeadows Development</v>
          </cell>
          <cell r="I45">
            <v>5250</v>
          </cell>
          <cell r="J45">
            <v>5250</v>
          </cell>
          <cell r="L45">
            <v>44</v>
          </cell>
          <cell r="M45">
            <v>11892.72</v>
          </cell>
          <cell r="N45">
            <v>14328</v>
          </cell>
          <cell r="O45">
            <v>2435.2800000000007</v>
          </cell>
          <cell r="P45">
            <v>1842.72</v>
          </cell>
          <cell r="R45">
            <v>10050</v>
          </cell>
        </row>
        <row r="46">
          <cell r="A46" t="str">
            <v>05</v>
          </cell>
          <cell r="B46" t="str">
            <v>376</v>
          </cell>
          <cell r="C46">
            <v>37172</v>
          </cell>
          <cell r="E46" t="str">
            <v>DE-MAPLE GLEN</v>
          </cell>
          <cell r="F46" t="str">
            <v>MAIN NEW</v>
          </cell>
          <cell r="H46" t="str">
            <v>ADD-Install 940' of 4" pl main from Carlisle Dr to entrance of Maple Glen Dev</v>
          </cell>
          <cell r="I46">
            <v>940</v>
          </cell>
          <cell r="K46">
            <v>24</v>
          </cell>
          <cell r="L46">
            <v>59</v>
          </cell>
          <cell r="M46">
            <v>858.54</v>
          </cell>
          <cell r="N46">
            <v>29714</v>
          </cell>
          <cell r="O46">
            <v>28855.46</v>
          </cell>
          <cell r="P46">
            <v>858.54</v>
          </cell>
        </row>
        <row r="47">
          <cell r="A47" t="str">
            <v>05</v>
          </cell>
          <cell r="B47" t="str">
            <v>376</v>
          </cell>
          <cell r="C47">
            <v>37214</v>
          </cell>
          <cell r="E47" t="str">
            <v>DE-MIDDLETOWN COMMONS</v>
          </cell>
          <cell r="F47" t="str">
            <v>MAIN NEW</v>
          </cell>
          <cell r="H47" t="str">
            <v>ADD-Install 1210' 4" pl from Industrial Rd to Entrance; Install 2100' of 2" in Commons</v>
          </cell>
          <cell r="I47">
            <v>3310</v>
          </cell>
          <cell r="K47">
            <v>1160</v>
          </cell>
          <cell r="L47">
            <v>46</v>
          </cell>
          <cell r="M47">
            <v>1651.78</v>
          </cell>
          <cell r="N47">
            <v>24540</v>
          </cell>
          <cell r="O47">
            <v>22888.22</v>
          </cell>
          <cell r="P47">
            <v>1601.22</v>
          </cell>
          <cell r="R47">
            <v>50.56</v>
          </cell>
        </row>
        <row r="48">
          <cell r="A48" t="str">
            <v>05</v>
          </cell>
          <cell r="B48" t="str">
            <v>376</v>
          </cell>
          <cell r="C48">
            <v>36920</v>
          </cell>
          <cell r="D48">
            <v>37195</v>
          </cell>
          <cell r="E48" t="str">
            <v>DE-MIDDLETOWN VILLG</v>
          </cell>
          <cell r="F48" t="str">
            <v>MAIN NEW</v>
          </cell>
          <cell r="H48" t="str">
            <v>Install 4065 ft, 2 inch pl main, W. Harvest Lane and North Ramunno Dr.</v>
          </cell>
          <cell r="I48">
            <v>6665</v>
          </cell>
          <cell r="J48">
            <v>18845</v>
          </cell>
          <cell r="K48">
            <v>12530</v>
          </cell>
          <cell r="L48">
            <v>45</v>
          </cell>
          <cell r="M48">
            <v>20853.59</v>
          </cell>
          <cell r="N48">
            <v>37663</v>
          </cell>
          <cell r="O48">
            <v>16809.41</v>
          </cell>
          <cell r="P48">
            <v>3891.59</v>
          </cell>
          <cell r="R48">
            <v>16962</v>
          </cell>
        </row>
        <row r="49">
          <cell r="A49" t="str">
            <v>05</v>
          </cell>
          <cell r="B49" t="str">
            <v>376</v>
          </cell>
          <cell r="C49">
            <v>37215</v>
          </cell>
          <cell r="E49" t="str">
            <v>DE-MIDDLETOWN VILLG</v>
          </cell>
          <cell r="F49" t="str">
            <v>MAIN NEW PH2</v>
          </cell>
          <cell r="H49" t="str">
            <v>ADD-Install 1000' of 2" pl on Rosie Dr &amp; 260' of 2" on Edgerow Dr</v>
          </cell>
          <cell r="I49">
            <v>1260</v>
          </cell>
          <cell r="L49">
            <v>46</v>
          </cell>
          <cell r="M49">
            <v>0</v>
          </cell>
          <cell r="N49">
            <v>8050</v>
          </cell>
          <cell r="O49">
            <v>8050</v>
          </cell>
        </row>
        <row r="50">
          <cell r="A50" t="str">
            <v>05</v>
          </cell>
          <cell r="B50" t="str">
            <v>376</v>
          </cell>
          <cell r="C50">
            <v>37235</v>
          </cell>
          <cell r="E50" t="str">
            <v>DE-MIDDLETOWN VILLG</v>
          </cell>
          <cell r="F50" t="str">
            <v>MAIN NEW PH3</v>
          </cell>
          <cell r="H50" t="str">
            <v xml:space="preserve">Install 200' of 2" pl on Marian Dr </v>
          </cell>
          <cell r="I50">
            <v>200</v>
          </cell>
          <cell r="L50">
            <v>46</v>
          </cell>
          <cell r="M50">
            <v>0</v>
          </cell>
          <cell r="N50">
            <v>1615</v>
          </cell>
          <cell r="O50">
            <v>1615</v>
          </cell>
        </row>
        <row r="51">
          <cell r="A51" t="str">
            <v>05</v>
          </cell>
          <cell r="B51" t="str">
            <v>376</v>
          </cell>
          <cell r="C51">
            <v>36935</v>
          </cell>
          <cell r="D51">
            <v>37134</v>
          </cell>
          <cell r="E51" t="str">
            <v>DE-MILFORD</v>
          </cell>
          <cell r="F51" t="str">
            <v>AREA 1</v>
          </cell>
          <cell r="H51" t="str">
            <v>Install 6850ft-4" pl main-Milford Business Park-Airport Road</v>
          </cell>
          <cell r="I51">
            <v>6850</v>
          </cell>
          <cell r="J51">
            <v>2250</v>
          </cell>
          <cell r="K51">
            <v>5800</v>
          </cell>
          <cell r="L51">
            <v>75</v>
          </cell>
          <cell r="M51">
            <v>44122.71</v>
          </cell>
          <cell r="N51">
            <v>65612</v>
          </cell>
          <cell r="O51">
            <v>21489.29</v>
          </cell>
          <cell r="P51">
            <v>2953.46</v>
          </cell>
          <cell r="R51">
            <v>41169.25</v>
          </cell>
        </row>
        <row r="52">
          <cell r="A52" t="str">
            <v>05</v>
          </cell>
          <cell r="B52" t="str">
            <v>376</v>
          </cell>
          <cell r="C52">
            <v>36962</v>
          </cell>
          <cell r="D52">
            <v>37164</v>
          </cell>
          <cell r="E52" t="str">
            <v>DE-MILFORD</v>
          </cell>
          <cell r="F52" t="str">
            <v>AREA 2A</v>
          </cell>
          <cell r="H52" t="str">
            <v>Install 275ft-6inch and 800ft-4inch pl main-Milford Project Area 2-A</v>
          </cell>
          <cell r="I52">
            <v>1075</v>
          </cell>
          <cell r="L52">
            <v>75</v>
          </cell>
          <cell r="M52">
            <v>14440.83</v>
          </cell>
          <cell r="N52">
            <v>22884</v>
          </cell>
          <cell r="O52">
            <v>8443.17</v>
          </cell>
          <cell r="P52">
            <v>1537.04</v>
          </cell>
          <cell r="Q52">
            <v>556.37</v>
          </cell>
          <cell r="R52">
            <v>12293.28</v>
          </cell>
          <cell r="T52">
            <v>54.14</v>
          </cell>
        </row>
        <row r="53">
          <cell r="A53" t="str">
            <v>05</v>
          </cell>
          <cell r="B53" t="str">
            <v>376</v>
          </cell>
          <cell r="C53">
            <v>37158</v>
          </cell>
          <cell r="E53" t="str">
            <v>DE-MILFORD</v>
          </cell>
          <cell r="F53" t="str">
            <v>AREA 2A</v>
          </cell>
          <cell r="H53" t="str">
            <v>Install 700' of 2" from Wal-Mart to Milford Landing</v>
          </cell>
          <cell r="I53">
            <v>700</v>
          </cell>
          <cell r="L53">
            <v>75</v>
          </cell>
          <cell r="M53">
            <v>0</v>
          </cell>
          <cell r="N53">
            <v>6452</v>
          </cell>
          <cell r="O53">
            <v>6452</v>
          </cell>
        </row>
        <row r="54">
          <cell r="A54" t="str">
            <v>05</v>
          </cell>
          <cell r="B54" t="str">
            <v>376</v>
          </cell>
          <cell r="C54">
            <v>36962</v>
          </cell>
          <cell r="D54">
            <v>37164</v>
          </cell>
          <cell r="E54" t="str">
            <v>DE-MILFORD</v>
          </cell>
          <cell r="F54" t="str">
            <v>AREA 2B</v>
          </cell>
          <cell r="H54" t="str">
            <v>Install 935ft-4inch and 750ft-2inch pl main-Milfor Project-Area 2-B</v>
          </cell>
          <cell r="I54">
            <v>1685</v>
          </cell>
          <cell r="L54">
            <v>75</v>
          </cell>
          <cell r="M54">
            <v>39492.909999999996</v>
          </cell>
          <cell r="N54">
            <v>43055</v>
          </cell>
          <cell r="O54">
            <v>3562.0900000000038</v>
          </cell>
          <cell r="P54">
            <v>1279.2</v>
          </cell>
          <cell r="Q54">
            <v>2042.5</v>
          </cell>
          <cell r="R54">
            <v>36171.21</v>
          </cell>
        </row>
        <row r="55">
          <cell r="A55" t="str">
            <v>05</v>
          </cell>
          <cell r="B55" t="str">
            <v>376</v>
          </cell>
          <cell r="C55">
            <v>37028</v>
          </cell>
          <cell r="D55">
            <v>37225</v>
          </cell>
          <cell r="E55" t="str">
            <v>DE-MILFORD</v>
          </cell>
          <cell r="F55" t="str">
            <v>AREA 2C</v>
          </cell>
          <cell r="H55" t="str">
            <v>Install 475', 4" Pl main on Rt 113 frm WalMart entance North to Food Lion</v>
          </cell>
          <cell r="I55">
            <v>475</v>
          </cell>
          <cell r="L55">
            <v>75</v>
          </cell>
          <cell r="M55">
            <v>0</v>
          </cell>
          <cell r="N55">
            <v>145</v>
          </cell>
          <cell r="O55">
            <v>145</v>
          </cell>
          <cell r="P55">
            <v>-63.9</v>
          </cell>
          <cell r="R55">
            <v>63.899999999999977</v>
          </cell>
        </row>
        <row r="56">
          <cell r="A56" t="str">
            <v>05</v>
          </cell>
          <cell r="B56" t="str">
            <v>376</v>
          </cell>
          <cell r="C56" t="str">
            <v>05/17/200</v>
          </cell>
          <cell r="E56" t="str">
            <v>DE-MILFORD</v>
          </cell>
          <cell r="F56" t="str">
            <v>AREA 3A</v>
          </cell>
          <cell r="H56" t="str">
            <v>Install 3085', 6" Pl main-Airport Rd(Rosa Rd) to North of Stevenson House</v>
          </cell>
          <cell r="I56">
            <v>3085</v>
          </cell>
          <cell r="L56">
            <v>75</v>
          </cell>
          <cell r="M56">
            <v>0</v>
          </cell>
          <cell r="N56">
            <v>0</v>
          </cell>
          <cell r="O56">
            <v>0</v>
          </cell>
        </row>
        <row r="57">
          <cell r="A57" t="str">
            <v>05</v>
          </cell>
          <cell r="B57" t="str">
            <v>376</v>
          </cell>
          <cell r="C57">
            <v>37028</v>
          </cell>
          <cell r="E57" t="str">
            <v>DE-MILFORD</v>
          </cell>
          <cell r="F57" t="str">
            <v>AREA 3C</v>
          </cell>
          <cell r="H57" t="str">
            <v>Install 385',6" Pl &amp; 2245', 4" Pl main-N. Stevenson House to Milford Plaza Shp Ctr</v>
          </cell>
          <cell r="I57">
            <v>2630</v>
          </cell>
          <cell r="J57">
            <v>250</v>
          </cell>
          <cell r="L57">
            <v>75</v>
          </cell>
          <cell r="M57">
            <v>0</v>
          </cell>
          <cell r="N57">
            <v>0</v>
          </cell>
          <cell r="O57">
            <v>0</v>
          </cell>
          <cell r="P57">
            <v>-687.73</v>
          </cell>
          <cell r="Q57">
            <v>687.73</v>
          </cell>
        </row>
        <row r="58">
          <cell r="A58" t="str">
            <v>05</v>
          </cell>
          <cell r="B58" t="str">
            <v>376</v>
          </cell>
          <cell r="C58">
            <v>37166</v>
          </cell>
          <cell r="D58">
            <v>37225</v>
          </cell>
          <cell r="E58" t="str">
            <v>DE-MILFORD</v>
          </cell>
          <cell r="F58" t="str">
            <v>AREA 5</v>
          </cell>
          <cell r="H58" t="str">
            <v>Install 220' of 6" @ Sea Watch to Rehoboth Blvd</v>
          </cell>
          <cell r="I58">
            <v>220</v>
          </cell>
          <cell r="L58">
            <v>75</v>
          </cell>
          <cell r="M58">
            <v>9047.48</v>
          </cell>
          <cell r="N58">
            <v>7458</v>
          </cell>
          <cell r="O58">
            <v>-1589.4799999999996</v>
          </cell>
          <cell r="P58">
            <v>1147.48</v>
          </cell>
          <cell r="R58">
            <v>7900</v>
          </cell>
        </row>
        <row r="59">
          <cell r="A59" t="str">
            <v>05</v>
          </cell>
          <cell r="B59" t="str">
            <v>376</v>
          </cell>
          <cell r="C59">
            <v>37240</v>
          </cell>
          <cell r="E59" t="str">
            <v>DE-MILFORD PARK CENTER</v>
          </cell>
          <cell r="F59" t="str">
            <v>MAIN NEW</v>
          </cell>
          <cell r="H59" t="str">
            <v>Install 1600' of 2" pl to Milford Park Center - this is off Buccaneer Dr</v>
          </cell>
          <cell r="I59">
            <v>1600</v>
          </cell>
          <cell r="L59">
            <v>75</v>
          </cell>
          <cell r="M59">
            <v>0</v>
          </cell>
          <cell r="N59">
            <v>11415</v>
          </cell>
          <cell r="O59">
            <v>11415</v>
          </cell>
        </row>
        <row r="60">
          <cell r="A60" t="str">
            <v>05</v>
          </cell>
          <cell r="B60" t="str">
            <v>376</v>
          </cell>
          <cell r="C60">
            <v>37168</v>
          </cell>
          <cell r="E60" t="str">
            <v>DE-ORCHARD CREEK</v>
          </cell>
          <cell r="F60" t="str">
            <v>MAIN NEW</v>
          </cell>
          <cell r="H60" t="str">
            <v>Install 2580' of 4" and 290' of 2" in Orchard Creek Dev</v>
          </cell>
          <cell r="I60">
            <v>2870</v>
          </cell>
          <cell r="J60">
            <v>500</v>
          </cell>
          <cell r="K60">
            <v>2930</v>
          </cell>
          <cell r="L60">
            <v>64</v>
          </cell>
          <cell r="M60">
            <v>19948.18</v>
          </cell>
          <cell r="N60">
            <v>23848</v>
          </cell>
          <cell r="O60">
            <v>3899.8199999999997</v>
          </cell>
          <cell r="P60">
            <v>2863.67</v>
          </cell>
          <cell r="R60">
            <v>17084.510000000002</v>
          </cell>
        </row>
        <row r="61">
          <cell r="A61" t="str">
            <v>05</v>
          </cell>
          <cell r="B61" t="str">
            <v>376</v>
          </cell>
          <cell r="C61">
            <v>37043</v>
          </cell>
          <cell r="D61">
            <v>37195</v>
          </cell>
          <cell r="E61" t="str">
            <v>DE-ORCHARDS</v>
          </cell>
          <cell r="F61" t="str">
            <v>MAIN NEW</v>
          </cell>
          <cell r="H61" t="str">
            <v>Install 790', 4", and 2665', 2" pl main in Orchards Dev</v>
          </cell>
          <cell r="I61">
            <v>3455</v>
          </cell>
          <cell r="J61">
            <v>3250</v>
          </cell>
          <cell r="K61">
            <v>1320</v>
          </cell>
          <cell r="L61">
            <v>64</v>
          </cell>
          <cell r="M61">
            <v>16276.21</v>
          </cell>
          <cell r="N61">
            <v>22243</v>
          </cell>
          <cell r="O61">
            <v>5966.7900000000009</v>
          </cell>
          <cell r="P61">
            <v>2817.46</v>
          </cell>
          <cell r="R61">
            <v>13458.75</v>
          </cell>
        </row>
        <row r="62">
          <cell r="A62" t="str">
            <v>05</v>
          </cell>
          <cell r="B62" t="str">
            <v>376</v>
          </cell>
          <cell r="C62">
            <v>37189</v>
          </cell>
          <cell r="D62">
            <v>37225</v>
          </cell>
          <cell r="E62" t="str">
            <v>DE-ORCHARDS</v>
          </cell>
          <cell r="F62" t="str">
            <v>MAIN NEW 2</v>
          </cell>
          <cell r="H62" t="str">
            <v>ADD-Install 345' of 4" pl on Pear Blossom Ln in Orchards Dev</v>
          </cell>
          <cell r="I62">
            <v>345</v>
          </cell>
          <cell r="J62">
            <v>1000</v>
          </cell>
          <cell r="L62">
            <v>64</v>
          </cell>
          <cell r="M62">
            <v>2509.86</v>
          </cell>
          <cell r="N62">
            <v>3409</v>
          </cell>
          <cell r="O62">
            <v>899.13999999999987</v>
          </cell>
          <cell r="P62">
            <v>371.11</v>
          </cell>
          <cell r="R62">
            <v>2138.75</v>
          </cell>
        </row>
        <row r="63">
          <cell r="A63" t="str">
            <v>05</v>
          </cell>
          <cell r="B63">
            <v>376</v>
          </cell>
          <cell r="C63">
            <v>36818</v>
          </cell>
          <cell r="D63">
            <v>36891</v>
          </cell>
          <cell r="E63" t="str">
            <v>DE-PAYNTERS VILLAGE</v>
          </cell>
          <cell r="F63" t="str">
            <v>MAIN NEW CUST DEV</v>
          </cell>
          <cell r="H63" t="str">
            <v>Install 125', 2" and 350', 1 1/4" PL Main in Paynters Village Dev</v>
          </cell>
          <cell r="J63">
            <v>1500</v>
          </cell>
          <cell r="K63">
            <v>200</v>
          </cell>
          <cell r="M63">
            <v>825.75</v>
          </cell>
          <cell r="N63">
            <v>826</v>
          </cell>
          <cell r="O63">
            <v>0.25</v>
          </cell>
          <cell r="P63">
            <v>825.75</v>
          </cell>
        </row>
        <row r="64">
          <cell r="A64" t="str">
            <v>05</v>
          </cell>
          <cell r="B64" t="str">
            <v>376</v>
          </cell>
          <cell r="C64">
            <v>37048</v>
          </cell>
          <cell r="D64">
            <v>37195</v>
          </cell>
          <cell r="E64" t="str">
            <v>DE-PINE TREE CRNR</v>
          </cell>
          <cell r="F64" t="str">
            <v>MAIN NEW</v>
          </cell>
          <cell r="H64" t="str">
            <v>Install 2" high press steel main for CGATE at Rt1 &amp; Pinetree Corners</v>
          </cell>
          <cell r="L64">
            <v>46</v>
          </cell>
          <cell r="M64">
            <v>10400</v>
          </cell>
          <cell r="N64">
            <v>22169</v>
          </cell>
          <cell r="O64">
            <v>11769</v>
          </cell>
          <cell r="R64">
            <v>10400</v>
          </cell>
        </row>
        <row r="65">
          <cell r="A65" t="str">
            <v>05</v>
          </cell>
          <cell r="B65" t="str">
            <v>376</v>
          </cell>
          <cell r="C65">
            <v>37035</v>
          </cell>
          <cell r="D65">
            <v>37225</v>
          </cell>
          <cell r="E65" t="str">
            <v>DE-PLANTERS RUN</v>
          </cell>
          <cell r="F65" t="str">
            <v>MAIN NEW</v>
          </cell>
          <cell r="H65" t="str">
            <v>Install 2" pl main in the Planters Run Dev off Rt10(Lebannon Rd)</v>
          </cell>
          <cell r="I65">
            <v>3955</v>
          </cell>
          <cell r="J65">
            <v>3250</v>
          </cell>
          <cell r="L65">
            <v>64</v>
          </cell>
          <cell r="M65">
            <v>7262.38</v>
          </cell>
          <cell r="N65">
            <v>21209</v>
          </cell>
          <cell r="O65">
            <v>13946.619999999999</v>
          </cell>
          <cell r="P65">
            <v>1302.18</v>
          </cell>
          <cell r="R65">
            <v>5960.2</v>
          </cell>
        </row>
        <row r="66">
          <cell r="A66" t="str">
            <v>05</v>
          </cell>
          <cell r="B66" t="str">
            <v>376</v>
          </cell>
          <cell r="C66">
            <v>37074</v>
          </cell>
          <cell r="D66">
            <v>37195</v>
          </cell>
          <cell r="E66" t="str">
            <v>DE-PLANTERS WOODS DEV</v>
          </cell>
          <cell r="F66" t="str">
            <v>MAIN NEW</v>
          </cell>
          <cell r="H66" t="str">
            <v>Extend 2" pl main on Cantwell Dr,Canary Ct,and Tall Tree Ct. (31 lots)</v>
          </cell>
          <cell r="J66">
            <v>2400</v>
          </cell>
          <cell r="L66">
            <v>59</v>
          </cell>
          <cell r="M66">
            <v>10634.63</v>
          </cell>
          <cell r="N66">
            <v>14599</v>
          </cell>
          <cell r="O66">
            <v>3964.3700000000008</v>
          </cell>
          <cell r="P66">
            <v>980.88</v>
          </cell>
          <cell r="R66">
            <v>9653.75</v>
          </cell>
        </row>
        <row r="67">
          <cell r="A67" t="str">
            <v>05</v>
          </cell>
          <cell r="B67" t="str">
            <v>376</v>
          </cell>
          <cell r="C67">
            <v>36858</v>
          </cell>
          <cell r="D67">
            <v>36891</v>
          </cell>
          <cell r="E67" t="str">
            <v>DE-SAFEWAY MAIN</v>
          </cell>
          <cell r="F67" t="str">
            <v>MAIN NEW APPR</v>
          </cell>
          <cell r="H67" t="str">
            <v>2000 Safeway main, Install 2 Inch pl, Dover Crossing</v>
          </cell>
          <cell r="J67">
            <v>30</v>
          </cell>
          <cell r="L67">
            <v>60</v>
          </cell>
          <cell r="M67">
            <v>311.89999999999998</v>
          </cell>
          <cell r="N67">
            <v>312</v>
          </cell>
          <cell r="O67">
            <v>0.10000000000002274</v>
          </cell>
          <cell r="P67">
            <v>311.89999999999998</v>
          </cell>
        </row>
        <row r="68">
          <cell r="A68" t="str">
            <v>05</v>
          </cell>
          <cell r="B68" t="str">
            <v>376</v>
          </cell>
          <cell r="C68">
            <v>37011</v>
          </cell>
          <cell r="D68">
            <v>37164</v>
          </cell>
          <cell r="E68" t="str">
            <v>DE-SPRING CREEK DEV</v>
          </cell>
          <cell r="F68" t="str">
            <v>MAIN NEW</v>
          </cell>
          <cell r="H68" t="str">
            <v xml:space="preserve">Install 465',4"pl main in Spring Creek Dev off State Rd,Install 2" Setter Ct, 350' Spaniel Ct </v>
          </cell>
          <cell r="I68">
            <v>1230</v>
          </cell>
          <cell r="J68">
            <v>1765</v>
          </cell>
          <cell r="K68">
            <v>925</v>
          </cell>
          <cell r="L68">
            <v>46</v>
          </cell>
          <cell r="M68">
            <v>9659.43</v>
          </cell>
          <cell r="N68">
            <v>11607</v>
          </cell>
          <cell r="O68">
            <v>1947.5699999999997</v>
          </cell>
          <cell r="P68">
            <v>2579.7299999999996</v>
          </cell>
          <cell r="R68">
            <v>7079.7</v>
          </cell>
        </row>
        <row r="69">
          <cell r="A69" t="str">
            <v>05</v>
          </cell>
          <cell r="B69" t="str">
            <v>376</v>
          </cell>
          <cell r="C69">
            <v>37174</v>
          </cell>
          <cell r="D69">
            <v>37225</v>
          </cell>
          <cell r="E69" t="str">
            <v>DE-SPRING CREEK DEV 2</v>
          </cell>
          <cell r="F69" t="str">
            <v>MAIN NEW</v>
          </cell>
          <cell r="H69" t="str">
            <v>ADD- Install 550' of 4" on Spring Creek Dr 830' of 2" on Labrador Ln &amp; 500' of 2" on Shepherd Ct</v>
          </cell>
          <cell r="I69">
            <v>1880</v>
          </cell>
          <cell r="K69">
            <v>675</v>
          </cell>
          <cell r="L69">
            <v>46</v>
          </cell>
          <cell r="M69">
            <v>9235.83</v>
          </cell>
          <cell r="N69">
            <v>13260</v>
          </cell>
          <cell r="O69">
            <v>4024.17</v>
          </cell>
          <cell r="P69">
            <v>937.08</v>
          </cell>
          <cell r="R69">
            <v>8298.75</v>
          </cell>
        </row>
        <row r="70">
          <cell r="A70" t="str">
            <v>05</v>
          </cell>
          <cell r="B70" t="str">
            <v>376</v>
          </cell>
          <cell r="C70">
            <v>36826</v>
          </cell>
          <cell r="D70">
            <v>37225</v>
          </cell>
          <cell r="E70" t="str">
            <v>DE-SPRINGMILL</v>
          </cell>
          <cell r="F70" t="str">
            <v>MAIN NEW</v>
          </cell>
          <cell r="H70" t="str">
            <v>ADD-Carryover-4" and 2" pl main Springmill Development</v>
          </cell>
          <cell r="I70">
            <v>3711</v>
          </cell>
          <cell r="J70">
            <v>2750</v>
          </cell>
          <cell r="L70">
            <v>45</v>
          </cell>
          <cell r="M70">
            <v>21258.07</v>
          </cell>
          <cell r="N70">
            <v>23183</v>
          </cell>
          <cell r="O70">
            <v>1924.9300000000003</v>
          </cell>
          <cell r="P70">
            <v>1375.4699999999998</v>
          </cell>
          <cell r="R70">
            <v>19930.599999999999</v>
          </cell>
          <cell r="S70">
            <v>-48</v>
          </cell>
        </row>
        <row r="71">
          <cell r="A71" t="str">
            <v>05</v>
          </cell>
          <cell r="B71" t="str">
            <v>376</v>
          </cell>
          <cell r="C71">
            <v>36678</v>
          </cell>
          <cell r="D71">
            <v>36707</v>
          </cell>
          <cell r="E71" t="str">
            <v>DE-ST JONES</v>
          </cell>
          <cell r="F71" t="str">
            <v>MAINS NEW</v>
          </cell>
          <cell r="H71" t="str">
            <v>2000 DE-STJONES</v>
          </cell>
          <cell r="K71">
            <v>2230</v>
          </cell>
          <cell r="M71">
            <v>3172.23</v>
          </cell>
          <cell r="N71">
            <v>3200</v>
          </cell>
          <cell r="O71">
            <v>27.769999999999982</v>
          </cell>
          <cell r="P71">
            <v>3172.23</v>
          </cell>
        </row>
        <row r="72">
          <cell r="A72" t="str">
            <v>05</v>
          </cell>
          <cell r="B72" t="str">
            <v>376</v>
          </cell>
          <cell r="C72">
            <v>37156</v>
          </cell>
          <cell r="D72">
            <v>37195</v>
          </cell>
          <cell r="E72" t="str">
            <v>DE-ST JONES</v>
          </cell>
          <cell r="F72" t="str">
            <v>MAINS NEW</v>
          </cell>
          <cell r="H72" t="str">
            <v>2001 DE-STJONES 1550' of 2"</v>
          </cell>
          <cell r="I72">
            <v>1550</v>
          </cell>
          <cell r="J72">
            <v>1550</v>
          </cell>
          <cell r="M72">
            <v>7013.67</v>
          </cell>
          <cell r="N72">
            <v>11498.23</v>
          </cell>
          <cell r="O72">
            <v>4484.5599999999995</v>
          </cell>
          <cell r="P72">
            <v>548.73</v>
          </cell>
          <cell r="R72">
            <v>6464.94</v>
          </cell>
        </row>
        <row r="73">
          <cell r="A73" t="str">
            <v>05</v>
          </cell>
          <cell r="B73" t="str">
            <v>376</v>
          </cell>
          <cell r="C73">
            <v>36908</v>
          </cell>
          <cell r="D73">
            <v>37195</v>
          </cell>
          <cell r="E73" t="str">
            <v>DE-STONEFIELD</v>
          </cell>
          <cell r="F73" t="str">
            <v>MAIN NEW</v>
          </cell>
          <cell r="H73" t="str">
            <v>Install 500 ft, 2 inch pl, Conquina Ct, 940ft 2 in pl-Basalt St, 80ft, 4 in-Olivine Cl</v>
          </cell>
          <cell r="I73">
            <v>1520</v>
          </cell>
          <cell r="J73">
            <v>1250</v>
          </cell>
          <cell r="L73">
            <v>46</v>
          </cell>
          <cell r="M73">
            <v>5635.97</v>
          </cell>
          <cell r="N73">
            <v>9424</v>
          </cell>
          <cell r="O73">
            <v>3788.0299999999997</v>
          </cell>
          <cell r="P73">
            <v>544.47</v>
          </cell>
          <cell r="R73">
            <v>5091.5</v>
          </cell>
        </row>
        <row r="74">
          <cell r="A74" t="str">
            <v>05</v>
          </cell>
          <cell r="B74" t="str">
            <v>376</v>
          </cell>
          <cell r="C74">
            <v>36910</v>
          </cell>
          <cell r="D74">
            <v>37164</v>
          </cell>
          <cell r="E74" t="str">
            <v>DE-SUNNYSIDE VILLG</v>
          </cell>
          <cell r="F74" t="str">
            <v>MAIN NEW</v>
          </cell>
          <cell r="H74" t="str">
            <v>Install 320 ft, 2inch pl main, Sunnyside Village Dev-Smyrna</v>
          </cell>
          <cell r="I74">
            <v>320</v>
          </cell>
          <cell r="J74">
            <v>2405</v>
          </cell>
          <cell r="K74">
            <v>1485</v>
          </cell>
          <cell r="L74">
            <v>54</v>
          </cell>
          <cell r="M74">
            <v>5365.09</v>
          </cell>
          <cell r="N74">
            <v>5213</v>
          </cell>
          <cell r="O74">
            <v>-152.09000000000015</v>
          </cell>
          <cell r="P74">
            <v>3254.8399999999997</v>
          </cell>
          <cell r="R74">
            <v>2110.25</v>
          </cell>
        </row>
        <row r="75">
          <cell r="A75" t="str">
            <v>05</v>
          </cell>
          <cell r="B75" t="str">
            <v>376</v>
          </cell>
          <cell r="C75">
            <v>37172</v>
          </cell>
          <cell r="D75">
            <v>37195</v>
          </cell>
          <cell r="E75" t="str">
            <v>DE-SUNNYSIDE VILLG 2</v>
          </cell>
          <cell r="F75" t="str">
            <v>MAIN NEW</v>
          </cell>
          <cell r="H75" t="str">
            <v>ADD-Install 720' of 2" pl main on Dairy Dr in Sunnyside Village Dev</v>
          </cell>
          <cell r="I75">
            <v>720</v>
          </cell>
          <cell r="J75">
            <v>720</v>
          </cell>
          <cell r="L75">
            <v>54</v>
          </cell>
          <cell r="M75">
            <v>3489.16</v>
          </cell>
          <cell r="N75">
            <v>5725</v>
          </cell>
          <cell r="O75">
            <v>2235.84</v>
          </cell>
          <cell r="P75">
            <v>289.16000000000003</v>
          </cell>
          <cell r="R75">
            <v>3200</v>
          </cell>
        </row>
        <row r="76">
          <cell r="A76" t="str">
            <v>05</v>
          </cell>
          <cell r="B76" t="str">
            <v>376</v>
          </cell>
          <cell r="C76">
            <v>36669</v>
          </cell>
          <cell r="D76">
            <v>37195</v>
          </cell>
          <cell r="E76" t="str">
            <v>DE-THE LEGENDS</v>
          </cell>
          <cell r="F76" t="str">
            <v>MAIN NEW</v>
          </cell>
          <cell r="H76" t="str">
            <v>ADD-Carryover-4" and 2" pl main The Legends Development</v>
          </cell>
          <cell r="I76">
            <v>5350</v>
          </cell>
          <cell r="J76">
            <v>3750</v>
          </cell>
          <cell r="L76">
            <v>45</v>
          </cell>
          <cell r="M76">
            <v>6945.99</v>
          </cell>
          <cell r="N76">
            <v>12816</v>
          </cell>
          <cell r="O76">
            <v>5870.01</v>
          </cell>
          <cell r="P76">
            <v>1264.3899999999999</v>
          </cell>
          <cell r="R76">
            <v>5681.6</v>
          </cell>
        </row>
        <row r="77">
          <cell r="A77" t="str">
            <v>05</v>
          </cell>
          <cell r="B77" t="str">
            <v>376</v>
          </cell>
          <cell r="C77">
            <v>37188</v>
          </cell>
          <cell r="E77" t="str">
            <v>DE-THE LEGENDS WEST</v>
          </cell>
          <cell r="F77" t="str">
            <v>MAIN NEW</v>
          </cell>
          <cell r="H77" t="str">
            <v>ADD-1550' of 4"pl -Palmer; 500' of 4" -Betsy Rawls; 500' of 4" on Porky Oliver; 800' of 2" on Jackie Circle; 600' of 2" on O'Meara Ct</v>
          </cell>
          <cell r="I77">
            <v>4500</v>
          </cell>
          <cell r="J77">
            <v>2450</v>
          </cell>
          <cell r="K77">
            <v>2600</v>
          </cell>
          <cell r="L77">
            <v>45</v>
          </cell>
          <cell r="M77">
            <v>4597.01</v>
          </cell>
          <cell r="N77">
            <v>29900</v>
          </cell>
          <cell r="O77">
            <v>25302.989999999998</v>
          </cell>
          <cell r="P77">
            <v>4597.01</v>
          </cell>
        </row>
        <row r="78">
          <cell r="A78" t="str">
            <v>05</v>
          </cell>
          <cell r="B78" t="str">
            <v>376</v>
          </cell>
          <cell r="C78">
            <v>37204</v>
          </cell>
          <cell r="E78" t="str">
            <v>DE-THOMAS COVE DEV</v>
          </cell>
          <cell r="F78" t="str">
            <v>MAIN NEW</v>
          </cell>
          <cell r="H78" t="str">
            <v>ADD-Install 3375' of 2" pl; 1775' on Middessa Dr; 650' -Jersey Ct; 550' -Guernsey Dr; 400' -Holstein Ct</v>
          </cell>
          <cell r="I78">
            <v>3375</v>
          </cell>
          <cell r="J78">
            <v>3112</v>
          </cell>
          <cell r="L78">
            <v>46</v>
          </cell>
          <cell r="M78">
            <v>8526.77</v>
          </cell>
          <cell r="N78">
            <v>19595</v>
          </cell>
          <cell r="O78">
            <v>11068.23</v>
          </cell>
          <cell r="P78">
            <v>1026.77</v>
          </cell>
          <cell r="R78">
            <v>7500</v>
          </cell>
        </row>
        <row r="79">
          <cell r="A79" t="str">
            <v>05</v>
          </cell>
          <cell r="B79" t="str">
            <v>376</v>
          </cell>
          <cell r="C79">
            <v>37180</v>
          </cell>
          <cell r="D79">
            <v>37195</v>
          </cell>
          <cell r="E79" t="str">
            <v>DE-THOMAS LANDING RD</v>
          </cell>
          <cell r="F79" t="str">
            <v>MAIN NEW</v>
          </cell>
          <cell r="H79" t="str">
            <v>ADD-Install 388' of 2" pl from Thomas Landing Rd to East</v>
          </cell>
          <cell r="I79">
            <v>388</v>
          </cell>
          <cell r="J79">
            <v>388</v>
          </cell>
          <cell r="L79">
            <v>46</v>
          </cell>
          <cell r="M79">
            <v>2589.1999999999998</v>
          </cell>
          <cell r="N79">
            <v>3702</v>
          </cell>
          <cell r="O79">
            <v>1112.8000000000002</v>
          </cell>
          <cell r="P79">
            <v>137.19999999999999</v>
          </cell>
          <cell r="R79">
            <v>2452</v>
          </cell>
        </row>
        <row r="80">
          <cell r="A80" t="str">
            <v>05</v>
          </cell>
          <cell r="B80" t="str">
            <v>376</v>
          </cell>
          <cell r="C80">
            <v>36678</v>
          </cell>
          <cell r="D80">
            <v>36739</v>
          </cell>
          <cell r="E80" t="str">
            <v>DE-VIOLATON CTR</v>
          </cell>
          <cell r="F80" t="str">
            <v>MAIN-NEW APPRO</v>
          </cell>
          <cell r="H80" t="str">
            <v>2000 DE-Violation Center-Main New Approach</v>
          </cell>
          <cell r="J80">
            <v>800</v>
          </cell>
          <cell r="K80">
            <v>1990</v>
          </cell>
          <cell r="L80">
            <v>48</v>
          </cell>
          <cell r="M80">
            <v>2830.83</v>
          </cell>
          <cell r="N80">
            <v>2900</v>
          </cell>
          <cell r="O80">
            <v>69.170000000000073</v>
          </cell>
          <cell r="P80">
            <v>2830.83</v>
          </cell>
        </row>
        <row r="81">
          <cell r="A81" t="str">
            <v>05</v>
          </cell>
          <cell r="B81">
            <v>376</v>
          </cell>
          <cell r="C81">
            <v>37140</v>
          </cell>
          <cell r="D81">
            <v>37195</v>
          </cell>
          <cell r="E81" t="str">
            <v>DE-WHEATLEY POND</v>
          </cell>
          <cell r="F81" t="str">
            <v>MAIN NEW</v>
          </cell>
          <cell r="H81" t="str">
            <v>Install 1500' 2" plastic main in Wheatley Pond Development</v>
          </cell>
          <cell r="I81">
            <v>1500</v>
          </cell>
          <cell r="J81">
            <v>1750</v>
          </cell>
          <cell r="L81">
            <v>51</v>
          </cell>
          <cell r="M81">
            <v>7377.37</v>
          </cell>
          <cell r="N81">
            <v>9974</v>
          </cell>
          <cell r="O81">
            <v>2596.63</v>
          </cell>
          <cell r="P81">
            <v>752.37</v>
          </cell>
          <cell r="R81">
            <v>6625</v>
          </cell>
        </row>
        <row r="82">
          <cell r="A82" t="str">
            <v>05</v>
          </cell>
          <cell r="B82" t="str">
            <v>376</v>
          </cell>
          <cell r="C82">
            <v>36949</v>
          </cell>
          <cell r="D82">
            <v>36994</v>
          </cell>
          <cell r="E82" t="str">
            <v>DE-WILD MEADOWS</v>
          </cell>
          <cell r="F82" t="str">
            <v>MAIN NEW APPR</v>
          </cell>
          <cell r="H82" t="str">
            <v>Install 285'-6" pl approach main to srve Wild Meadows Dev</v>
          </cell>
          <cell r="I82">
            <v>285</v>
          </cell>
          <cell r="K82">
            <v>300</v>
          </cell>
          <cell r="L82">
            <v>61</v>
          </cell>
          <cell r="M82">
            <v>8483.93</v>
          </cell>
          <cell r="N82">
            <v>11705</v>
          </cell>
          <cell r="O82">
            <v>3221.0699999999997</v>
          </cell>
          <cell r="P82">
            <v>1035.93</v>
          </cell>
          <cell r="R82">
            <v>7448</v>
          </cell>
        </row>
        <row r="83">
          <cell r="A83" t="str">
            <v>05</v>
          </cell>
          <cell r="B83" t="str">
            <v>376</v>
          </cell>
          <cell r="C83">
            <v>36949</v>
          </cell>
          <cell r="D83">
            <v>36994</v>
          </cell>
          <cell r="E83" t="str">
            <v>DE-WILD MEADOWS</v>
          </cell>
          <cell r="F83" t="str">
            <v>MAIN NEW DEV</v>
          </cell>
          <cell r="H83" t="str">
            <v>Install 1300'-2"pl main-Kurt Dr, Persimmon Circle West and Holland Ct</v>
          </cell>
          <cell r="I83">
            <v>1300</v>
          </cell>
          <cell r="J83">
            <v>3523</v>
          </cell>
          <cell r="L83">
            <v>61</v>
          </cell>
          <cell r="M83">
            <v>16247.66</v>
          </cell>
          <cell r="N83">
            <v>20402</v>
          </cell>
          <cell r="O83">
            <v>4154.34</v>
          </cell>
          <cell r="P83">
            <v>1508.66</v>
          </cell>
          <cell r="R83">
            <v>14739</v>
          </cell>
        </row>
        <row r="84">
          <cell r="A84" t="str">
            <v>05</v>
          </cell>
          <cell r="B84" t="str">
            <v>376</v>
          </cell>
          <cell r="C84">
            <v>36967</v>
          </cell>
          <cell r="D84">
            <v>37195</v>
          </cell>
          <cell r="E84" t="str">
            <v>DE-WOODFIELD DEV</v>
          </cell>
          <cell r="F84" t="str">
            <v>MAIN NEW DEV</v>
          </cell>
          <cell r="H84" t="str">
            <v>Install 350ft-2 in pl main -Forest Glen Rd, 300ft-4in pl mn-Sunny meadow Dr</v>
          </cell>
          <cell r="J84">
            <v>300</v>
          </cell>
          <cell r="K84">
            <v>300</v>
          </cell>
          <cell r="L84">
            <v>64</v>
          </cell>
          <cell r="M84">
            <v>3220.2200000000003</v>
          </cell>
          <cell r="N84">
            <v>4911</v>
          </cell>
          <cell r="O84">
            <v>1690.7799999999997</v>
          </cell>
          <cell r="P84">
            <v>610.22</v>
          </cell>
          <cell r="R84">
            <v>2610</v>
          </cell>
        </row>
        <row r="85">
          <cell r="A85" t="str">
            <v>05</v>
          </cell>
          <cell r="B85" t="str">
            <v>376</v>
          </cell>
          <cell r="C85">
            <v>37083</v>
          </cell>
          <cell r="D85">
            <v>37195</v>
          </cell>
          <cell r="E85" t="str">
            <v>DE-WOODFIELD DEV</v>
          </cell>
          <cell r="F85" t="str">
            <v>MAIN NEW DEV PH3</v>
          </cell>
          <cell r="H85" t="str">
            <v>Install 985ft-4" and 2691ft-2"--Woodfield Development (Extension)</v>
          </cell>
          <cell r="I85">
            <v>3676</v>
          </cell>
          <cell r="J85">
            <v>2691</v>
          </cell>
          <cell r="K85">
            <v>985</v>
          </cell>
          <cell r="L85">
            <v>64</v>
          </cell>
          <cell r="M85">
            <v>18278.400000000001</v>
          </cell>
          <cell r="N85">
            <v>24622</v>
          </cell>
          <cell r="O85">
            <v>6343.5999999999985</v>
          </cell>
          <cell r="P85">
            <v>2467.25</v>
          </cell>
          <cell r="R85">
            <v>15811.15</v>
          </cell>
        </row>
        <row r="86">
          <cell r="A86" t="str">
            <v>05</v>
          </cell>
          <cell r="B86">
            <v>376</v>
          </cell>
          <cell r="D86">
            <v>36922</v>
          </cell>
          <cell r="E86" t="str">
            <v>DE-WYNN WOOD DEV</v>
          </cell>
          <cell r="F86" t="str">
            <v>MAIN NEW</v>
          </cell>
          <cell r="H86" t="str">
            <v>2000 Project</v>
          </cell>
          <cell r="I86">
            <v>1500</v>
          </cell>
          <cell r="L86">
            <v>51</v>
          </cell>
          <cell r="M86">
            <v>2172.37</v>
          </cell>
          <cell r="N86">
            <v>2172</v>
          </cell>
          <cell r="O86">
            <v>-0.36999999999989086</v>
          </cell>
          <cell r="P86">
            <v>27.37</v>
          </cell>
          <cell r="R86">
            <v>2145</v>
          </cell>
        </row>
        <row r="87">
          <cell r="H87" t="str">
            <v>Subtotal Group 05</v>
          </cell>
          <cell r="M87">
            <v>515029.89999999997</v>
          </cell>
          <cell r="N87">
            <v>876080.23</v>
          </cell>
          <cell r="O87">
            <v>361050.33</v>
          </cell>
        </row>
        <row r="89">
          <cell r="A89" t="str">
            <v>05S</v>
          </cell>
          <cell r="B89" t="str">
            <v>376</v>
          </cell>
          <cell r="G89" t="str">
            <v>Mains - New Customers</v>
          </cell>
        </row>
        <row r="90">
          <cell r="A90" t="str">
            <v>05S</v>
          </cell>
          <cell r="B90" t="str">
            <v>376</v>
          </cell>
          <cell r="H90" t="str">
            <v>BLANKET</v>
          </cell>
          <cell r="M90">
            <v>0</v>
          </cell>
          <cell r="N90">
            <v>0</v>
          </cell>
          <cell r="O90">
            <v>0</v>
          </cell>
        </row>
        <row r="91">
          <cell r="A91" t="str">
            <v>05S</v>
          </cell>
          <cell r="B91">
            <v>376</v>
          </cell>
          <cell r="C91">
            <v>36956</v>
          </cell>
          <cell r="D91">
            <v>37225</v>
          </cell>
          <cell r="E91" t="str">
            <v>DE-HOLLY OAK MHP II</v>
          </cell>
          <cell r="F91" t="str">
            <v>MAIN NEW DEV</v>
          </cell>
          <cell r="H91" t="str">
            <v>Install 2400 ft- 2" main, Holly Oak MHP II, 40 New lots</v>
          </cell>
          <cell r="I91">
            <v>2400</v>
          </cell>
          <cell r="J91">
            <v>2125</v>
          </cell>
          <cell r="L91">
            <v>90</v>
          </cell>
          <cell r="M91">
            <v>9900.75</v>
          </cell>
          <cell r="N91">
            <v>12488</v>
          </cell>
          <cell r="O91">
            <v>2587.25</v>
          </cell>
          <cell r="P91">
            <v>1025.75</v>
          </cell>
          <cell r="R91">
            <v>8875</v>
          </cell>
        </row>
        <row r="92">
          <cell r="A92" t="str">
            <v>05S</v>
          </cell>
          <cell r="B92">
            <v>376</v>
          </cell>
          <cell r="C92">
            <v>36956</v>
          </cell>
          <cell r="D92">
            <v>37134</v>
          </cell>
          <cell r="E92" t="str">
            <v>DE-LITTLE MEADOW</v>
          </cell>
          <cell r="F92" t="str">
            <v>MAIN NEW APPR</v>
          </cell>
          <cell r="H92" t="str">
            <v>Extend main to Little Meadows Development(Approach Mn)-4 inch pl</v>
          </cell>
          <cell r="I92">
            <v>685</v>
          </cell>
          <cell r="J92">
            <v>930</v>
          </cell>
          <cell r="K92">
            <v>1757</v>
          </cell>
          <cell r="L92">
            <v>84</v>
          </cell>
          <cell r="M92">
            <v>9930.0400000000009</v>
          </cell>
          <cell r="N92">
            <v>10506</v>
          </cell>
          <cell r="O92">
            <v>575.95999999999913</v>
          </cell>
          <cell r="P92">
            <v>3505.04</v>
          </cell>
          <cell r="R92">
            <v>6425</v>
          </cell>
        </row>
        <row r="93">
          <cell r="A93" t="str">
            <v>05S</v>
          </cell>
          <cell r="B93">
            <v>376</v>
          </cell>
          <cell r="C93">
            <v>36956</v>
          </cell>
          <cell r="D93">
            <v>37134</v>
          </cell>
          <cell r="E93" t="str">
            <v>DE-LITTLE MEADOW</v>
          </cell>
          <cell r="F93" t="str">
            <v>MAIN NEW DEV</v>
          </cell>
          <cell r="H93" t="str">
            <v>Extend main to Little Meadows Development(DEV-Main)-2 inch pl</v>
          </cell>
          <cell r="I93">
            <v>3800</v>
          </cell>
          <cell r="J93">
            <v>3750</v>
          </cell>
          <cell r="L93">
            <v>84</v>
          </cell>
          <cell r="M93">
            <v>11539.130000000001</v>
          </cell>
          <cell r="N93">
            <v>17006</v>
          </cell>
          <cell r="O93">
            <v>5466.869999999999</v>
          </cell>
          <cell r="P93">
            <v>2635.38</v>
          </cell>
          <cell r="R93">
            <v>8903.75</v>
          </cell>
        </row>
        <row r="94">
          <cell r="A94" t="str">
            <v>05S</v>
          </cell>
          <cell r="B94">
            <v>376</v>
          </cell>
          <cell r="C94">
            <v>37035</v>
          </cell>
          <cell r="D94">
            <v>37134</v>
          </cell>
          <cell r="E94" t="str">
            <v>DE-YORKTOWN WOODS</v>
          </cell>
          <cell r="F94" t="str">
            <v>MAIN NEW APPR</v>
          </cell>
          <cell r="H94" t="str">
            <v>ADD-Extend new main 1000',2"pl to Yorktowne Woods Dev, Nylon Ave Seaford</v>
          </cell>
          <cell r="I94">
            <v>1000</v>
          </cell>
          <cell r="J94">
            <v>1130</v>
          </cell>
          <cell r="L94">
            <v>81</v>
          </cell>
          <cell r="M94">
            <v>5259.97</v>
          </cell>
          <cell r="N94">
            <v>5415</v>
          </cell>
          <cell r="O94">
            <v>155.02999999999975</v>
          </cell>
          <cell r="P94">
            <v>522.47</v>
          </cell>
          <cell r="R94">
            <v>4737.5</v>
          </cell>
        </row>
        <row r="95">
          <cell r="H95" t="str">
            <v>Subtotal Group 05S</v>
          </cell>
          <cell r="M95">
            <v>36629.89</v>
          </cell>
          <cell r="N95">
            <v>45415</v>
          </cell>
          <cell r="O95">
            <v>8785.1099999999969</v>
          </cell>
        </row>
        <row r="97">
          <cell r="A97" t="str">
            <v>06</v>
          </cell>
          <cell r="B97" t="str">
            <v>376</v>
          </cell>
          <cell r="G97" t="str">
            <v>Mains - Replacement</v>
          </cell>
        </row>
        <row r="98">
          <cell r="A98" t="str">
            <v>06</v>
          </cell>
          <cell r="B98" t="str">
            <v>376</v>
          </cell>
          <cell r="H98" t="str">
            <v>Replace 2" Bare Steel Main with 2" Plastic Main (2500')</v>
          </cell>
          <cell r="M98">
            <v>116.69</v>
          </cell>
          <cell r="N98">
            <v>22100</v>
          </cell>
          <cell r="O98">
            <v>21983.31</v>
          </cell>
          <cell r="P98">
            <v>116.69</v>
          </cell>
        </row>
        <row r="99">
          <cell r="A99" t="str">
            <v>06</v>
          </cell>
          <cell r="B99">
            <v>376</v>
          </cell>
          <cell r="C99">
            <v>37032</v>
          </cell>
          <cell r="D99">
            <v>37195</v>
          </cell>
          <cell r="E99" t="str">
            <v>DE-BROAD ST</v>
          </cell>
          <cell r="F99" t="str">
            <v>MAIN REPLACE</v>
          </cell>
          <cell r="H99" t="str">
            <v>ADD-Replace 2" BS, main on Broad St in Wyoming from Mech St West to End</v>
          </cell>
          <cell r="I99">
            <v>326</v>
          </cell>
          <cell r="J99">
            <v>330</v>
          </cell>
          <cell r="L99">
            <v>66</v>
          </cell>
          <cell r="M99">
            <v>2482</v>
          </cell>
          <cell r="N99">
            <v>3481</v>
          </cell>
          <cell r="O99">
            <v>999</v>
          </cell>
          <cell r="R99">
            <v>2482</v>
          </cell>
        </row>
        <row r="100">
          <cell r="A100" t="str">
            <v>06</v>
          </cell>
          <cell r="B100" t="str">
            <v>376</v>
          </cell>
          <cell r="C100">
            <v>36896</v>
          </cell>
          <cell r="D100">
            <v>36950</v>
          </cell>
          <cell r="E100" t="str">
            <v>DE-DOV SHOP CTR</v>
          </cell>
          <cell r="F100" t="str">
            <v>MAIN REPLACE</v>
          </cell>
          <cell r="H100" t="str">
            <v>Replace @300ft 2inch pl main, Center of Dover Shopping Center</v>
          </cell>
          <cell r="I100">
            <v>300</v>
          </cell>
          <cell r="J100">
            <v>300</v>
          </cell>
          <cell r="L100">
            <v>60</v>
          </cell>
          <cell r="M100">
            <v>3631.27</v>
          </cell>
          <cell r="N100">
            <v>4577</v>
          </cell>
          <cell r="O100">
            <v>945.73</v>
          </cell>
          <cell r="P100">
            <v>131.27000000000001</v>
          </cell>
          <cell r="R100">
            <v>3500</v>
          </cell>
        </row>
        <row r="101">
          <cell r="A101" t="str">
            <v>06</v>
          </cell>
          <cell r="B101">
            <v>376</v>
          </cell>
          <cell r="C101">
            <v>37141</v>
          </cell>
          <cell r="D101">
            <v>37195</v>
          </cell>
          <cell r="E101" t="str">
            <v>DE-EAST ST</v>
          </cell>
          <cell r="F101" t="str">
            <v>MAIN REPLACE</v>
          </cell>
          <cell r="H101" t="str">
            <v>ADD-Replace 700' 2" Bare Steel Main with 2" Plastic Main</v>
          </cell>
          <cell r="I101">
            <v>700</v>
          </cell>
          <cell r="J101">
            <v>700</v>
          </cell>
          <cell r="L101">
            <v>65</v>
          </cell>
          <cell r="M101">
            <v>13155.38</v>
          </cell>
          <cell r="N101">
            <v>19450</v>
          </cell>
          <cell r="O101">
            <v>6294.6200000000008</v>
          </cell>
          <cell r="P101">
            <v>247.53</v>
          </cell>
          <cell r="Q101">
            <v>17.850000000000001</v>
          </cell>
          <cell r="R101">
            <v>12890</v>
          </cell>
        </row>
        <row r="102">
          <cell r="A102" t="str">
            <v>06</v>
          </cell>
          <cell r="B102">
            <v>376</v>
          </cell>
          <cell r="C102">
            <v>37215</v>
          </cell>
          <cell r="E102" t="str">
            <v>DE-EDGEHILL &amp; HALSEY</v>
          </cell>
          <cell r="F102" t="str">
            <v>MAIN REPLACE</v>
          </cell>
          <cell r="H102" t="str">
            <v>ADD-Replace 735' of 2" bare steel on Edgehill &amp; 540' on S Halsey with 2" pl</v>
          </cell>
          <cell r="I102">
            <v>1275</v>
          </cell>
          <cell r="L102">
            <v>60</v>
          </cell>
          <cell r="M102">
            <v>0</v>
          </cell>
          <cell r="N102">
            <v>23096</v>
          </cell>
          <cell r="O102">
            <v>23096</v>
          </cell>
        </row>
        <row r="103">
          <cell r="A103" t="str">
            <v>06</v>
          </cell>
          <cell r="B103">
            <v>376</v>
          </cell>
          <cell r="C103">
            <v>37147</v>
          </cell>
          <cell r="D103">
            <v>37225</v>
          </cell>
          <cell r="E103" t="str">
            <v>DE-HIGHLAND AVE</v>
          </cell>
          <cell r="F103" t="str">
            <v>MAIN REPLACE</v>
          </cell>
          <cell r="H103" t="str">
            <v>Replace 710' of 2" Bare Steel with 2" plastic on Highland Ave in Clayton</v>
          </cell>
          <cell r="I103">
            <v>710</v>
          </cell>
          <cell r="L103">
            <v>51</v>
          </cell>
          <cell r="M103">
            <v>10111.040000000001</v>
          </cell>
          <cell r="N103">
            <v>14872.59</v>
          </cell>
          <cell r="O103">
            <v>4761.5499999999993</v>
          </cell>
          <cell r="P103">
            <v>361.04</v>
          </cell>
          <cell r="R103">
            <v>9750</v>
          </cell>
        </row>
        <row r="104">
          <cell r="A104" t="str">
            <v>06</v>
          </cell>
          <cell r="B104">
            <v>376</v>
          </cell>
          <cell r="C104">
            <v>37033</v>
          </cell>
          <cell r="D104">
            <v>37195</v>
          </cell>
          <cell r="E104" t="str">
            <v>DE-MECHANIC ST</v>
          </cell>
          <cell r="F104" t="str">
            <v>MAIN REPLACE</v>
          </cell>
          <cell r="H104" t="str">
            <v>Replace 2" BS, main on Mechanic St in Wyoming from 3rd St to Grant St</v>
          </cell>
          <cell r="I104">
            <v>680</v>
          </cell>
          <cell r="J104">
            <v>500</v>
          </cell>
          <cell r="L104">
            <v>66</v>
          </cell>
          <cell r="M104">
            <v>10991.279999999999</v>
          </cell>
          <cell r="N104">
            <v>16543</v>
          </cell>
          <cell r="O104">
            <v>5551.7200000000012</v>
          </cell>
          <cell r="P104">
            <v>181.89</v>
          </cell>
          <cell r="R104">
            <v>10809.39</v>
          </cell>
        </row>
        <row r="105">
          <cell r="A105" t="str">
            <v>06</v>
          </cell>
          <cell r="B105">
            <v>376</v>
          </cell>
          <cell r="C105">
            <v>37165</v>
          </cell>
          <cell r="E105" t="str">
            <v>DE-MESSINA HILL RD</v>
          </cell>
          <cell r="F105" t="str">
            <v>MAIN REPLACE</v>
          </cell>
          <cell r="H105" t="str">
            <v>ADD-Replace 3100' of 4" Bare Steel with 6" Plastic on Messina Hill Rd in Cheswold</v>
          </cell>
          <cell r="I105">
            <v>3100</v>
          </cell>
          <cell r="K105">
            <v>2200</v>
          </cell>
          <cell r="L105">
            <v>57</v>
          </cell>
          <cell r="M105">
            <v>0</v>
          </cell>
          <cell r="N105">
            <v>63712</v>
          </cell>
          <cell r="O105">
            <v>63712</v>
          </cell>
        </row>
        <row r="106">
          <cell r="A106" t="str">
            <v>06</v>
          </cell>
          <cell r="B106">
            <v>376</v>
          </cell>
          <cell r="C106">
            <v>37033</v>
          </cell>
          <cell r="D106">
            <v>37195</v>
          </cell>
          <cell r="E106" t="str">
            <v>DE-SO STATE ST DOV</v>
          </cell>
          <cell r="F106" t="str">
            <v>MAIN RELOCATE</v>
          </cell>
          <cell r="H106" t="str">
            <v>Relocate of existing 4" due to conflicts w/storm drain wk performed by DELDOT</v>
          </cell>
          <cell r="J106">
            <v>100</v>
          </cell>
          <cell r="L106">
            <v>60</v>
          </cell>
          <cell r="M106">
            <v>30894.61</v>
          </cell>
          <cell r="N106">
            <v>24000</v>
          </cell>
          <cell r="O106">
            <v>-6894.6100000000006</v>
          </cell>
          <cell r="P106">
            <v>618.73</v>
          </cell>
          <cell r="R106">
            <v>27784</v>
          </cell>
          <cell r="T106">
            <v>2491.88</v>
          </cell>
        </row>
        <row r="107">
          <cell r="A107" t="str">
            <v>06</v>
          </cell>
          <cell r="B107">
            <v>376</v>
          </cell>
          <cell r="C107">
            <v>36949</v>
          </cell>
          <cell r="D107">
            <v>37164</v>
          </cell>
          <cell r="E107" t="str">
            <v>DE-THE MEADOWS</v>
          </cell>
          <cell r="F107" t="str">
            <v>MAIN RELOC</v>
          </cell>
          <cell r="H107" t="str">
            <v>Replace &amp; Relocate-2" pl main in the Meadows Housing Dev</v>
          </cell>
          <cell r="I107">
            <v>580</v>
          </cell>
          <cell r="J107">
            <v>580</v>
          </cell>
          <cell r="L107">
            <v>60</v>
          </cell>
          <cell r="M107">
            <v>3732.93</v>
          </cell>
          <cell r="N107">
            <v>4880</v>
          </cell>
          <cell r="O107">
            <v>1147.0700000000002</v>
          </cell>
          <cell r="P107">
            <v>232.93</v>
          </cell>
          <cell r="R107">
            <v>3500</v>
          </cell>
        </row>
        <row r="108">
          <cell r="A108" t="str">
            <v>06</v>
          </cell>
          <cell r="B108">
            <v>376</v>
          </cell>
          <cell r="C108">
            <v>37147</v>
          </cell>
          <cell r="D108">
            <v>37225</v>
          </cell>
          <cell r="E108" t="str">
            <v>DE-WEST MAIN</v>
          </cell>
          <cell r="F108" t="str">
            <v>MAIN REPLACE</v>
          </cell>
          <cell r="H108" t="str">
            <v>Replace 630' of 2" Bare Steel with 2" plastic on West Main in Clayton</v>
          </cell>
          <cell r="I108">
            <v>630</v>
          </cell>
          <cell r="J108">
            <v>650</v>
          </cell>
          <cell r="L108">
            <v>51</v>
          </cell>
          <cell r="M108">
            <v>9339.85</v>
          </cell>
          <cell r="N108">
            <v>23040.11</v>
          </cell>
          <cell r="O108">
            <v>13700.26</v>
          </cell>
          <cell r="P108">
            <v>229.85</v>
          </cell>
          <cell r="R108">
            <v>9110</v>
          </cell>
        </row>
        <row r="109">
          <cell r="A109" t="str">
            <v>06</v>
          </cell>
          <cell r="B109" t="str">
            <v>376</v>
          </cell>
          <cell r="H109" t="str">
            <v>BLANKET</v>
          </cell>
          <cell r="M109">
            <v>0</v>
          </cell>
          <cell r="N109">
            <v>0</v>
          </cell>
          <cell r="O109">
            <v>0</v>
          </cell>
        </row>
        <row r="110">
          <cell r="H110" t="str">
            <v>Subtotal Group 06</v>
          </cell>
          <cell r="M110">
            <v>84455.05</v>
          </cell>
          <cell r="N110">
            <v>219751.7</v>
          </cell>
          <cell r="O110">
            <v>135296.65000000002</v>
          </cell>
        </row>
        <row r="112">
          <cell r="A112" t="str">
            <v>06S</v>
          </cell>
          <cell r="B112" t="str">
            <v>376</v>
          </cell>
          <cell r="G112" t="str">
            <v>Mains - Replacement</v>
          </cell>
        </row>
        <row r="113">
          <cell r="A113" t="str">
            <v>06S</v>
          </cell>
          <cell r="B113" t="str">
            <v>376</v>
          </cell>
          <cell r="H113" t="str">
            <v>Replace 1000', 4" Bare Steel Main-Seaford/Lrl Hwy (13A) with 4" PL</v>
          </cell>
          <cell r="M113">
            <v>0</v>
          </cell>
          <cell r="N113">
            <v>22800</v>
          </cell>
          <cell r="O113">
            <v>22800</v>
          </cell>
        </row>
        <row r="114">
          <cell r="A114" t="str">
            <v>06S</v>
          </cell>
          <cell r="B114" t="str">
            <v>376</v>
          </cell>
          <cell r="H114" t="str">
            <v>Replace 1000', 4" Bare Steel Main-Rt 13A Laurel-Seaford with 4" PL</v>
          </cell>
          <cell r="M114">
            <v>0</v>
          </cell>
          <cell r="N114">
            <v>22800</v>
          </cell>
          <cell r="O114">
            <v>22800</v>
          </cell>
        </row>
        <row r="115">
          <cell r="A115" t="str">
            <v>06S</v>
          </cell>
          <cell r="B115" t="str">
            <v>376</v>
          </cell>
          <cell r="H115" t="str">
            <v>Replace 500', 2" Bare Steel Main-E. Sixth St-Laurel with 2" PL</v>
          </cell>
          <cell r="M115">
            <v>0</v>
          </cell>
          <cell r="N115">
            <v>0</v>
          </cell>
          <cell r="O115">
            <v>0</v>
          </cell>
        </row>
        <row r="116">
          <cell r="A116" t="str">
            <v>06S</v>
          </cell>
          <cell r="B116" t="str">
            <v>376</v>
          </cell>
          <cell r="H116" t="str">
            <v>BLANKET</v>
          </cell>
          <cell r="M116">
            <v>0</v>
          </cell>
          <cell r="N116">
            <v>15000</v>
          </cell>
          <cell r="O116">
            <v>15000</v>
          </cell>
        </row>
        <row r="117">
          <cell r="H117" t="str">
            <v>Subtotal Group 06S</v>
          </cell>
          <cell r="M117">
            <v>0</v>
          </cell>
          <cell r="N117">
            <v>60600</v>
          </cell>
          <cell r="O117">
            <v>60600</v>
          </cell>
        </row>
        <row r="120">
          <cell r="A120" t="str">
            <v>07</v>
          </cell>
          <cell r="B120" t="str">
            <v>376</v>
          </cell>
          <cell r="G120" t="str">
            <v>Mains - Reinforcement</v>
          </cell>
        </row>
        <row r="121">
          <cell r="H121" t="str">
            <v>Subtotal Group 07</v>
          </cell>
          <cell r="N121">
            <v>0</v>
          </cell>
        </row>
        <row r="123">
          <cell r="A123" t="str">
            <v>07</v>
          </cell>
          <cell r="B123" t="str">
            <v>376</v>
          </cell>
          <cell r="G123" t="str">
            <v>Mains - Reinforcement</v>
          </cell>
        </row>
        <row r="124">
          <cell r="A124" t="str">
            <v>07</v>
          </cell>
          <cell r="B124" t="str">
            <v>376</v>
          </cell>
          <cell r="C124">
            <v>36892</v>
          </cell>
          <cell r="D124">
            <v>36922</v>
          </cell>
          <cell r="E124" t="str">
            <v>DE-S STATE DOV</v>
          </cell>
          <cell r="F124" t="str">
            <v>MAIN REINFORCE</v>
          </cell>
          <cell r="H124" t="str">
            <v>ADD-Carryover-Main Reinforcement 4" pl main-(S. State)</v>
          </cell>
          <cell r="I124">
            <v>2800</v>
          </cell>
          <cell r="K124">
            <v>2700</v>
          </cell>
          <cell r="L124">
            <v>65</v>
          </cell>
          <cell r="M124">
            <v>58435.25</v>
          </cell>
          <cell r="N124">
            <v>69847</v>
          </cell>
          <cell r="O124">
            <v>11411.75</v>
          </cell>
          <cell r="P124">
            <v>1383.06</v>
          </cell>
          <cell r="Q124">
            <v>386</v>
          </cell>
          <cell r="R124">
            <v>56084</v>
          </cell>
          <cell r="T124">
            <v>582.19000000000005</v>
          </cell>
        </row>
        <row r="125">
          <cell r="H125" t="str">
            <v>Subtotal Group 07</v>
          </cell>
          <cell r="M125">
            <v>58435.25</v>
          </cell>
          <cell r="N125">
            <v>69847</v>
          </cell>
          <cell r="O125">
            <v>11411.75</v>
          </cell>
        </row>
        <row r="127">
          <cell r="A127" t="str">
            <v>07S</v>
          </cell>
          <cell r="B127" t="str">
            <v>376</v>
          </cell>
          <cell r="G127" t="str">
            <v>Mains - Reinforcement</v>
          </cell>
        </row>
        <row r="128">
          <cell r="A128" t="str">
            <v>07S</v>
          </cell>
          <cell r="B128" t="str">
            <v>376</v>
          </cell>
          <cell r="H128" t="str">
            <v>BLANKET</v>
          </cell>
          <cell r="M128">
            <v>0</v>
          </cell>
          <cell r="N128">
            <v>0</v>
          </cell>
          <cell r="O128">
            <v>0</v>
          </cell>
        </row>
        <row r="129">
          <cell r="H129" t="str">
            <v>Subtotal Group 07S</v>
          </cell>
          <cell r="M129">
            <v>0</v>
          </cell>
          <cell r="N129">
            <v>0</v>
          </cell>
          <cell r="O129">
            <v>0</v>
          </cell>
        </row>
        <row r="131">
          <cell r="A131" t="str">
            <v>08</v>
          </cell>
          <cell r="B131" t="str">
            <v>378</v>
          </cell>
          <cell r="G131" t="str">
            <v>M &amp; R Stations - General</v>
          </cell>
        </row>
        <row r="132">
          <cell r="A132" t="str">
            <v>08</v>
          </cell>
          <cell r="B132" t="str">
            <v>378</v>
          </cell>
          <cell r="C132">
            <v>37202</v>
          </cell>
          <cell r="E132" t="str">
            <v>DE-LAKE FOREST HS</v>
          </cell>
          <cell r="F132" t="str">
            <v>MR GEN</v>
          </cell>
          <cell r="H132" t="str">
            <v>Install a Ditrict Regulator set @ Lake Forrest HS</v>
          </cell>
          <cell r="L132">
            <v>69</v>
          </cell>
          <cell r="M132">
            <v>3784</v>
          </cell>
          <cell r="N132">
            <v>8470</v>
          </cell>
          <cell r="O132">
            <v>4686</v>
          </cell>
          <cell r="R132">
            <v>3784</v>
          </cell>
        </row>
        <row r="133">
          <cell r="A133" t="str">
            <v>08</v>
          </cell>
          <cell r="B133" t="str">
            <v>378</v>
          </cell>
          <cell r="H133" t="str">
            <v>BLANKET</v>
          </cell>
          <cell r="M133">
            <v>0</v>
          </cell>
          <cell r="N133">
            <v>1310</v>
          </cell>
          <cell r="O133">
            <v>1310</v>
          </cell>
        </row>
        <row r="134">
          <cell r="H134" t="str">
            <v>Subtotal Group 08</v>
          </cell>
          <cell r="M134">
            <v>3784</v>
          </cell>
          <cell r="N134">
            <v>9780</v>
          </cell>
          <cell r="O134">
            <v>5996</v>
          </cell>
        </row>
        <row r="136">
          <cell r="A136" t="str">
            <v>08S</v>
          </cell>
          <cell r="B136" t="str">
            <v>378</v>
          </cell>
          <cell r="D136">
            <v>36891</v>
          </cell>
          <cell r="E136" t="str">
            <v>DE-M&amp;R GEN</v>
          </cell>
          <cell r="F136" t="str">
            <v>DELMAR HIGH</v>
          </cell>
          <cell r="H136" t="str">
            <v>Delmar High M&amp;R</v>
          </cell>
          <cell r="M136">
            <v>199.44</v>
          </cell>
          <cell r="N136">
            <v>0</v>
          </cell>
          <cell r="O136">
            <v>-199.44</v>
          </cell>
          <cell r="P136">
            <v>199.44</v>
          </cell>
        </row>
        <row r="137">
          <cell r="H137" t="str">
            <v>Subtotal Group 08S</v>
          </cell>
          <cell r="M137">
            <v>199.44</v>
          </cell>
          <cell r="N137">
            <v>0</v>
          </cell>
          <cell r="O137">
            <v>-199.44</v>
          </cell>
        </row>
        <row r="139">
          <cell r="A139" t="str">
            <v>08S</v>
          </cell>
          <cell r="B139" t="str">
            <v>378</v>
          </cell>
          <cell r="G139" t="str">
            <v>M &amp; R Stations - General</v>
          </cell>
        </row>
        <row r="142">
          <cell r="A142" t="str">
            <v>09</v>
          </cell>
          <cell r="B142" t="str">
            <v>379</v>
          </cell>
          <cell r="G142" t="str">
            <v>M &amp; R Stations - City Gate</v>
          </cell>
        </row>
        <row r="143">
          <cell r="A143" t="str">
            <v>09</v>
          </cell>
          <cell r="B143" t="str">
            <v>379</v>
          </cell>
          <cell r="H143" t="str">
            <v>BLANKET</v>
          </cell>
          <cell r="M143">
            <v>0</v>
          </cell>
          <cell r="N143">
            <v>0</v>
          </cell>
          <cell r="O143">
            <v>0</v>
          </cell>
        </row>
        <row r="144">
          <cell r="H144" t="str">
            <v>Subtotal group 09</v>
          </cell>
          <cell r="M144">
            <v>0</v>
          </cell>
          <cell r="N144">
            <v>0</v>
          </cell>
          <cell r="O144">
            <v>0</v>
          </cell>
        </row>
        <row r="146">
          <cell r="A146" t="str">
            <v>09S</v>
          </cell>
          <cell r="B146" t="str">
            <v>379</v>
          </cell>
          <cell r="G146" t="str">
            <v>M &amp; R Stations - City Gate</v>
          </cell>
        </row>
        <row r="147">
          <cell r="A147" t="str">
            <v>09S</v>
          </cell>
          <cell r="B147" t="str">
            <v>379</v>
          </cell>
          <cell r="H147" t="str">
            <v>BLANKET</v>
          </cell>
          <cell r="M147">
            <v>0</v>
          </cell>
          <cell r="N147">
            <v>0</v>
          </cell>
          <cell r="O147">
            <v>0</v>
          </cell>
        </row>
        <row r="148">
          <cell r="H148" t="str">
            <v>Subtotal Group 09S</v>
          </cell>
          <cell r="M148">
            <v>0</v>
          </cell>
          <cell r="N148">
            <v>0</v>
          </cell>
          <cell r="O148">
            <v>0</v>
          </cell>
        </row>
        <row r="150">
          <cell r="A150" t="str">
            <v>10</v>
          </cell>
          <cell r="B150" t="str">
            <v>380</v>
          </cell>
          <cell r="G150" t="str">
            <v>Services - 1/2"</v>
          </cell>
        </row>
        <row r="151">
          <cell r="A151" t="str">
            <v>10</v>
          </cell>
          <cell r="B151" t="str">
            <v>380</v>
          </cell>
          <cell r="C151">
            <v>36892</v>
          </cell>
          <cell r="E151" t="str">
            <v>DE-SVC</v>
          </cell>
          <cell r="F151" t="str">
            <v>1/2 INCH-DOV</v>
          </cell>
          <cell r="H151" t="str">
            <v>BLANKET</v>
          </cell>
          <cell r="M151">
            <v>2002.3</v>
          </cell>
          <cell r="N151">
            <v>7920</v>
          </cell>
          <cell r="O151">
            <v>5917.7</v>
          </cell>
          <cell r="P151">
            <v>-8.69</v>
          </cell>
          <cell r="T151">
            <v>2010.99</v>
          </cell>
        </row>
        <row r="152">
          <cell r="H152" t="str">
            <v>Subtotal Group 10</v>
          </cell>
          <cell r="M152">
            <v>2002.3</v>
          </cell>
          <cell r="N152">
            <v>7920</v>
          </cell>
          <cell r="O152">
            <v>5917.7</v>
          </cell>
        </row>
        <row r="154">
          <cell r="A154" t="str">
            <v>10S</v>
          </cell>
          <cell r="B154" t="str">
            <v>380</v>
          </cell>
          <cell r="G154" t="str">
            <v>Services - 1/2"</v>
          </cell>
        </row>
        <row r="157">
          <cell r="A157" t="str">
            <v>10S</v>
          </cell>
          <cell r="B157" t="str">
            <v>380</v>
          </cell>
          <cell r="G157" t="str">
            <v>Services - 1/2"</v>
          </cell>
        </row>
        <row r="158">
          <cell r="A158" t="str">
            <v>10S</v>
          </cell>
          <cell r="B158" t="str">
            <v>380</v>
          </cell>
          <cell r="C158">
            <v>36892</v>
          </cell>
          <cell r="E158" t="str">
            <v>DE-SVC</v>
          </cell>
          <cell r="F158" t="str">
            <v>1/2 INCH-SUS</v>
          </cell>
          <cell r="H158" t="str">
            <v>BLANKET</v>
          </cell>
          <cell r="J158">
            <v>75</v>
          </cell>
          <cell r="M158">
            <v>6231.9299999999994</v>
          </cell>
          <cell r="N158">
            <v>4500</v>
          </cell>
          <cell r="O158">
            <v>-1731.9299999999994</v>
          </cell>
          <cell r="P158">
            <v>400.12</v>
          </cell>
          <cell r="T158">
            <v>5831.8099999999995</v>
          </cell>
        </row>
        <row r="159">
          <cell r="H159" t="str">
            <v>Subtotal Group 10S</v>
          </cell>
          <cell r="M159">
            <v>6231.9299999999994</v>
          </cell>
          <cell r="N159">
            <v>4500</v>
          </cell>
          <cell r="O159">
            <v>-1731.9299999999994</v>
          </cell>
        </row>
        <row r="161">
          <cell r="A161" t="str">
            <v>11</v>
          </cell>
          <cell r="B161" t="str">
            <v>380</v>
          </cell>
          <cell r="E161" t="str">
            <v>DE-SVC</v>
          </cell>
          <cell r="F161" t="str">
            <v>3/4 INCH-DOV</v>
          </cell>
          <cell r="G161" t="str">
            <v>Services - 3/4"</v>
          </cell>
        </row>
        <row r="162">
          <cell r="A162" t="str">
            <v>11</v>
          </cell>
          <cell r="B162" t="str">
            <v>380</v>
          </cell>
          <cell r="C162">
            <v>36892</v>
          </cell>
          <cell r="E162" t="str">
            <v>DE-SVC INTERNAL</v>
          </cell>
          <cell r="F162" t="str">
            <v>3/4 INCH-DOV</v>
          </cell>
          <cell r="H162" t="str">
            <v>BLANKET-Installations performed Internally</v>
          </cell>
          <cell r="J162">
            <v>83821</v>
          </cell>
          <cell r="M162">
            <v>366473.94</v>
          </cell>
          <cell r="N162">
            <v>336341</v>
          </cell>
          <cell r="O162">
            <v>-30132.940000000002</v>
          </cell>
          <cell r="P162">
            <v>33676.869999999995</v>
          </cell>
          <cell r="Q162">
            <v>1125</v>
          </cell>
          <cell r="R162">
            <v>1201.01</v>
          </cell>
          <cell r="T162">
            <v>330471.06</v>
          </cell>
        </row>
        <row r="163">
          <cell r="A163" t="str">
            <v>11</v>
          </cell>
          <cell r="B163" t="str">
            <v>380</v>
          </cell>
          <cell r="C163">
            <v>36892</v>
          </cell>
          <cell r="E163" t="str">
            <v>DE-SVC CONTR</v>
          </cell>
          <cell r="F163" t="str">
            <v>3/4 INCH-DOV</v>
          </cell>
          <cell r="H163" t="str">
            <v>BLANKET-Installatons performed by Contractor</v>
          </cell>
          <cell r="J163">
            <v>51852</v>
          </cell>
          <cell r="K163">
            <v>550</v>
          </cell>
          <cell r="M163">
            <v>278639.17000000004</v>
          </cell>
          <cell r="N163">
            <v>280179</v>
          </cell>
          <cell r="O163">
            <v>1539.8299999999581</v>
          </cell>
          <cell r="P163">
            <v>33990.26</v>
          </cell>
          <cell r="Q163">
            <v>20773.510000000002</v>
          </cell>
          <cell r="R163">
            <v>208273</v>
          </cell>
          <cell r="S163">
            <v>15602.4</v>
          </cell>
        </row>
        <row r="164">
          <cell r="H164" t="str">
            <v>Subtotal Group 11</v>
          </cell>
          <cell r="M164">
            <v>645113.1100000001</v>
          </cell>
          <cell r="N164">
            <v>616520</v>
          </cell>
          <cell r="O164">
            <v>-28593.110000000044</v>
          </cell>
        </row>
        <row r="166">
          <cell r="A166" t="str">
            <v>11S</v>
          </cell>
          <cell r="B166" t="str">
            <v>380</v>
          </cell>
          <cell r="E166" t="str">
            <v>DE-SVC</v>
          </cell>
          <cell r="F166" t="str">
            <v>3/4 INCH-SUS</v>
          </cell>
          <cell r="G166" t="str">
            <v>Services - 3/4"</v>
          </cell>
        </row>
        <row r="167">
          <cell r="A167" t="str">
            <v>11S</v>
          </cell>
          <cell r="B167" t="str">
            <v>380</v>
          </cell>
          <cell r="C167">
            <v>36892</v>
          </cell>
          <cell r="E167" t="str">
            <v>DE-SVC INTERNAL</v>
          </cell>
          <cell r="F167" t="str">
            <v>3/4 INCH-SUS</v>
          </cell>
          <cell r="H167" t="str">
            <v>BLANKET-Installations performed Internally</v>
          </cell>
          <cell r="J167">
            <v>9632</v>
          </cell>
          <cell r="K167">
            <v>1680</v>
          </cell>
          <cell r="M167">
            <v>32874.649999999994</v>
          </cell>
          <cell r="N167">
            <v>69340</v>
          </cell>
          <cell r="O167">
            <v>36465.350000000006</v>
          </cell>
          <cell r="P167">
            <v>8525.36</v>
          </cell>
          <cell r="T167">
            <v>24349.289999999997</v>
          </cell>
        </row>
        <row r="168">
          <cell r="A168" t="str">
            <v>11S</v>
          </cell>
          <cell r="B168" t="str">
            <v>380</v>
          </cell>
          <cell r="C168">
            <v>36892</v>
          </cell>
          <cell r="E168" t="str">
            <v>DE-SVC CONTR</v>
          </cell>
          <cell r="F168" t="str">
            <v>3/4 INCH-SUS</v>
          </cell>
          <cell r="H168" t="str">
            <v>BLANKET-Installations performed by Contractor</v>
          </cell>
          <cell r="M168">
            <v>7304.11</v>
          </cell>
          <cell r="N168">
            <v>26660</v>
          </cell>
          <cell r="O168">
            <v>19355.89</v>
          </cell>
          <cell r="R168">
            <v>7304.11</v>
          </cell>
        </row>
        <row r="169">
          <cell r="H169" t="str">
            <v>Subtotal Group 11S</v>
          </cell>
          <cell r="M169">
            <v>40178.759999999995</v>
          </cell>
          <cell r="N169">
            <v>96000</v>
          </cell>
          <cell r="O169">
            <v>55821.240000000005</v>
          </cell>
        </row>
        <row r="171">
          <cell r="A171" t="str">
            <v>12</v>
          </cell>
          <cell r="B171" t="str">
            <v>380</v>
          </cell>
          <cell r="G171" t="str">
            <v>Services - 1"</v>
          </cell>
        </row>
        <row r="173">
          <cell r="A173" t="str">
            <v>13</v>
          </cell>
          <cell r="B173" t="str">
            <v>380</v>
          </cell>
          <cell r="G173" t="str">
            <v>Services - 1 1/4"</v>
          </cell>
        </row>
        <row r="174">
          <cell r="A174" t="str">
            <v>13</v>
          </cell>
          <cell r="B174" t="str">
            <v>380</v>
          </cell>
          <cell r="C174">
            <v>36892</v>
          </cell>
          <cell r="E174" t="str">
            <v>DE-SVC</v>
          </cell>
          <cell r="F174" t="str">
            <v>1 1/4 INCH-DOV</v>
          </cell>
          <cell r="H174" t="str">
            <v>BLANKET</v>
          </cell>
          <cell r="M174">
            <v>0</v>
          </cell>
          <cell r="N174">
            <v>0</v>
          </cell>
          <cell r="O174">
            <v>0</v>
          </cell>
        </row>
        <row r="175">
          <cell r="A175" t="str">
            <v>13</v>
          </cell>
          <cell r="B175" t="str">
            <v>380</v>
          </cell>
          <cell r="C175">
            <v>36892</v>
          </cell>
          <cell r="E175" t="str">
            <v>DE-SVC INTERNAL</v>
          </cell>
          <cell r="F175" t="str">
            <v>1 1/4 INCH-DOV</v>
          </cell>
          <cell r="H175" t="str">
            <v>Services - Internal</v>
          </cell>
          <cell r="J175">
            <v>11211</v>
          </cell>
          <cell r="M175">
            <v>28436.959999999999</v>
          </cell>
          <cell r="N175">
            <v>34175</v>
          </cell>
          <cell r="O175">
            <v>5738.0400000000009</v>
          </cell>
          <cell r="P175">
            <v>4848.66</v>
          </cell>
          <cell r="R175">
            <v>187.85</v>
          </cell>
          <cell r="T175">
            <v>23400.45</v>
          </cell>
        </row>
        <row r="176">
          <cell r="A176" t="str">
            <v>13</v>
          </cell>
          <cell r="B176" t="str">
            <v>380</v>
          </cell>
          <cell r="C176">
            <v>36892</v>
          </cell>
          <cell r="E176" t="str">
            <v>DE-SVC CONTR</v>
          </cell>
          <cell r="F176" t="str">
            <v>1 1/4 INCH-DOV</v>
          </cell>
          <cell r="H176" t="str">
            <v>Services - Contractor</v>
          </cell>
          <cell r="J176">
            <v>1400</v>
          </cell>
          <cell r="M176">
            <v>11853.170000000002</v>
          </cell>
          <cell r="N176">
            <v>9744</v>
          </cell>
          <cell r="O176">
            <v>-2109.1700000000019</v>
          </cell>
          <cell r="P176">
            <v>702.84</v>
          </cell>
          <cell r="R176">
            <v>11150.330000000002</v>
          </cell>
        </row>
        <row r="177">
          <cell r="H177" t="str">
            <v>Subtotal Group 13</v>
          </cell>
          <cell r="M177">
            <v>40290.130000000005</v>
          </cell>
          <cell r="N177">
            <v>43919</v>
          </cell>
          <cell r="O177">
            <v>3628.869999999999</v>
          </cell>
        </row>
        <row r="179">
          <cell r="A179" t="str">
            <v>13S</v>
          </cell>
          <cell r="B179" t="str">
            <v>380</v>
          </cell>
          <cell r="G179" t="str">
            <v>Services - 1 1/4"</v>
          </cell>
        </row>
        <row r="182">
          <cell r="A182" t="str">
            <v>13S</v>
          </cell>
          <cell r="B182" t="str">
            <v>380</v>
          </cell>
          <cell r="G182" t="str">
            <v>Services - 1 1/4"</v>
          </cell>
        </row>
        <row r="183">
          <cell r="A183" t="str">
            <v>13S</v>
          </cell>
          <cell r="B183" t="str">
            <v>380</v>
          </cell>
          <cell r="C183">
            <v>36892</v>
          </cell>
          <cell r="E183" t="str">
            <v>DE-SVC</v>
          </cell>
          <cell r="F183" t="str">
            <v>1 1/4 INCH-SUS</v>
          </cell>
          <cell r="H183" t="str">
            <v>BLANKET</v>
          </cell>
          <cell r="M183">
            <v>0</v>
          </cell>
          <cell r="N183">
            <v>0</v>
          </cell>
          <cell r="O183">
            <v>0</v>
          </cell>
        </row>
        <row r="184">
          <cell r="A184" t="str">
            <v>13S</v>
          </cell>
          <cell r="B184" t="str">
            <v>380</v>
          </cell>
          <cell r="C184">
            <v>36892</v>
          </cell>
          <cell r="E184" t="str">
            <v>DE-SVC INTERNAL</v>
          </cell>
          <cell r="F184" t="str">
            <v>1 1/4 INCH-SUS</v>
          </cell>
          <cell r="H184" t="str">
            <v>Services Internal</v>
          </cell>
          <cell r="J184">
            <v>545</v>
          </cell>
          <cell r="M184">
            <v>5462.98</v>
          </cell>
          <cell r="N184">
            <v>5000</v>
          </cell>
          <cell r="O184">
            <v>-462.97999999999956</v>
          </cell>
          <cell r="P184">
            <v>595</v>
          </cell>
          <cell r="T184">
            <v>4867.9799999999996</v>
          </cell>
        </row>
        <row r="185">
          <cell r="A185" t="str">
            <v>13S</v>
          </cell>
          <cell r="B185" t="str">
            <v>380</v>
          </cell>
          <cell r="C185">
            <v>36892</v>
          </cell>
          <cell r="E185" t="str">
            <v>DE-SVC CONTR</v>
          </cell>
          <cell r="F185" t="str">
            <v>1 1/4 INCH-SUS</v>
          </cell>
          <cell r="H185" t="str">
            <v>Services Contractor</v>
          </cell>
          <cell r="M185">
            <v>0</v>
          </cell>
          <cell r="N185">
            <v>0</v>
          </cell>
          <cell r="O185">
            <v>0</v>
          </cell>
        </row>
        <row r="186">
          <cell r="H186" t="str">
            <v>Subtotal Group 13S</v>
          </cell>
          <cell r="M186">
            <v>5462.98</v>
          </cell>
          <cell r="N186">
            <v>5000</v>
          </cell>
          <cell r="O186">
            <v>-462.97999999999956</v>
          </cell>
        </row>
        <row r="188">
          <cell r="A188" t="str">
            <v>14</v>
          </cell>
          <cell r="B188" t="str">
            <v>380</v>
          </cell>
          <cell r="G188" t="str">
            <v>Services 2"</v>
          </cell>
        </row>
        <row r="189">
          <cell r="A189" t="str">
            <v>14</v>
          </cell>
          <cell r="B189" t="str">
            <v>380</v>
          </cell>
          <cell r="H189" t="str">
            <v>Milford Project</v>
          </cell>
          <cell r="M189">
            <v>0</v>
          </cell>
          <cell r="N189">
            <v>0</v>
          </cell>
          <cell r="O189">
            <v>0</v>
          </cell>
        </row>
        <row r="190">
          <cell r="A190" t="str">
            <v>14</v>
          </cell>
          <cell r="B190" t="str">
            <v>380</v>
          </cell>
          <cell r="H190" t="str">
            <v>BLANKET- working to determine actual project</v>
          </cell>
          <cell r="M190">
            <v>233.62</v>
          </cell>
          <cell r="N190">
            <v>0</v>
          </cell>
          <cell r="O190">
            <v>-233.62</v>
          </cell>
          <cell r="P190">
            <v>76.62</v>
          </cell>
          <cell r="R190">
            <v>157</v>
          </cell>
        </row>
        <row r="191">
          <cell r="A191">
            <v>14</v>
          </cell>
          <cell r="B191">
            <v>380</v>
          </cell>
          <cell r="C191">
            <v>37240</v>
          </cell>
          <cell r="E191" t="str">
            <v>DE-DEL STATE UNIV</v>
          </cell>
          <cell r="F191" t="str">
            <v>NEW 2 INCH SERV</v>
          </cell>
          <cell r="H191" t="str">
            <v>Install 210' of 2" pl to new Del State Admin/Student bldg @ Del State Univ on Rte 13 Dover</v>
          </cell>
          <cell r="I191">
            <v>60</v>
          </cell>
          <cell r="M191">
            <v>0</v>
          </cell>
          <cell r="N191">
            <v>3014</v>
          </cell>
          <cell r="O191">
            <v>3014</v>
          </cell>
        </row>
        <row r="192">
          <cell r="A192">
            <v>14</v>
          </cell>
          <cell r="B192">
            <v>380</v>
          </cell>
          <cell r="C192">
            <v>37213</v>
          </cell>
          <cell r="E192" t="str">
            <v>DE-LOWES</v>
          </cell>
          <cell r="F192" t="str">
            <v>NEW 2 INCH SERV</v>
          </cell>
          <cell r="H192" t="str">
            <v>ADD-Install 60' of 2" svc to Lowe's of Middletown</v>
          </cell>
          <cell r="I192">
            <v>60</v>
          </cell>
          <cell r="M192">
            <v>0</v>
          </cell>
          <cell r="N192">
            <v>636</v>
          </cell>
          <cell r="O192">
            <v>636</v>
          </cell>
        </row>
        <row r="193">
          <cell r="A193">
            <v>14</v>
          </cell>
          <cell r="B193">
            <v>380</v>
          </cell>
          <cell r="C193">
            <v>37237</v>
          </cell>
          <cell r="E193" t="str">
            <v>DE-MIDDLETOWN SCHOOL</v>
          </cell>
          <cell r="F193" t="str">
            <v>NEW 2 INCH SERV</v>
          </cell>
          <cell r="H193" t="str">
            <v>ADD-Install 725' of 2" svc to Middletown H.S. - for new addition school on Rte 299</v>
          </cell>
          <cell r="I193">
            <v>725</v>
          </cell>
          <cell r="J193">
            <v>750</v>
          </cell>
          <cell r="M193">
            <v>0</v>
          </cell>
          <cell r="N193">
            <v>7029</v>
          </cell>
          <cell r="O193">
            <v>7029</v>
          </cell>
        </row>
        <row r="194">
          <cell r="A194">
            <v>14</v>
          </cell>
          <cell r="B194">
            <v>380</v>
          </cell>
          <cell r="C194">
            <v>36777</v>
          </cell>
          <cell r="D194">
            <v>37134</v>
          </cell>
          <cell r="E194" t="str">
            <v>DE-MILFORD H.S.</v>
          </cell>
          <cell r="F194" t="str">
            <v>NEW 2 INCH SERVICE</v>
          </cell>
          <cell r="H194" t="str">
            <v>Install 2 inch pl svc to serve Milford HS</v>
          </cell>
          <cell r="J194">
            <v>1400</v>
          </cell>
          <cell r="M194">
            <v>8194.83</v>
          </cell>
          <cell r="N194">
            <v>0</v>
          </cell>
          <cell r="O194">
            <v>-8194.83</v>
          </cell>
          <cell r="P194">
            <v>1712.83</v>
          </cell>
          <cell r="R194">
            <v>6482</v>
          </cell>
        </row>
        <row r="195">
          <cell r="A195" t="str">
            <v>14</v>
          </cell>
          <cell r="B195" t="str">
            <v>380</v>
          </cell>
          <cell r="C195">
            <v>36776</v>
          </cell>
          <cell r="D195">
            <v>36891</v>
          </cell>
          <cell r="E195" t="str">
            <v>DE-MILFORD WAL-MART</v>
          </cell>
          <cell r="F195" t="str">
            <v>NEW 2 INCH SERV</v>
          </cell>
          <cell r="H195" t="str">
            <v>2000 MILFORD WAL-MART</v>
          </cell>
          <cell r="K195">
            <v>40</v>
          </cell>
          <cell r="M195">
            <v>251.02</v>
          </cell>
          <cell r="N195">
            <v>251</v>
          </cell>
          <cell r="O195">
            <v>-2.0000000000010232E-2</v>
          </cell>
          <cell r="P195">
            <v>251.02</v>
          </cell>
        </row>
        <row r="196">
          <cell r="A196" t="str">
            <v>14</v>
          </cell>
          <cell r="B196" t="str">
            <v>380</v>
          </cell>
          <cell r="C196">
            <v>37040</v>
          </cell>
          <cell r="D196">
            <v>37195</v>
          </cell>
          <cell r="E196" t="str">
            <v>DE-MOOSE LODGE</v>
          </cell>
          <cell r="F196" t="str">
            <v>NEW 2 INCH SERV</v>
          </cell>
          <cell r="H196" t="str">
            <v>Install 2 inch pl svc to the Camden-Wyoming Moose Lodge</v>
          </cell>
          <cell r="I196">
            <v>1000</v>
          </cell>
          <cell r="J196">
            <v>1000</v>
          </cell>
          <cell r="L196">
            <v>64</v>
          </cell>
          <cell r="M196">
            <v>5032.62</v>
          </cell>
          <cell r="N196">
            <v>7225</v>
          </cell>
          <cell r="O196">
            <v>2192.38</v>
          </cell>
          <cell r="P196">
            <v>353.61</v>
          </cell>
          <cell r="R196">
            <v>4679.01</v>
          </cell>
        </row>
        <row r="197">
          <cell r="A197" t="str">
            <v>14</v>
          </cell>
          <cell r="B197" t="str">
            <v>380</v>
          </cell>
          <cell r="C197">
            <v>37230</v>
          </cell>
          <cell r="E197" t="str">
            <v>DE-NEW SMYRNA M.S.</v>
          </cell>
          <cell r="F197" t="str">
            <v>NEW 2 INCH SERV</v>
          </cell>
          <cell r="H197" t="str">
            <v xml:space="preserve">ADD-Install1000' of 2" svc to New Smyrna Middle School on Duck Creek Pkwy </v>
          </cell>
          <cell r="I197">
            <v>1000</v>
          </cell>
          <cell r="L197">
            <v>54</v>
          </cell>
          <cell r="M197">
            <v>0</v>
          </cell>
          <cell r="N197">
            <v>7842</v>
          </cell>
          <cell r="O197">
            <v>7842</v>
          </cell>
        </row>
        <row r="198">
          <cell r="A198" t="str">
            <v>14</v>
          </cell>
          <cell r="B198" t="str">
            <v>380</v>
          </cell>
          <cell r="C198">
            <v>37161</v>
          </cell>
          <cell r="D198">
            <v>37225</v>
          </cell>
          <cell r="E198" t="str">
            <v>DE-ST ANN EPISCOPAL</v>
          </cell>
          <cell r="F198" t="str">
            <v>NEW 2 INCH SERV</v>
          </cell>
          <cell r="H198" t="str">
            <v>Install 2" from Silverlake to St. Ann's Episcopal School</v>
          </cell>
          <cell r="I198">
            <v>1720</v>
          </cell>
          <cell r="J198">
            <v>1720</v>
          </cell>
          <cell r="L198">
            <v>45</v>
          </cell>
          <cell r="M198">
            <v>7936.8099999999995</v>
          </cell>
          <cell r="N198">
            <v>10789</v>
          </cell>
          <cell r="O198">
            <v>2852.1900000000005</v>
          </cell>
          <cell r="P198">
            <v>726.81</v>
          </cell>
          <cell r="R198">
            <v>7210</v>
          </cell>
        </row>
        <row r="199">
          <cell r="A199" t="str">
            <v>14</v>
          </cell>
          <cell r="B199" t="str">
            <v>380</v>
          </cell>
          <cell r="C199">
            <v>36621</v>
          </cell>
          <cell r="D199">
            <v>36739</v>
          </cell>
          <cell r="E199" t="str">
            <v>DE-VIOLATION CTR</v>
          </cell>
          <cell r="F199" t="str">
            <v>NEW 2 INCH SERV</v>
          </cell>
          <cell r="H199" t="str">
            <v>2000 Violation Center</v>
          </cell>
          <cell r="J199">
            <v>800</v>
          </cell>
          <cell r="M199">
            <v>336.45</v>
          </cell>
          <cell r="N199">
            <v>336</v>
          </cell>
          <cell r="O199">
            <v>-0.44999999999998863</v>
          </cell>
          <cell r="P199">
            <v>336.45</v>
          </cell>
        </row>
        <row r="200">
          <cell r="H200" t="str">
            <v>Subtotal Group 14</v>
          </cell>
          <cell r="M200">
            <v>21985.350000000002</v>
          </cell>
          <cell r="N200">
            <v>37122</v>
          </cell>
          <cell r="O200">
            <v>15136.650000000001</v>
          </cell>
        </row>
        <row r="202">
          <cell r="A202" t="str">
            <v>14S</v>
          </cell>
          <cell r="B202" t="str">
            <v>380</v>
          </cell>
          <cell r="G202" t="str">
            <v>Services 2"</v>
          </cell>
        </row>
        <row r="204">
          <cell r="H204" t="str">
            <v>Subtotal Group 14S</v>
          </cell>
        </row>
        <row r="205">
          <cell r="A205" t="str">
            <v>15</v>
          </cell>
          <cell r="B205" t="str">
            <v>380</v>
          </cell>
          <cell r="G205" t="str">
            <v>Services Over 2"</v>
          </cell>
        </row>
        <row r="206">
          <cell r="A206" t="str">
            <v>15</v>
          </cell>
          <cell r="B206" t="str">
            <v>380</v>
          </cell>
          <cell r="H206" t="str">
            <v>Milford</v>
          </cell>
          <cell r="M206">
            <v>0</v>
          </cell>
          <cell r="N206">
            <v>708</v>
          </cell>
          <cell r="O206">
            <v>708</v>
          </cell>
        </row>
        <row r="207">
          <cell r="A207" t="str">
            <v>15</v>
          </cell>
          <cell r="B207" t="str">
            <v>380</v>
          </cell>
          <cell r="C207">
            <v>37161</v>
          </cell>
          <cell r="D207">
            <v>37225</v>
          </cell>
          <cell r="E207" t="str">
            <v>DE-SEA WATCH</v>
          </cell>
          <cell r="F207" t="str">
            <v>NEW 4 INCH SERV</v>
          </cell>
          <cell r="H207" t="str">
            <v xml:space="preserve">625' 4" Service to Sea Watch </v>
          </cell>
          <cell r="K207">
            <v>880</v>
          </cell>
          <cell r="M207">
            <v>8203.84</v>
          </cell>
          <cell r="N207">
            <v>11474</v>
          </cell>
          <cell r="O207">
            <v>3270.16</v>
          </cell>
          <cell r="P207">
            <v>1428.8400000000001</v>
          </cell>
          <cell r="R207">
            <v>6775</v>
          </cell>
        </row>
        <row r="208">
          <cell r="H208" t="str">
            <v>Subtotal Group 15</v>
          </cell>
          <cell r="M208">
            <v>8203.84</v>
          </cell>
          <cell r="N208">
            <v>12182</v>
          </cell>
          <cell r="O208">
            <v>3978.16</v>
          </cell>
        </row>
        <row r="210">
          <cell r="A210" t="str">
            <v>16</v>
          </cell>
          <cell r="B210" t="str">
            <v>381</v>
          </cell>
          <cell r="G210" t="str">
            <v>Meters 275 and Under</v>
          </cell>
        </row>
        <row r="211">
          <cell r="A211" t="str">
            <v>16</v>
          </cell>
          <cell r="B211" t="str">
            <v>381</v>
          </cell>
          <cell r="C211">
            <v>36892</v>
          </cell>
          <cell r="E211" t="str">
            <v>DE-MTR</v>
          </cell>
          <cell r="F211" t="str">
            <v>UNDER 275</v>
          </cell>
          <cell r="H211" t="str">
            <v>BLANKET - ADD- Purchase 400 Rockwell 275s</v>
          </cell>
          <cell r="M211">
            <v>86590.98000000001</v>
          </cell>
          <cell r="N211">
            <v>93000</v>
          </cell>
          <cell r="O211">
            <v>6409.0199999999895</v>
          </cell>
          <cell r="P211">
            <v>86590.98000000001</v>
          </cell>
        </row>
        <row r="212">
          <cell r="H212" t="str">
            <v>Subtotal Group 16</v>
          </cell>
          <cell r="M212">
            <v>86590.98000000001</v>
          </cell>
          <cell r="N212">
            <v>93000</v>
          </cell>
          <cell r="O212">
            <v>6409.0199999999895</v>
          </cell>
        </row>
        <row r="214">
          <cell r="A214" t="str">
            <v>16S</v>
          </cell>
          <cell r="B214" t="str">
            <v>381</v>
          </cell>
          <cell r="G214" t="str">
            <v>Meters 275 and Under</v>
          </cell>
        </row>
        <row r="215">
          <cell r="A215" t="str">
            <v>16S</v>
          </cell>
          <cell r="B215" t="str">
            <v>381</v>
          </cell>
          <cell r="C215">
            <v>37064</v>
          </cell>
          <cell r="D215">
            <v>37225</v>
          </cell>
          <cell r="E215" t="str">
            <v>DE-MTR</v>
          </cell>
          <cell r="F215" t="str">
            <v>UNDER 275 SUS</v>
          </cell>
          <cell r="H215" t="str">
            <v>Purchase (125) 275 Meters</v>
          </cell>
          <cell r="M215">
            <v>5254.37</v>
          </cell>
          <cell r="N215">
            <v>6250</v>
          </cell>
          <cell r="O215">
            <v>995.63000000000011</v>
          </cell>
          <cell r="P215">
            <v>5254.37</v>
          </cell>
        </row>
        <row r="216">
          <cell r="A216" t="str">
            <v>16S</v>
          </cell>
          <cell r="B216" t="str">
            <v>381</v>
          </cell>
          <cell r="E216" t="str">
            <v>DE-MTR</v>
          </cell>
          <cell r="H216" t="str">
            <v>BLANKET</v>
          </cell>
          <cell r="M216">
            <v>5245.89</v>
          </cell>
          <cell r="N216">
            <v>15000</v>
          </cell>
          <cell r="O216">
            <v>9754.11</v>
          </cell>
          <cell r="P216">
            <v>5245.89</v>
          </cell>
        </row>
        <row r="217">
          <cell r="H217" t="str">
            <v>Subtotal Group 16S</v>
          </cell>
          <cell r="M217">
            <v>10500.26</v>
          </cell>
          <cell r="N217">
            <v>21250</v>
          </cell>
          <cell r="O217">
            <v>10749.740000000002</v>
          </cell>
        </row>
        <row r="220">
          <cell r="A220" t="str">
            <v>17</v>
          </cell>
          <cell r="B220" t="str">
            <v>381</v>
          </cell>
          <cell r="G220" t="str">
            <v>Meters - Over 275</v>
          </cell>
        </row>
        <row r="221">
          <cell r="A221" t="str">
            <v>17</v>
          </cell>
          <cell r="B221" t="str">
            <v>381</v>
          </cell>
          <cell r="H221" t="str">
            <v>Milford Project</v>
          </cell>
          <cell r="M221">
            <v>0</v>
          </cell>
          <cell r="N221">
            <v>17950</v>
          </cell>
          <cell r="O221">
            <v>17950</v>
          </cell>
        </row>
        <row r="222">
          <cell r="A222">
            <v>17</v>
          </cell>
          <cell r="B222">
            <v>381</v>
          </cell>
          <cell r="C222">
            <v>37130</v>
          </cell>
          <cell r="D222">
            <v>37195</v>
          </cell>
          <cell r="E222" t="str">
            <v>DE-MTR</v>
          </cell>
          <cell r="F222" t="str">
            <v>ROTARY MTRS -DOV</v>
          </cell>
          <cell r="H222" t="str">
            <v>ADD - Purchase 13 Rotary Meters</v>
          </cell>
          <cell r="M222">
            <v>11900.619999999999</v>
          </cell>
          <cell r="N222">
            <v>18000</v>
          </cell>
          <cell r="O222">
            <v>6099.380000000001</v>
          </cell>
          <cell r="P222">
            <v>11900.619999999999</v>
          </cell>
        </row>
        <row r="223">
          <cell r="A223" t="str">
            <v>17</v>
          </cell>
          <cell r="B223" t="str">
            <v>381</v>
          </cell>
          <cell r="H223" t="str">
            <v>BLANKET</v>
          </cell>
          <cell r="M223">
            <v>55853.75</v>
          </cell>
          <cell r="N223">
            <v>33200</v>
          </cell>
          <cell r="O223">
            <v>-22653.75</v>
          </cell>
          <cell r="P223">
            <v>55853.75</v>
          </cell>
        </row>
        <row r="224">
          <cell r="H224" t="str">
            <v>Subtotal Group 17</v>
          </cell>
          <cell r="M224">
            <v>67754.37</v>
          </cell>
          <cell r="N224">
            <v>69150</v>
          </cell>
          <cell r="O224">
            <v>1395.630000000001</v>
          </cell>
        </row>
        <row r="226">
          <cell r="A226" t="str">
            <v>17S</v>
          </cell>
          <cell r="B226" t="str">
            <v>381</v>
          </cell>
          <cell r="G226" t="str">
            <v>Meters - Over 275</v>
          </cell>
        </row>
        <row r="227">
          <cell r="A227" t="str">
            <v>17S</v>
          </cell>
          <cell r="B227" t="str">
            <v>381</v>
          </cell>
          <cell r="C227">
            <v>37202</v>
          </cell>
          <cell r="E227" t="str">
            <v>DE-MTR</v>
          </cell>
          <cell r="F227" t="str">
            <v>425 MTRS-SUS</v>
          </cell>
          <cell r="H227" t="str">
            <v>Purchase 425 Meters (10)</v>
          </cell>
          <cell r="M227">
            <v>0</v>
          </cell>
          <cell r="N227">
            <v>2000</v>
          </cell>
          <cell r="O227">
            <v>2000</v>
          </cell>
        </row>
        <row r="228">
          <cell r="A228" t="str">
            <v>17S</v>
          </cell>
          <cell r="B228" t="str">
            <v>381</v>
          </cell>
          <cell r="C228">
            <v>37202</v>
          </cell>
          <cell r="E228" t="str">
            <v>DE-MTR</v>
          </cell>
          <cell r="F228" t="str">
            <v>750 MTRS-SUS</v>
          </cell>
          <cell r="H228" t="str">
            <v>Purchase 750 Meters (5)</v>
          </cell>
          <cell r="M228">
            <v>0</v>
          </cell>
          <cell r="N228">
            <v>2875</v>
          </cell>
          <cell r="O228">
            <v>2875</v>
          </cell>
        </row>
        <row r="229">
          <cell r="A229" t="str">
            <v>17S</v>
          </cell>
          <cell r="B229" t="str">
            <v>381</v>
          </cell>
          <cell r="C229">
            <v>36976</v>
          </cell>
          <cell r="D229">
            <v>37195</v>
          </cell>
          <cell r="E229" t="str">
            <v>DE-MTR</v>
          </cell>
          <cell r="F229" t="str">
            <v>ROTARY MTRS-SUS</v>
          </cell>
          <cell r="H229" t="str">
            <v>Purchase - (5) 15c Dresser Roots, (1) 5m Dresser Roots</v>
          </cell>
          <cell r="L229">
            <v>22</v>
          </cell>
          <cell r="M229">
            <v>5024</v>
          </cell>
          <cell r="N229">
            <v>5024</v>
          </cell>
          <cell r="O229">
            <v>0</v>
          </cell>
          <cell r="P229">
            <v>5024</v>
          </cell>
        </row>
        <row r="230">
          <cell r="A230" t="str">
            <v>17S</v>
          </cell>
          <cell r="B230" t="str">
            <v>381</v>
          </cell>
          <cell r="C230">
            <v>37202</v>
          </cell>
          <cell r="E230" t="str">
            <v>DE-MTR</v>
          </cell>
          <cell r="F230" t="str">
            <v>ROTARY MTRS-SUS</v>
          </cell>
          <cell r="H230" t="str">
            <v>Purchase - (1)15C,(1)3M,(1)5M,(1)7M</v>
          </cell>
          <cell r="M230">
            <v>0</v>
          </cell>
          <cell r="N230">
            <v>4476</v>
          </cell>
          <cell r="O230">
            <v>4476</v>
          </cell>
        </row>
        <row r="231">
          <cell r="A231" t="str">
            <v>17S</v>
          </cell>
          <cell r="B231" t="str">
            <v>381</v>
          </cell>
          <cell r="H231" t="str">
            <v>BLANKET (Rotary)</v>
          </cell>
          <cell r="M231">
            <v>0</v>
          </cell>
          <cell r="N231">
            <v>0</v>
          </cell>
          <cell r="O231">
            <v>0</v>
          </cell>
        </row>
        <row r="232">
          <cell r="H232" t="str">
            <v>Subtotal Group 17S</v>
          </cell>
          <cell r="M232">
            <v>5024</v>
          </cell>
          <cell r="N232">
            <v>14375</v>
          </cell>
          <cell r="O232">
            <v>9351</v>
          </cell>
        </row>
        <row r="234">
          <cell r="A234" t="str">
            <v>18</v>
          </cell>
          <cell r="B234" t="str">
            <v>381</v>
          </cell>
          <cell r="G234" t="str">
            <v>Other Meter Devices</v>
          </cell>
        </row>
        <row r="235">
          <cell r="A235" t="str">
            <v>18</v>
          </cell>
          <cell r="B235" t="str">
            <v>381</v>
          </cell>
          <cell r="H235" t="str">
            <v>Milford Project</v>
          </cell>
          <cell r="M235">
            <v>0</v>
          </cell>
          <cell r="N235">
            <v>26000</v>
          </cell>
          <cell r="O235">
            <v>26000</v>
          </cell>
        </row>
        <row r="236">
          <cell r="A236" t="str">
            <v>18</v>
          </cell>
          <cell r="B236" t="str">
            <v>381</v>
          </cell>
          <cell r="H236" t="str">
            <v>Purchase Itron Interrogation software</v>
          </cell>
          <cell r="M236">
            <v>0</v>
          </cell>
          <cell r="N236">
            <v>0</v>
          </cell>
          <cell r="O236">
            <v>0</v>
          </cell>
        </row>
        <row r="237">
          <cell r="A237" t="str">
            <v>18</v>
          </cell>
          <cell r="B237" t="str">
            <v>381</v>
          </cell>
          <cell r="H237" t="str">
            <v>Install low pressure alarm system(cell phones and paging system)</v>
          </cell>
          <cell r="M237">
            <v>0</v>
          </cell>
          <cell r="N237">
            <v>18100</v>
          </cell>
          <cell r="O237">
            <v>18100</v>
          </cell>
        </row>
        <row r="238">
          <cell r="A238" t="str">
            <v>18</v>
          </cell>
          <cell r="B238" t="str">
            <v>381</v>
          </cell>
          <cell r="C238">
            <v>37033</v>
          </cell>
          <cell r="D238">
            <v>37225</v>
          </cell>
          <cell r="E238" t="str">
            <v>DE-OTH MTR DEV</v>
          </cell>
          <cell r="F238" t="str">
            <v>ERTS</v>
          </cell>
          <cell r="H238" t="str">
            <v>Purchase 120 ERT'S</v>
          </cell>
          <cell r="M238">
            <v>4063.56</v>
          </cell>
          <cell r="N238">
            <v>6960</v>
          </cell>
          <cell r="O238">
            <v>2896.44</v>
          </cell>
          <cell r="P238">
            <v>483.07</v>
          </cell>
          <cell r="Q238">
            <v>84.11</v>
          </cell>
          <cell r="R238">
            <v>3496.38</v>
          </cell>
        </row>
        <row r="239">
          <cell r="A239" t="str">
            <v>18</v>
          </cell>
          <cell r="B239" t="str">
            <v>381</v>
          </cell>
          <cell r="C239">
            <v>36994</v>
          </cell>
          <cell r="D239">
            <v>37164</v>
          </cell>
          <cell r="E239" t="str">
            <v>DE-OTH MTR DEV</v>
          </cell>
          <cell r="F239" t="str">
            <v>MINI AT</v>
          </cell>
          <cell r="H239" t="str">
            <v>Purchase (5) Mercury Mini AT'S-(Needed for new mtr ins and replacements</v>
          </cell>
          <cell r="M239">
            <v>7723.65</v>
          </cell>
          <cell r="N239">
            <v>8720</v>
          </cell>
          <cell r="O239">
            <v>996.35000000000036</v>
          </cell>
          <cell r="P239">
            <v>7723.65</v>
          </cell>
        </row>
        <row r="240">
          <cell r="A240" t="str">
            <v>18</v>
          </cell>
          <cell r="B240" t="str">
            <v>381</v>
          </cell>
          <cell r="C240">
            <v>36994</v>
          </cell>
          <cell r="D240">
            <v>37164</v>
          </cell>
          <cell r="E240" t="str">
            <v>DE-OTH MTR DEV</v>
          </cell>
          <cell r="F240" t="str">
            <v>MINI MAX</v>
          </cell>
          <cell r="H240" t="str">
            <v>Purchase (5) Mercury Mini Max-(Needed for new mtr ins and replacements</v>
          </cell>
          <cell r="M240">
            <v>4528.0200000000004</v>
          </cell>
          <cell r="N240">
            <v>5370</v>
          </cell>
          <cell r="O240">
            <v>841.97999999999956</v>
          </cell>
          <cell r="P240">
            <v>4528.0200000000004</v>
          </cell>
        </row>
        <row r="241">
          <cell r="A241" t="str">
            <v>18</v>
          </cell>
          <cell r="B241" t="str">
            <v>381</v>
          </cell>
          <cell r="H241" t="str">
            <v>BLANKET</v>
          </cell>
          <cell r="M241">
            <v>0</v>
          </cell>
          <cell r="N241">
            <v>400</v>
          </cell>
          <cell r="O241">
            <v>400</v>
          </cell>
        </row>
        <row r="242">
          <cell r="H242" t="str">
            <v>Subtotal Group 18</v>
          </cell>
          <cell r="M242">
            <v>16315.23</v>
          </cell>
          <cell r="N242">
            <v>65550</v>
          </cell>
          <cell r="O242">
            <v>49234.770000000004</v>
          </cell>
        </row>
        <row r="244">
          <cell r="A244" t="str">
            <v>18S</v>
          </cell>
          <cell r="B244" t="str">
            <v>381</v>
          </cell>
          <cell r="G244" t="str">
            <v>Other Meter Devices</v>
          </cell>
        </row>
        <row r="245">
          <cell r="A245" t="str">
            <v>18S</v>
          </cell>
          <cell r="B245" t="str">
            <v>381</v>
          </cell>
          <cell r="C245">
            <v>37202</v>
          </cell>
          <cell r="E245" t="str">
            <v>DE-OTH MTR DEV</v>
          </cell>
          <cell r="F245" t="str">
            <v>MERC ER-SUS</v>
          </cell>
          <cell r="H245" t="str">
            <v>Purchase Mercury ER's (3)</v>
          </cell>
          <cell r="M245">
            <v>0</v>
          </cell>
          <cell r="N245">
            <v>5601</v>
          </cell>
          <cell r="O245">
            <v>5601</v>
          </cell>
        </row>
        <row r="246">
          <cell r="A246" t="str">
            <v>18S</v>
          </cell>
          <cell r="B246" t="str">
            <v>381</v>
          </cell>
          <cell r="C246">
            <v>37202</v>
          </cell>
          <cell r="E246" t="str">
            <v>DE-OTH MTR DEV</v>
          </cell>
          <cell r="F246" t="str">
            <v>MINI AT-SUS</v>
          </cell>
          <cell r="H246" t="str">
            <v>Purchase Mercury Mini-AT's (2)</v>
          </cell>
          <cell r="M246">
            <v>0</v>
          </cell>
          <cell r="N246">
            <v>3120</v>
          </cell>
          <cell r="O246">
            <v>3120</v>
          </cell>
        </row>
        <row r="247">
          <cell r="A247" t="str">
            <v>18S</v>
          </cell>
          <cell r="B247" t="str">
            <v>381</v>
          </cell>
          <cell r="C247">
            <v>37202</v>
          </cell>
          <cell r="E247" t="str">
            <v>DE-OTH MTR DEV</v>
          </cell>
          <cell r="F247" t="str">
            <v>MINI MAX-SUS</v>
          </cell>
          <cell r="H247" t="str">
            <v>Purchase Mercury Mini-Max (3)</v>
          </cell>
          <cell r="M247">
            <v>0</v>
          </cell>
          <cell r="N247">
            <v>3000</v>
          </cell>
          <cell r="O247">
            <v>3000</v>
          </cell>
        </row>
        <row r="248">
          <cell r="A248" t="str">
            <v>18S</v>
          </cell>
          <cell r="B248" t="str">
            <v>381</v>
          </cell>
          <cell r="H248" t="str">
            <v>Install Modem Telephone service (3)</v>
          </cell>
          <cell r="M248">
            <v>0</v>
          </cell>
          <cell r="N248">
            <v>0</v>
          </cell>
          <cell r="O248">
            <v>0</v>
          </cell>
        </row>
        <row r="249">
          <cell r="H249" t="str">
            <v>Subtotal Group 18S</v>
          </cell>
          <cell r="M249">
            <v>0</v>
          </cell>
          <cell r="N249">
            <v>11721</v>
          </cell>
          <cell r="O249">
            <v>11721</v>
          </cell>
        </row>
        <row r="251">
          <cell r="A251" t="str">
            <v>19</v>
          </cell>
          <cell r="B251" t="str">
            <v>382</v>
          </cell>
          <cell r="G251" t="str">
            <v>Meter Installations</v>
          </cell>
        </row>
        <row r="252">
          <cell r="A252" t="str">
            <v>19</v>
          </cell>
          <cell r="B252" t="str">
            <v>382</v>
          </cell>
          <cell r="C252">
            <v>36892</v>
          </cell>
          <cell r="E252" t="str">
            <v>DE-MTR INS</v>
          </cell>
          <cell r="F252" t="str">
            <v>MTR INS-DOV</v>
          </cell>
          <cell r="H252" t="str">
            <v>BLANKET-Meter Installs</v>
          </cell>
          <cell r="M252">
            <v>125668.52</v>
          </cell>
          <cell r="N252">
            <v>147880</v>
          </cell>
          <cell r="O252">
            <v>22211.479999999996</v>
          </cell>
          <cell r="P252">
            <v>14027.130000000001</v>
          </cell>
          <cell r="Q252">
            <v>38469.210000000006</v>
          </cell>
          <cell r="R252">
            <v>-2984.03</v>
          </cell>
          <cell r="T252">
            <v>76156.209999999992</v>
          </cell>
        </row>
        <row r="253">
          <cell r="H253" t="str">
            <v>Subtotal Group 19</v>
          </cell>
          <cell r="M253">
            <v>125668.52</v>
          </cell>
          <cell r="N253">
            <v>147880</v>
          </cell>
          <cell r="O253">
            <v>22211.479999999996</v>
          </cell>
        </row>
        <row r="255">
          <cell r="A255" t="str">
            <v>19S</v>
          </cell>
          <cell r="B255" t="str">
            <v>382</v>
          </cell>
          <cell r="G255" t="str">
            <v>Meter Installations</v>
          </cell>
        </row>
        <row r="256">
          <cell r="A256" t="str">
            <v>19S</v>
          </cell>
          <cell r="B256" t="str">
            <v>382</v>
          </cell>
          <cell r="C256">
            <v>36892</v>
          </cell>
          <cell r="E256" t="str">
            <v>DE-MTR INS</v>
          </cell>
          <cell r="F256" t="str">
            <v>MTR INS SUS</v>
          </cell>
          <cell r="H256" t="str">
            <v>BLANKET-Meter Installs</v>
          </cell>
          <cell r="M256">
            <v>49051.25</v>
          </cell>
          <cell r="N256">
            <v>42000</v>
          </cell>
          <cell r="O256">
            <v>-7051.25</v>
          </cell>
          <cell r="P256">
            <v>3127.87</v>
          </cell>
          <cell r="Q256">
            <v>3166.5</v>
          </cell>
          <cell r="R256">
            <v>1478.75</v>
          </cell>
          <cell r="T256">
            <v>41278.129999999997</v>
          </cell>
        </row>
        <row r="257">
          <cell r="H257" t="str">
            <v>Subtotal Group 19S</v>
          </cell>
          <cell r="M257">
            <v>49051.25</v>
          </cell>
          <cell r="N257">
            <v>42000</v>
          </cell>
          <cell r="O257">
            <v>-7051.25</v>
          </cell>
        </row>
        <row r="259">
          <cell r="A259" t="str">
            <v>20</v>
          </cell>
          <cell r="B259" t="str">
            <v>383</v>
          </cell>
          <cell r="G259" t="str">
            <v>Regulators - 1" &amp; Smaller</v>
          </cell>
        </row>
        <row r="260">
          <cell r="A260" t="str">
            <v>20</v>
          </cell>
          <cell r="B260" t="str">
            <v>383</v>
          </cell>
          <cell r="E260" t="str">
            <v>DE-REG</v>
          </cell>
          <cell r="F260" t="str">
            <v>UNDER 1 INCH</v>
          </cell>
          <cell r="H260" t="str">
            <v>Natural Gas Regulators (1200)</v>
          </cell>
          <cell r="M260">
            <v>14786.85</v>
          </cell>
          <cell r="N260">
            <v>18000</v>
          </cell>
          <cell r="O260">
            <v>3213.1499999999996</v>
          </cell>
          <cell r="P260">
            <v>14786.85</v>
          </cell>
        </row>
        <row r="261">
          <cell r="H261" t="str">
            <v>Subtotal Group 20</v>
          </cell>
          <cell r="M261">
            <v>14786.85</v>
          </cell>
          <cell r="N261">
            <v>18000</v>
          </cell>
          <cell r="O261">
            <v>3213.1499999999996</v>
          </cell>
        </row>
        <row r="263">
          <cell r="A263" t="str">
            <v>20S</v>
          </cell>
          <cell r="B263" t="str">
            <v>383</v>
          </cell>
          <cell r="G263" t="str">
            <v>Regulators - 1" &amp; Smaller</v>
          </cell>
        </row>
        <row r="264">
          <cell r="A264" t="str">
            <v>20S</v>
          </cell>
          <cell r="B264" t="str">
            <v>383</v>
          </cell>
          <cell r="E264" t="str">
            <v>DE-REG</v>
          </cell>
          <cell r="F264" t="str">
            <v>FISHER S402-SUS</v>
          </cell>
          <cell r="H264" t="str">
            <v>Purchase 402 Regulators (150)</v>
          </cell>
          <cell r="M264">
            <v>0</v>
          </cell>
          <cell r="N264">
            <v>5250</v>
          </cell>
          <cell r="O264">
            <v>5250</v>
          </cell>
        </row>
        <row r="265">
          <cell r="A265" t="str">
            <v>20S</v>
          </cell>
          <cell r="B265" t="str">
            <v>383</v>
          </cell>
          <cell r="H265" t="str">
            <v>BLANKET</v>
          </cell>
          <cell r="M265">
            <v>0</v>
          </cell>
          <cell r="N265">
            <v>400</v>
          </cell>
          <cell r="O265">
            <v>400</v>
          </cell>
        </row>
        <row r="266">
          <cell r="H266" t="str">
            <v>Subtotal Group 20S</v>
          </cell>
          <cell r="M266">
            <v>0</v>
          </cell>
          <cell r="N266">
            <v>5650</v>
          </cell>
          <cell r="O266">
            <v>5650</v>
          </cell>
        </row>
        <row r="268">
          <cell r="A268" t="str">
            <v>21</v>
          </cell>
          <cell r="B268" t="str">
            <v>383</v>
          </cell>
          <cell r="G268" t="str">
            <v>Regulators - Over 1"</v>
          </cell>
        </row>
        <row r="269">
          <cell r="A269" t="str">
            <v>21</v>
          </cell>
          <cell r="B269" t="str">
            <v>383</v>
          </cell>
          <cell r="H269" t="str">
            <v xml:space="preserve">Milford Project </v>
          </cell>
          <cell r="M269">
            <v>0</v>
          </cell>
          <cell r="N269">
            <v>2750</v>
          </cell>
          <cell r="O269">
            <v>2750</v>
          </cell>
        </row>
        <row r="270">
          <cell r="A270" t="str">
            <v>21</v>
          </cell>
          <cell r="B270" t="str">
            <v>383</v>
          </cell>
          <cell r="H270" t="str">
            <v>BLANKET</v>
          </cell>
          <cell r="M270">
            <v>3614.25</v>
          </cell>
          <cell r="N270">
            <v>27500</v>
          </cell>
          <cell r="O270">
            <v>23885.75</v>
          </cell>
          <cell r="P270">
            <v>3614.25</v>
          </cell>
        </row>
        <row r="271">
          <cell r="A271" t="str">
            <v>21</v>
          </cell>
          <cell r="B271" t="str">
            <v>383</v>
          </cell>
          <cell r="C271">
            <v>37226</v>
          </cell>
          <cell r="E271" t="str">
            <v>DE-REG</v>
          </cell>
          <cell r="F271" t="str">
            <v>MOONEYS</v>
          </cell>
          <cell r="H271" t="str">
            <v>Purchase (2) Mooney Regulators - Over 1" - Milford Project</v>
          </cell>
          <cell r="M271">
            <v>0</v>
          </cell>
          <cell r="N271">
            <v>3450</v>
          </cell>
          <cell r="O271">
            <v>3450</v>
          </cell>
        </row>
        <row r="272">
          <cell r="H272" t="str">
            <v>Subtotal Group 21</v>
          </cell>
          <cell r="M272">
            <v>3614.25</v>
          </cell>
          <cell r="N272">
            <v>33700</v>
          </cell>
          <cell r="O272">
            <v>30085.75</v>
          </cell>
        </row>
        <row r="274">
          <cell r="A274" t="str">
            <v>21S</v>
          </cell>
          <cell r="B274" t="str">
            <v>383</v>
          </cell>
          <cell r="G274" t="str">
            <v>Regulators - Over 1"</v>
          </cell>
        </row>
        <row r="275">
          <cell r="A275" t="str">
            <v>21S</v>
          </cell>
          <cell r="B275" t="str">
            <v>383</v>
          </cell>
          <cell r="C275">
            <v>36892</v>
          </cell>
          <cell r="E275" t="str">
            <v>DE-REG</v>
          </cell>
          <cell r="F275" t="str">
            <v>AMER 1813C SUS</v>
          </cell>
          <cell r="H275" t="str">
            <v>Purchase 1813C Regulators (25)</v>
          </cell>
          <cell r="M275">
            <v>38.47</v>
          </cell>
          <cell r="N275">
            <v>1000</v>
          </cell>
          <cell r="O275">
            <v>961.53</v>
          </cell>
          <cell r="P275">
            <v>38.47</v>
          </cell>
        </row>
        <row r="276">
          <cell r="A276" t="str">
            <v>21S</v>
          </cell>
          <cell r="B276" t="str">
            <v>383</v>
          </cell>
          <cell r="H276" t="str">
            <v>BLANKET</v>
          </cell>
          <cell r="M276">
            <v>0</v>
          </cell>
          <cell r="N276">
            <v>3800</v>
          </cell>
          <cell r="O276">
            <v>3800</v>
          </cell>
        </row>
        <row r="277">
          <cell r="H277" t="str">
            <v>Subtotal Group 21S</v>
          </cell>
          <cell r="M277">
            <v>38.47</v>
          </cell>
          <cell r="N277">
            <v>4800</v>
          </cell>
          <cell r="O277">
            <v>4761.53</v>
          </cell>
        </row>
        <row r="279">
          <cell r="A279" t="str">
            <v>22</v>
          </cell>
          <cell r="B279" t="str">
            <v>385</v>
          </cell>
          <cell r="G279" t="str">
            <v>M &amp; R Stations - Industrial</v>
          </cell>
        </row>
        <row r="280">
          <cell r="A280" t="str">
            <v>22</v>
          </cell>
          <cell r="B280" t="str">
            <v>385</v>
          </cell>
          <cell r="H280" t="str">
            <v>BLANKET</v>
          </cell>
          <cell r="M280">
            <v>0</v>
          </cell>
          <cell r="N280">
            <v>1031</v>
          </cell>
          <cell r="O280">
            <v>1031</v>
          </cell>
        </row>
        <row r="281">
          <cell r="A281" t="str">
            <v>22</v>
          </cell>
          <cell r="B281" t="str">
            <v>385</v>
          </cell>
          <cell r="H281" t="str">
            <v>Carryover-Schiff Grain</v>
          </cell>
          <cell r="M281">
            <v>0</v>
          </cell>
          <cell r="N281">
            <v>0</v>
          </cell>
          <cell r="O281">
            <v>0</v>
          </cell>
        </row>
        <row r="282">
          <cell r="A282" t="str">
            <v>22</v>
          </cell>
          <cell r="B282" t="str">
            <v>385</v>
          </cell>
          <cell r="H282" t="str">
            <v>Milford Project</v>
          </cell>
          <cell r="M282">
            <v>0</v>
          </cell>
          <cell r="N282">
            <v>0</v>
          </cell>
          <cell r="O282">
            <v>0</v>
          </cell>
        </row>
        <row r="283">
          <cell r="A283">
            <v>22</v>
          </cell>
          <cell r="B283">
            <v>385</v>
          </cell>
          <cell r="C283">
            <v>37202</v>
          </cell>
          <cell r="D283">
            <v>37225</v>
          </cell>
          <cell r="E283" t="str">
            <v>DE-ACME</v>
          </cell>
          <cell r="F283" t="str">
            <v>MR IND</v>
          </cell>
          <cell r="H283" t="str">
            <v>Install Meter Set @ ACME Market in Smyrna</v>
          </cell>
          <cell r="L283">
            <v>54</v>
          </cell>
          <cell r="M283">
            <v>1497.26</v>
          </cell>
          <cell r="N283">
            <v>1925</v>
          </cell>
          <cell r="O283">
            <v>427.74</v>
          </cell>
          <cell r="P283">
            <v>122.26</v>
          </cell>
          <cell r="R283">
            <v>1375</v>
          </cell>
        </row>
        <row r="284">
          <cell r="A284">
            <v>22</v>
          </cell>
          <cell r="B284">
            <v>385</v>
          </cell>
          <cell r="C284">
            <v>37202</v>
          </cell>
          <cell r="D284">
            <v>37225</v>
          </cell>
          <cell r="E284" t="str">
            <v>DE-DELDOT DASH</v>
          </cell>
          <cell r="F284" t="str">
            <v>MR IND</v>
          </cell>
          <cell r="H284" t="str">
            <v xml:space="preserve">Install Meter Set @ DELDOT DASH facilities </v>
          </cell>
          <cell r="L284">
            <v>60</v>
          </cell>
          <cell r="M284">
            <v>975</v>
          </cell>
          <cell r="N284">
            <v>1200</v>
          </cell>
          <cell r="O284">
            <v>225</v>
          </cell>
          <cell r="R284">
            <v>975</v>
          </cell>
        </row>
        <row r="285">
          <cell r="A285">
            <v>22</v>
          </cell>
          <cell r="B285">
            <v>385</v>
          </cell>
          <cell r="C285">
            <v>37202</v>
          </cell>
          <cell r="D285">
            <v>37225</v>
          </cell>
          <cell r="E285" t="str">
            <v>DE-DELDOT LAB</v>
          </cell>
          <cell r="F285" t="str">
            <v>MR IND</v>
          </cell>
          <cell r="H285" t="str">
            <v>Install Meter Set @ DELDOT Materials Lab</v>
          </cell>
          <cell r="L285">
            <v>60</v>
          </cell>
          <cell r="M285">
            <v>1282.75</v>
          </cell>
          <cell r="N285">
            <v>1835</v>
          </cell>
          <cell r="O285">
            <v>552.25</v>
          </cell>
          <cell r="R285">
            <v>1282.75</v>
          </cell>
        </row>
        <row r="286">
          <cell r="A286">
            <v>22</v>
          </cell>
          <cell r="B286">
            <v>385</v>
          </cell>
          <cell r="C286">
            <v>36678</v>
          </cell>
          <cell r="D286">
            <v>36769</v>
          </cell>
          <cell r="E286" t="str">
            <v>DE-HOLY CROSS SCHOOL</v>
          </cell>
          <cell r="F286" t="str">
            <v>MR IND</v>
          </cell>
          <cell r="H286" t="str">
            <v>2000 Holy Cross School</v>
          </cell>
          <cell r="L286">
            <v>60</v>
          </cell>
          <cell r="M286">
            <v>135.59</v>
          </cell>
          <cell r="N286">
            <v>136</v>
          </cell>
          <cell r="O286">
            <v>0.40999999999999659</v>
          </cell>
          <cell r="P286">
            <v>135.59</v>
          </cell>
        </row>
        <row r="287">
          <cell r="A287">
            <v>22</v>
          </cell>
          <cell r="B287">
            <v>385</v>
          </cell>
          <cell r="C287">
            <v>37202</v>
          </cell>
          <cell r="D287">
            <v>37198</v>
          </cell>
          <cell r="E287" t="str">
            <v>DE-KFC</v>
          </cell>
          <cell r="F287" t="str">
            <v>MR IND</v>
          </cell>
          <cell r="H287" t="str">
            <v>Install Meter Set @ KFC and A&amp;W, Dover</v>
          </cell>
          <cell r="L287">
            <v>60</v>
          </cell>
          <cell r="M287">
            <v>1100.1100000000001</v>
          </cell>
          <cell r="N287">
            <v>1165</v>
          </cell>
          <cell r="O287">
            <v>64.889999999999873</v>
          </cell>
          <cell r="P287">
            <v>158.11000000000001</v>
          </cell>
          <cell r="R287">
            <v>942</v>
          </cell>
        </row>
        <row r="288">
          <cell r="A288" t="str">
            <v>22</v>
          </cell>
          <cell r="B288" t="str">
            <v>385</v>
          </cell>
          <cell r="C288">
            <v>37202</v>
          </cell>
          <cell r="E288" t="str">
            <v>DE-LAKE FOREST ELEM</v>
          </cell>
          <cell r="F288" t="str">
            <v>MR IND</v>
          </cell>
          <cell r="H288" t="str">
            <v>Install Meter Set @ Lake Forest Central Elem School</v>
          </cell>
          <cell r="L288">
            <v>69</v>
          </cell>
          <cell r="M288">
            <v>0</v>
          </cell>
          <cell r="N288">
            <v>1565</v>
          </cell>
          <cell r="O288">
            <v>1565</v>
          </cell>
        </row>
        <row r="289">
          <cell r="A289" t="str">
            <v>22</v>
          </cell>
          <cell r="B289" t="str">
            <v>385</v>
          </cell>
          <cell r="C289">
            <v>37237</v>
          </cell>
          <cell r="E289" t="str">
            <v>DE-LOWES</v>
          </cell>
          <cell r="F289" t="str">
            <v>MR IND</v>
          </cell>
          <cell r="H289" t="str">
            <v>ADD-Install Meter Set @ Lowes in the Middletown Commons</v>
          </cell>
          <cell r="L289">
            <v>45</v>
          </cell>
          <cell r="M289">
            <v>0</v>
          </cell>
          <cell r="N289">
            <v>1750</v>
          </cell>
          <cell r="O289">
            <v>1750</v>
          </cell>
        </row>
        <row r="290">
          <cell r="A290" t="str">
            <v>22</v>
          </cell>
          <cell r="B290" t="str">
            <v>385</v>
          </cell>
          <cell r="C290">
            <v>37236</v>
          </cell>
          <cell r="E290" t="str">
            <v>DE-MIDDLETOWN H.S.</v>
          </cell>
          <cell r="F290" t="str">
            <v>MR IND</v>
          </cell>
          <cell r="H290" t="str">
            <v>Install Meter Set @ Middletown H.S.</v>
          </cell>
          <cell r="L290">
            <v>45</v>
          </cell>
          <cell r="M290">
            <v>0</v>
          </cell>
          <cell r="N290">
            <v>1800</v>
          </cell>
          <cell r="O290">
            <v>1800</v>
          </cell>
        </row>
        <row r="291">
          <cell r="A291" t="str">
            <v>22</v>
          </cell>
          <cell r="B291" t="str">
            <v>385</v>
          </cell>
          <cell r="C291">
            <v>37202</v>
          </cell>
          <cell r="D291">
            <v>37225</v>
          </cell>
          <cell r="E291" t="str">
            <v>DE-MIDDLETOWN SCHOOL</v>
          </cell>
          <cell r="F291" t="str">
            <v>MR IND</v>
          </cell>
          <cell r="H291" t="str">
            <v>Install Meter Set @ Middletown Middle School Gym</v>
          </cell>
          <cell r="L291">
            <v>45</v>
          </cell>
          <cell r="M291">
            <v>1236.8899999999999</v>
          </cell>
          <cell r="N291">
            <v>1248</v>
          </cell>
          <cell r="O291">
            <v>11.110000000000127</v>
          </cell>
          <cell r="P291">
            <v>229.39</v>
          </cell>
          <cell r="R291">
            <v>1007.5</v>
          </cell>
        </row>
        <row r="292">
          <cell r="A292" t="str">
            <v>22</v>
          </cell>
          <cell r="B292" t="str">
            <v>385</v>
          </cell>
          <cell r="C292">
            <v>37202</v>
          </cell>
          <cell r="E292" t="str">
            <v>DE-MILFORD H.S.</v>
          </cell>
          <cell r="F292" t="str">
            <v>MR IND</v>
          </cell>
          <cell r="H292" t="str">
            <v>Install Meter Set @ Milford HS</v>
          </cell>
          <cell r="L292">
            <v>75</v>
          </cell>
          <cell r="M292">
            <v>1038.25</v>
          </cell>
          <cell r="N292">
            <v>2785</v>
          </cell>
          <cell r="O292">
            <v>1746.75</v>
          </cell>
          <cell r="R292">
            <v>1038.25</v>
          </cell>
        </row>
        <row r="293">
          <cell r="A293" t="str">
            <v>22</v>
          </cell>
          <cell r="B293" t="str">
            <v>385</v>
          </cell>
          <cell r="C293">
            <v>37202</v>
          </cell>
          <cell r="D293">
            <v>37225</v>
          </cell>
          <cell r="E293" t="str">
            <v>DE-MOOSE LODGE</v>
          </cell>
          <cell r="F293" t="str">
            <v>MR IND</v>
          </cell>
          <cell r="H293" t="str">
            <v>Install Meter Set @ Moose Lodge in Dover</v>
          </cell>
          <cell r="L293">
            <v>64</v>
          </cell>
          <cell r="M293">
            <v>235.5</v>
          </cell>
          <cell r="N293">
            <v>725</v>
          </cell>
          <cell r="O293">
            <v>489.5</v>
          </cell>
          <cell r="R293">
            <v>235.5</v>
          </cell>
        </row>
        <row r="294">
          <cell r="A294" t="str">
            <v>22</v>
          </cell>
          <cell r="B294" t="str">
            <v>385</v>
          </cell>
          <cell r="C294">
            <v>37202</v>
          </cell>
          <cell r="D294">
            <v>37225</v>
          </cell>
          <cell r="E294" t="str">
            <v>DE-SAFEWAY MAIN</v>
          </cell>
          <cell r="F294" t="str">
            <v>MR IND</v>
          </cell>
          <cell r="H294" t="str">
            <v>Install Meter Set @ Safeway in Dover</v>
          </cell>
          <cell r="L294">
            <v>60</v>
          </cell>
          <cell r="M294">
            <v>1102</v>
          </cell>
          <cell r="N294">
            <v>1327</v>
          </cell>
          <cell r="O294">
            <v>225</v>
          </cell>
          <cell r="R294">
            <v>1102</v>
          </cell>
        </row>
        <row r="295">
          <cell r="A295">
            <v>22</v>
          </cell>
          <cell r="B295">
            <v>385</v>
          </cell>
          <cell r="C295">
            <v>37214</v>
          </cell>
          <cell r="E295" t="str">
            <v>DE-SEA WATCH</v>
          </cell>
          <cell r="F295" t="str">
            <v>MR IND</v>
          </cell>
          <cell r="H295" t="str">
            <v>Install Meter Set @ Sea Watch</v>
          </cell>
          <cell r="M295">
            <v>0</v>
          </cell>
          <cell r="N295">
            <v>6040</v>
          </cell>
          <cell r="O295">
            <v>6040</v>
          </cell>
        </row>
        <row r="296">
          <cell r="A296">
            <v>22</v>
          </cell>
          <cell r="B296">
            <v>385</v>
          </cell>
          <cell r="C296">
            <v>36678</v>
          </cell>
          <cell r="D296">
            <v>36891</v>
          </cell>
          <cell r="E296" t="str">
            <v>DE-VIOLATION CTR</v>
          </cell>
          <cell r="F296" t="str">
            <v>MR IND</v>
          </cell>
          <cell r="H296" t="str">
            <v>2000 Violation Center-Smyrna</v>
          </cell>
          <cell r="M296">
            <v>328.62</v>
          </cell>
          <cell r="N296">
            <v>329</v>
          </cell>
          <cell r="O296">
            <v>0.37999999999999545</v>
          </cell>
          <cell r="P296">
            <v>328.62</v>
          </cell>
        </row>
        <row r="297">
          <cell r="H297" t="str">
            <v>Subtotal Group 22</v>
          </cell>
          <cell r="M297">
            <v>8931.9700000000012</v>
          </cell>
          <cell r="N297">
            <v>24861</v>
          </cell>
          <cell r="O297">
            <v>15929.029999999999</v>
          </cell>
        </row>
        <row r="299">
          <cell r="A299" t="str">
            <v>22S</v>
          </cell>
          <cell r="B299">
            <v>385</v>
          </cell>
          <cell r="G299" t="str">
            <v>M &amp; R Stations - Industrial</v>
          </cell>
        </row>
        <row r="300">
          <cell r="A300" t="str">
            <v>22S</v>
          </cell>
          <cell r="B300">
            <v>385</v>
          </cell>
          <cell r="H300" t="str">
            <v>BLANKET</v>
          </cell>
          <cell r="M300">
            <v>0</v>
          </cell>
          <cell r="N300">
            <v>8650</v>
          </cell>
          <cell r="O300">
            <v>8650</v>
          </cell>
        </row>
        <row r="301">
          <cell r="H301" t="str">
            <v>Subtotal Group 22S</v>
          </cell>
          <cell r="M301">
            <v>0</v>
          </cell>
          <cell r="N301">
            <v>8650</v>
          </cell>
          <cell r="O301">
            <v>8650</v>
          </cell>
        </row>
        <row r="303">
          <cell r="A303" t="str">
            <v>23</v>
          </cell>
          <cell r="B303" t="str">
            <v>387</v>
          </cell>
          <cell r="G303" t="str">
            <v>Other Equipment</v>
          </cell>
        </row>
        <row r="304">
          <cell r="A304" t="str">
            <v>23</v>
          </cell>
          <cell r="B304" t="str">
            <v>387</v>
          </cell>
          <cell r="C304">
            <v>36990</v>
          </cell>
          <cell r="D304">
            <v>37026</v>
          </cell>
          <cell r="E304" t="str">
            <v>DE-OTH EQUIP</v>
          </cell>
          <cell r="F304" t="str">
            <v>CGI</v>
          </cell>
          <cell r="H304" t="str">
            <v>Purchase 2 CGI'S for Construction</v>
          </cell>
          <cell r="M304">
            <v>3073.86</v>
          </cell>
          <cell r="N304">
            <v>3000</v>
          </cell>
          <cell r="O304">
            <v>-73.860000000000127</v>
          </cell>
          <cell r="P304">
            <v>3073.86</v>
          </cell>
        </row>
        <row r="305">
          <cell r="A305" t="str">
            <v>23</v>
          </cell>
          <cell r="B305" t="str">
            <v>387</v>
          </cell>
          <cell r="C305">
            <v>36949</v>
          </cell>
          <cell r="D305">
            <v>37000</v>
          </cell>
          <cell r="E305" t="str">
            <v>DE-OTH EQUIP</v>
          </cell>
          <cell r="F305" t="str">
            <v>PIPE LOCATOR TRK 5</v>
          </cell>
          <cell r="H305" t="str">
            <v>Purchase Pipe locator for New Construction Truck #5 (Model 500 Pipe Horn)</v>
          </cell>
          <cell r="L305">
            <v>61</v>
          </cell>
          <cell r="M305">
            <v>1009.5</v>
          </cell>
          <cell r="N305">
            <v>1000</v>
          </cell>
          <cell r="O305">
            <v>-9.5</v>
          </cell>
          <cell r="P305">
            <v>1009.5</v>
          </cell>
        </row>
        <row r="306">
          <cell r="A306" t="str">
            <v>23</v>
          </cell>
          <cell r="B306" t="str">
            <v>387</v>
          </cell>
          <cell r="C306">
            <v>37033</v>
          </cell>
          <cell r="E306" t="str">
            <v>DE-OTH EQUIP</v>
          </cell>
          <cell r="F306" t="str">
            <v>HOT TAP MACH</v>
          </cell>
          <cell r="H306" t="str">
            <v>1 McElroy Hot Tapping Machine for putting branch saddles on Pl pipe, Trk #5</v>
          </cell>
          <cell r="L306">
            <v>60</v>
          </cell>
          <cell r="M306">
            <v>0</v>
          </cell>
          <cell r="N306">
            <v>2000</v>
          </cell>
          <cell r="O306">
            <v>2000</v>
          </cell>
        </row>
        <row r="307">
          <cell r="A307" t="str">
            <v>23</v>
          </cell>
          <cell r="B307" t="str">
            <v>387</v>
          </cell>
          <cell r="H307" t="str">
            <v>BLANKET</v>
          </cell>
          <cell r="M307">
            <v>0</v>
          </cell>
          <cell r="N307">
            <v>0</v>
          </cell>
          <cell r="O307">
            <v>0</v>
          </cell>
        </row>
        <row r="308">
          <cell r="H308" t="str">
            <v>Subtotal Group 23</v>
          </cell>
          <cell r="M308">
            <v>4083.36</v>
          </cell>
          <cell r="N308">
            <v>6000</v>
          </cell>
          <cell r="O308">
            <v>1916.6399999999999</v>
          </cell>
        </row>
        <row r="311">
          <cell r="A311" t="str">
            <v>23S</v>
          </cell>
          <cell r="B311" t="str">
            <v>387</v>
          </cell>
          <cell r="G311" t="str">
            <v>Other Equipment</v>
          </cell>
        </row>
        <row r="314">
          <cell r="A314" t="str">
            <v>30</v>
          </cell>
          <cell r="B314" t="str">
            <v>390</v>
          </cell>
          <cell r="G314" t="str">
            <v>Structures and Improvements</v>
          </cell>
        </row>
        <row r="315">
          <cell r="A315" t="str">
            <v>30</v>
          </cell>
          <cell r="B315" t="str">
            <v>390</v>
          </cell>
          <cell r="H315" t="str">
            <v>Maintenance / Building repair -QS</v>
          </cell>
          <cell r="M315">
            <v>0</v>
          </cell>
          <cell r="N315">
            <v>10000</v>
          </cell>
          <cell r="O315">
            <v>10000</v>
          </cell>
        </row>
        <row r="316">
          <cell r="H316" t="str">
            <v>Subtotal Group 30</v>
          </cell>
          <cell r="M316">
            <v>0</v>
          </cell>
          <cell r="N316">
            <v>10000</v>
          </cell>
          <cell r="O316">
            <v>10000</v>
          </cell>
        </row>
        <row r="318">
          <cell r="A318" t="str">
            <v>24</v>
          </cell>
          <cell r="B318" t="str">
            <v>391</v>
          </cell>
          <cell r="G318" t="str">
            <v>Office Equipment</v>
          </cell>
        </row>
        <row r="319">
          <cell r="A319" t="str">
            <v>24</v>
          </cell>
          <cell r="B319" t="str">
            <v>391</v>
          </cell>
          <cell r="H319" t="str">
            <v>Update system flow model  Middletown/Odessa and Harrington</v>
          </cell>
          <cell r="M319">
            <v>0</v>
          </cell>
          <cell r="N319">
            <v>20000</v>
          </cell>
          <cell r="O319">
            <v>20000</v>
          </cell>
        </row>
        <row r="321">
          <cell r="H321" t="str">
            <v>Subtotal Group 24</v>
          </cell>
          <cell r="M321">
            <v>0</v>
          </cell>
          <cell r="N321">
            <v>20000</v>
          </cell>
          <cell r="O321">
            <v>20000</v>
          </cell>
        </row>
        <row r="323">
          <cell r="A323" t="str">
            <v>24S</v>
          </cell>
          <cell r="B323" t="str">
            <v>391</v>
          </cell>
          <cell r="G323" t="str">
            <v>Office Equipment</v>
          </cell>
        </row>
        <row r="325">
          <cell r="A325" t="str">
            <v>25</v>
          </cell>
          <cell r="B325" t="str">
            <v>392</v>
          </cell>
          <cell r="G325" t="str">
            <v>Transportation Equipment</v>
          </cell>
        </row>
        <row r="326">
          <cell r="A326" t="str">
            <v>25</v>
          </cell>
          <cell r="B326" t="str">
            <v>392</v>
          </cell>
          <cell r="H326" t="str">
            <v>Boom Truck Chassis -Cab</v>
          </cell>
          <cell r="M326">
            <v>0</v>
          </cell>
          <cell r="N326">
            <v>0</v>
          </cell>
          <cell r="O326">
            <v>0</v>
          </cell>
        </row>
        <row r="327">
          <cell r="A327" t="str">
            <v>25</v>
          </cell>
          <cell r="B327" t="str">
            <v>392</v>
          </cell>
          <cell r="C327">
            <v>37207</v>
          </cell>
          <cell r="D327">
            <v>37225</v>
          </cell>
          <cell r="E327" t="str">
            <v>DE-TRANS</v>
          </cell>
          <cell r="F327" t="str">
            <v>TR-0105</v>
          </cell>
          <cell r="H327" t="str">
            <v>Emergency Trailer</v>
          </cell>
          <cell r="L327">
            <v>60</v>
          </cell>
          <cell r="M327">
            <v>4509.57</v>
          </cell>
          <cell r="N327">
            <v>3500</v>
          </cell>
          <cell r="O327">
            <v>-1009.5699999999997</v>
          </cell>
          <cell r="P327">
            <v>4509.57</v>
          </cell>
        </row>
        <row r="328">
          <cell r="A328" t="str">
            <v>25</v>
          </cell>
          <cell r="B328" t="str">
            <v>392</v>
          </cell>
          <cell r="C328">
            <v>36892</v>
          </cell>
          <cell r="D328">
            <v>37225</v>
          </cell>
          <cell r="E328" t="str">
            <v>DE-TRANS</v>
          </cell>
          <cell r="F328" t="str">
            <v>OT-0103</v>
          </cell>
          <cell r="H328" t="str">
            <v>Replace Unit 43</v>
          </cell>
          <cell r="L328">
            <v>60</v>
          </cell>
          <cell r="M328">
            <v>22667.55</v>
          </cell>
          <cell r="N328">
            <v>23500</v>
          </cell>
          <cell r="O328">
            <v>832.45000000000073</v>
          </cell>
          <cell r="P328">
            <v>22667.55</v>
          </cell>
        </row>
        <row r="329">
          <cell r="A329" t="str">
            <v>25</v>
          </cell>
          <cell r="B329" t="str">
            <v>392</v>
          </cell>
          <cell r="C329">
            <v>36935</v>
          </cell>
          <cell r="D329">
            <v>37195</v>
          </cell>
          <cell r="E329" t="str">
            <v>DE-TRANS</v>
          </cell>
          <cell r="F329" t="str">
            <v>OT-0104</v>
          </cell>
          <cell r="H329" t="str">
            <v>Replace Unit 58</v>
          </cell>
          <cell r="L329">
            <v>60</v>
          </cell>
          <cell r="M329">
            <v>17599</v>
          </cell>
          <cell r="N329">
            <v>17000</v>
          </cell>
          <cell r="O329">
            <v>-599</v>
          </cell>
          <cell r="Q329">
            <v>17599</v>
          </cell>
        </row>
        <row r="330">
          <cell r="H330" t="str">
            <v>Subtotal Group 25</v>
          </cell>
          <cell r="M330">
            <v>44776.119999999995</v>
          </cell>
          <cell r="N330">
            <v>44000</v>
          </cell>
          <cell r="O330">
            <v>-776.11999999999898</v>
          </cell>
        </row>
        <row r="332">
          <cell r="A332" t="str">
            <v>26</v>
          </cell>
          <cell r="B332" t="str">
            <v>394</v>
          </cell>
          <cell r="G332" t="str">
            <v>Tools, Shop and Garage Equip</v>
          </cell>
        </row>
        <row r="333">
          <cell r="A333" t="str">
            <v>26</v>
          </cell>
          <cell r="B333" t="str">
            <v>394</v>
          </cell>
          <cell r="C333">
            <v>36949</v>
          </cell>
          <cell r="D333">
            <v>37035</v>
          </cell>
          <cell r="E333" t="str">
            <v xml:space="preserve">DE-TOOLS </v>
          </cell>
          <cell r="F333" t="str">
            <v>FORK EXPANDER</v>
          </cell>
          <cell r="H333" t="str">
            <v>Purchase of Fork Expanders for Forklift truck</v>
          </cell>
          <cell r="L333">
            <v>60</v>
          </cell>
          <cell r="M333">
            <v>1400</v>
          </cell>
          <cell r="N333">
            <v>1400</v>
          </cell>
          <cell r="O333">
            <v>0</v>
          </cell>
          <cell r="P333">
            <v>1400</v>
          </cell>
        </row>
        <row r="334">
          <cell r="A334" t="str">
            <v>26</v>
          </cell>
          <cell r="B334" t="str">
            <v>394</v>
          </cell>
          <cell r="C334">
            <v>37033</v>
          </cell>
          <cell r="D334">
            <v>37225</v>
          </cell>
          <cell r="E334" t="str">
            <v xml:space="preserve">DE-TOOLS </v>
          </cell>
          <cell r="F334" t="str">
            <v>TOOLS TRUCK 5</v>
          </cell>
          <cell r="H334" t="str">
            <v>Purchase tools for new construction truck (Truck #5)</v>
          </cell>
          <cell r="L334">
            <v>60</v>
          </cell>
          <cell r="M334">
            <v>4934.6499999999996</v>
          </cell>
          <cell r="N334">
            <v>5182</v>
          </cell>
          <cell r="O334">
            <v>247.35000000000036</v>
          </cell>
          <cell r="P334">
            <v>4934.6499999999996</v>
          </cell>
        </row>
        <row r="335">
          <cell r="A335" t="str">
            <v>26</v>
          </cell>
          <cell r="B335" t="str">
            <v>394</v>
          </cell>
          <cell r="C335">
            <v>37033</v>
          </cell>
          <cell r="E335" t="str">
            <v xml:space="preserve">DE-TOOLS </v>
          </cell>
          <cell r="F335" t="str">
            <v>ROTARY HAMMER</v>
          </cell>
          <cell r="H335" t="str">
            <v>Purchase 1 hammer drill and drill bit, Truck #5</v>
          </cell>
          <cell r="L335">
            <v>60</v>
          </cell>
          <cell r="M335">
            <v>0</v>
          </cell>
          <cell r="N335">
            <v>670</v>
          </cell>
          <cell r="O335">
            <v>670</v>
          </cell>
        </row>
        <row r="336">
          <cell r="A336" t="str">
            <v>26</v>
          </cell>
          <cell r="B336" t="str">
            <v>394</v>
          </cell>
          <cell r="H336" t="str">
            <v>BLANKET</v>
          </cell>
          <cell r="M336">
            <v>0</v>
          </cell>
          <cell r="N336">
            <v>448</v>
          </cell>
          <cell r="O336">
            <v>448</v>
          </cell>
        </row>
        <row r="337">
          <cell r="H337" t="str">
            <v>Subtotal Group 26</v>
          </cell>
          <cell r="M337">
            <v>6334.65</v>
          </cell>
          <cell r="N337">
            <v>7700</v>
          </cell>
          <cell r="O337">
            <v>1365.3500000000004</v>
          </cell>
        </row>
        <row r="339">
          <cell r="A339" t="str">
            <v>26S</v>
          </cell>
          <cell r="B339" t="str">
            <v>394</v>
          </cell>
          <cell r="G339" t="str">
            <v>Tools, Shop and Garage Equip</v>
          </cell>
        </row>
        <row r="340">
          <cell r="A340" t="str">
            <v>26S</v>
          </cell>
          <cell r="B340" t="str">
            <v>394</v>
          </cell>
          <cell r="C340">
            <v>37144</v>
          </cell>
          <cell r="D340">
            <v>37164</v>
          </cell>
          <cell r="E340" t="str">
            <v>DE-TOOLS</v>
          </cell>
          <cell r="F340" t="str">
            <v>ELECTROFUSION-SUS</v>
          </cell>
          <cell r="H340" t="str">
            <v>Purchase Electrofusion Equip</v>
          </cell>
          <cell r="M340">
            <v>3462.5</v>
          </cell>
          <cell r="N340">
            <v>4000</v>
          </cell>
          <cell r="O340">
            <v>537.5</v>
          </cell>
          <cell r="P340">
            <v>3462.5</v>
          </cell>
        </row>
        <row r="341">
          <cell r="A341" t="str">
            <v>26S</v>
          </cell>
          <cell r="B341" t="str">
            <v>394</v>
          </cell>
          <cell r="C341">
            <v>37202</v>
          </cell>
          <cell r="E341" t="str">
            <v>DE-TOOLS</v>
          </cell>
          <cell r="F341" t="str">
            <v>TRAFFIC SIGNS-SUS</v>
          </cell>
          <cell r="H341" t="str">
            <v>Purchase Road Signs</v>
          </cell>
          <cell r="M341">
            <v>0</v>
          </cell>
          <cell r="N341">
            <v>2000</v>
          </cell>
          <cell r="O341">
            <v>2000</v>
          </cell>
        </row>
        <row r="342">
          <cell r="A342" t="str">
            <v>26S</v>
          </cell>
          <cell r="B342" t="str">
            <v>394</v>
          </cell>
          <cell r="H342" t="str">
            <v>Purchase Air Tool</v>
          </cell>
          <cell r="M342">
            <v>0</v>
          </cell>
          <cell r="N342">
            <v>0</v>
          </cell>
          <cell r="O342">
            <v>0</v>
          </cell>
        </row>
        <row r="343">
          <cell r="A343" t="str">
            <v>26S</v>
          </cell>
          <cell r="B343" t="str">
            <v>394</v>
          </cell>
          <cell r="H343" t="str">
            <v>BLANKET</v>
          </cell>
          <cell r="M343">
            <v>0</v>
          </cell>
          <cell r="N343">
            <v>0</v>
          </cell>
          <cell r="O343">
            <v>0</v>
          </cell>
        </row>
        <row r="344">
          <cell r="H344" t="str">
            <v>Subtotal Group 26S</v>
          </cell>
          <cell r="M344">
            <v>3462.5</v>
          </cell>
          <cell r="N344">
            <v>6000</v>
          </cell>
          <cell r="O344">
            <v>2537.5</v>
          </cell>
        </row>
        <row r="346">
          <cell r="A346" t="str">
            <v>27</v>
          </cell>
          <cell r="B346" t="str">
            <v>396</v>
          </cell>
          <cell r="G346" t="str">
            <v>Power Operated Equipment</v>
          </cell>
        </row>
        <row r="347">
          <cell r="A347" t="str">
            <v>27</v>
          </cell>
          <cell r="B347" t="str">
            <v>396</v>
          </cell>
          <cell r="C347">
            <v>36935</v>
          </cell>
          <cell r="D347">
            <v>37035</v>
          </cell>
          <cell r="E347" t="str">
            <v>DE-POWER OP EQUIP</v>
          </cell>
          <cell r="F347" t="str">
            <v>FORKLIFT</v>
          </cell>
          <cell r="H347" t="str">
            <v>Purchase Forklift</v>
          </cell>
          <cell r="L347">
            <v>60</v>
          </cell>
          <cell r="M347">
            <v>10000</v>
          </cell>
          <cell r="N347">
            <v>9500</v>
          </cell>
          <cell r="O347">
            <v>-500</v>
          </cell>
          <cell r="P347">
            <v>10000</v>
          </cell>
        </row>
        <row r="348">
          <cell r="A348" t="str">
            <v>27</v>
          </cell>
          <cell r="B348" t="str">
            <v>396</v>
          </cell>
          <cell r="C348">
            <v>37119</v>
          </cell>
          <cell r="D348">
            <v>37164</v>
          </cell>
          <cell r="E348" t="str">
            <v>DE-POWER OP EQUIP</v>
          </cell>
          <cell r="F348" t="str">
            <v>GAS TAMP</v>
          </cell>
          <cell r="H348" t="str">
            <v>Purchase Gasolinge Tamp</v>
          </cell>
          <cell r="L348">
            <v>60</v>
          </cell>
          <cell r="M348">
            <v>2350</v>
          </cell>
          <cell r="N348">
            <v>2600</v>
          </cell>
          <cell r="O348">
            <v>250</v>
          </cell>
          <cell r="R348">
            <v>2350</v>
          </cell>
        </row>
        <row r="349">
          <cell r="A349" t="str">
            <v>27</v>
          </cell>
          <cell r="B349" t="str">
            <v>396</v>
          </cell>
          <cell r="C349">
            <v>36949</v>
          </cell>
          <cell r="D349">
            <v>36966</v>
          </cell>
          <cell r="E349" t="str">
            <v xml:space="preserve">DE-POWER OP EQUIP </v>
          </cell>
          <cell r="F349" t="str">
            <v>GENERATOR</v>
          </cell>
          <cell r="H349" t="str">
            <v>Purchase Generator</v>
          </cell>
          <cell r="L349">
            <v>60</v>
          </cell>
          <cell r="M349">
            <v>1999</v>
          </cell>
          <cell r="N349">
            <v>2500</v>
          </cell>
          <cell r="O349">
            <v>501</v>
          </cell>
          <cell r="P349">
            <v>1999</v>
          </cell>
        </row>
        <row r="350">
          <cell r="A350" t="str">
            <v>27</v>
          </cell>
          <cell r="B350" t="str">
            <v>396</v>
          </cell>
          <cell r="C350">
            <v>37165</v>
          </cell>
          <cell r="D350">
            <v>37225</v>
          </cell>
          <cell r="E350" t="str">
            <v xml:space="preserve">DE-POWER OP EQUIP </v>
          </cell>
          <cell r="F350" t="str">
            <v>GENERATOR 01</v>
          </cell>
          <cell r="H350" t="str">
            <v>ADD - Purchase Generator</v>
          </cell>
          <cell r="L350">
            <v>60</v>
          </cell>
          <cell r="M350">
            <v>1995</v>
          </cell>
          <cell r="N350">
            <v>2000</v>
          </cell>
          <cell r="O350">
            <v>5</v>
          </cell>
          <cell r="R350">
            <v>1995</v>
          </cell>
        </row>
        <row r="351">
          <cell r="H351" t="str">
            <v>Subtotal Group 27</v>
          </cell>
          <cell r="M351">
            <v>16344</v>
          </cell>
          <cell r="N351">
            <v>16600</v>
          </cell>
          <cell r="O351">
            <v>256</v>
          </cell>
        </row>
        <row r="352">
          <cell r="B352" t="str">
            <v xml:space="preserve"> </v>
          </cell>
        </row>
        <row r="353">
          <cell r="A353" t="str">
            <v>28</v>
          </cell>
          <cell r="B353" t="str">
            <v>397</v>
          </cell>
          <cell r="G353" t="str">
            <v>Communication Equipment</v>
          </cell>
        </row>
        <row r="356">
          <cell r="A356" t="str">
            <v>28S</v>
          </cell>
          <cell r="B356" t="str">
            <v>397</v>
          </cell>
          <cell r="G356" t="str">
            <v>Communication Equipment</v>
          </cell>
        </row>
        <row r="360">
          <cell r="A360" t="str">
            <v>29</v>
          </cell>
          <cell r="B360" t="str">
            <v>398</v>
          </cell>
          <cell r="G360" t="str">
            <v>Miscellaneous Equipment</v>
          </cell>
        </row>
        <row r="361">
          <cell r="H361" t="str">
            <v>Subtotal Group 29</v>
          </cell>
          <cell r="N361">
            <v>0</v>
          </cell>
        </row>
        <row r="363">
          <cell r="B363">
            <v>108</v>
          </cell>
          <cell r="G363" t="str">
            <v>Cost of Removal</v>
          </cell>
          <cell r="M363">
            <v>11514.64</v>
          </cell>
          <cell r="O363">
            <v>-11514.64</v>
          </cell>
          <cell r="P363">
            <v>540.24</v>
          </cell>
          <cell r="R363">
            <v>3785.23</v>
          </cell>
          <cell r="S363">
            <v>10344.17</v>
          </cell>
          <cell r="T363">
            <v>-3155</v>
          </cell>
        </row>
        <row r="364">
          <cell r="H364" t="str">
            <v>Blanket</v>
          </cell>
          <cell r="M364">
            <v>0</v>
          </cell>
          <cell r="N364">
            <v>20000</v>
          </cell>
          <cell r="O364">
            <v>20000</v>
          </cell>
        </row>
        <row r="365">
          <cell r="H365" t="str">
            <v>Subtotal</v>
          </cell>
          <cell r="M365">
            <v>11514.64</v>
          </cell>
          <cell r="N365">
            <v>20000</v>
          </cell>
          <cell r="O365">
            <v>8485.36</v>
          </cell>
        </row>
        <row r="367">
          <cell r="H367" t="str">
            <v>OVERHEAD</v>
          </cell>
          <cell r="M367">
            <v>170707.45</v>
          </cell>
          <cell r="N367">
            <v>-24256</v>
          </cell>
          <cell r="O367">
            <v>-194963.45</v>
          </cell>
        </row>
        <row r="368">
          <cell r="H368" t="str">
            <v>PRELIMINARY WORK</v>
          </cell>
          <cell r="M368">
            <v>8683.6</v>
          </cell>
          <cell r="O368">
            <v>-8683.6</v>
          </cell>
          <cell r="R368">
            <v>4448.2800000000007</v>
          </cell>
          <cell r="S368">
            <v>4235.32</v>
          </cell>
        </row>
        <row r="369">
          <cell r="H369" t="str">
            <v>TOTAL</v>
          </cell>
          <cell r="M369">
            <v>2197549.87</v>
          </cell>
          <cell r="N369">
            <v>2862667.9299999997</v>
          </cell>
          <cell r="O369">
            <v>665118.05999999947</v>
          </cell>
        </row>
        <row r="371">
          <cell r="M371">
            <v>0</v>
          </cell>
          <cell r="O371">
            <v>665118.05999999959</v>
          </cell>
        </row>
        <row r="372">
          <cell r="L372" t="str">
            <v>Begin</v>
          </cell>
          <cell r="M372">
            <v>1744465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32"/>
  <sheetViews>
    <sheetView tabSelected="1" zoomScale="80" zoomScaleNormal="8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32" sqref="A32:B32"/>
    </sheetView>
  </sheetViews>
  <sheetFormatPr defaultRowHeight="12.75" x14ac:dyDescent="0.2"/>
  <cols>
    <col min="1" max="1" width="2.28515625" style="25" customWidth="1"/>
    <col min="2" max="2" width="10.5703125" style="19" customWidth="1"/>
    <col min="3" max="6" width="8.85546875" style="20" customWidth="1"/>
    <col min="7" max="7" width="3.42578125" style="20" customWidth="1"/>
    <col min="8" max="8" width="15.140625" style="21" bestFit="1" customWidth="1"/>
    <col min="9" max="9" width="4.140625" style="20" customWidth="1"/>
    <col min="10" max="13" width="9.140625" style="19"/>
    <col min="14" max="14" width="17" style="22" hidden="1" customWidth="1"/>
    <col min="15" max="15" width="3.5703125" style="20" customWidth="1"/>
    <col min="16" max="16" width="10" style="23" bestFit="1" customWidth="1"/>
    <col min="17" max="17" width="3.42578125" style="20" customWidth="1"/>
    <col min="18" max="18" width="15.140625" style="24" bestFit="1" customWidth="1"/>
    <col min="19" max="19" width="4.28515625" style="20" customWidth="1"/>
    <col min="20" max="20" width="9.140625" style="20"/>
    <col min="21" max="21" width="3.7109375" style="20" customWidth="1"/>
    <col min="22" max="22" width="12.5703125" style="20" bestFit="1" customWidth="1"/>
    <col min="23" max="24" width="12.85546875" style="20" bestFit="1" customWidth="1"/>
    <col min="25" max="25" width="11.85546875" style="20" bestFit="1" customWidth="1"/>
    <col min="26" max="26" width="12.85546875" style="20" bestFit="1" customWidth="1"/>
    <col min="27" max="16384" width="9.140625" style="20"/>
  </cols>
  <sheetData>
    <row r="1" spans="1:26" ht="27" x14ac:dyDescent="0.35">
      <c r="A1" s="18" t="s">
        <v>32</v>
      </c>
      <c r="X1" s="20" t="s">
        <v>28</v>
      </c>
      <c r="Z1" s="20" t="s">
        <v>28</v>
      </c>
    </row>
    <row r="2" spans="1:26" x14ac:dyDescent="0.2">
      <c r="Z2" s="20" t="s">
        <v>23</v>
      </c>
    </row>
    <row r="3" spans="1:26" x14ac:dyDescent="0.2">
      <c r="C3" s="20" t="s">
        <v>7</v>
      </c>
      <c r="J3" s="19" t="s">
        <v>9</v>
      </c>
      <c r="P3" s="26" t="s">
        <v>26</v>
      </c>
      <c r="T3" s="20" t="s">
        <v>17</v>
      </c>
      <c r="V3" s="20" t="s">
        <v>24</v>
      </c>
      <c r="W3" s="20" t="s">
        <v>18</v>
      </c>
      <c r="X3" s="20" t="s">
        <v>25</v>
      </c>
      <c r="Y3" s="20" t="s">
        <v>21</v>
      </c>
      <c r="Z3" s="20" t="s">
        <v>22</v>
      </c>
    </row>
    <row r="4" spans="1:26" x14ac:dyDescent="0.2">
      <c r="P4" s="26" t="s">
        <v>14</v>
      </c>
      <c r="R4" s="24" t="s">
        <v>15</v>
      </c>
      <c r="T4" s="20" t="s">
        <v>16</v>
      </c>
      <c r="V4" s="20" t="s">
        <v>9</v>
      </c>
      <c r="W4" s="20" t="s">
        <v>19</v>
      </c>
      <c r="X4" s="20" t="s">
        <v>20</v>
      </c>
      <c r="Y4" s="20" t="s">
        <v>9</v>
      </c>
      <c r="Z4" s="20" t="s">
        <v>20</v>
      </c>
    </row>
    <row r="6" spans="1:26" ht="20.25" x14ac:dyDescent="0.3">
      <c r="A6" s="27" t="s">
        <v>33</v>
      </c>
    </row>
    <row r="7" spans="1:26" x14ac:dyDescent="0.2">
      <c r="B7" s="19" t="s">
        <v>8</v>
      </c>
      <c r="C7" s="20" t="s">
        <v>7</v>
      </c>
      <c r="H7" s="21">
        <v>-2681230</v>
      </c>
      <c r="J7" s="19" t="s">
        <v>9</v>
      </c>
      <c r="N7" s="22" t="e">
        <f>1015850-#REF!</f>
        <v>#REF!</v>
      </c>
    </row>
    <row r="9" spans="1:26" x14ac:dyDescent="0.2">
      <c r="B9" s="28">
        <v>3.2669999999999998E-2</v>
      </c>
      <c r="C9" s="32"/>
      <c r="D9" s="19" t="s">
        <v>1</v>
      </c>
      <c r="E9" s="19">
        <v>3210</v>
      </c>
      <c r="F9" s="19">
        <v>2110</v>
      </c>
      <c r="H9" s="21">
        <f t="shared" ref="H9:H25" si="0">ROUND($H$7*B9,0)</f>
        <v>-87596</v>
      </c>
      <c r="J9" s="32"/>
      <c r="K9" s="19" t="s">
        <v>1</v>
      </c>
      <c r="L9" s="19" t="s">
        <v>12</v>
      </c>
      <c r="M9" s="19">
        <v>2832</v>
      </c>
      <c r="N9" s="22" t="e">
        <f>ROUND(#REF!*B9,0)</f>
        <v>#REF!</v>
      </c>
      <c r="P9" s="26">
        <v>0.21</v>
      </c>
      <c r="Q9" s="19"/>
      <c r="R9" s="29">
        <f>-ROUND(H9*P9,0)</f>
        <v>18395</v>
      </c>
      <c r="S9" s="19"/>
      <c r="T9" s="20">
        <v>0.14000000000000001</v>
      </c>
      <c r="V9" s="22">
        <f>-ROUND(H9*T9,0)</f>
        <v>12263</v>
      </c>
      <c r="W9" s="22">
        <f>+V9</f>
        <v>12263</v>
      </c>
      <c r="X9" s="22"/>
      <c r="Y9" s="22"/>
      <c r="Z9" s="22"/>
    </row>
    <row r="10" spans="1:26" x14ac:dyDescent="0.2">
      <c r="B10" s="28">
        <v>7.2569999999999996E-2</v>
      </c>
      <c r="C10" s="3" t="s">
        <v>2</v>
      </c>
      <c r="D10" s="19" t="s">
        <v>1</v>
      </c>
      <c r="E10" s="19">
        <v>3210</v>
      </c>
      <c r="F10" s="19">
        <v>2110</v>
      </c>
      <c r="H10" s="21">
        <f t="shared" si="0"/>
        <v>-194577</v>
      </c>
      <c r="J10" s="3" t="s">
        <v>2</v>
      </c>
      <c r="K10" s="19" t="s">
        <v>1</v>
      </c>
      <c r="L10" s="19" t="s">
        <v>12</v>
      </c>
      <c r="M10" s="19">
        <v>2832</v>
      </c>
      <c r="N10" s="22" t="e">
        <f>ROUND(#REF!*B10,0)</f>
        <v>#REF!</v>
      </c>
      <c r="P10" s="26">
        <v>0.25345000000000001</v>
      </c>
      <c r="Q10" s="19"/>
      <c r="R10" s="29">
        <f t="shared" ref="R10:R26" si="1">-ROUND(H10*P10,0)</f>
        <v>49316</v>
      </c>
      <c r="S10" s="19"/>
      <c r="T10" s="20">
        <v>0.1323</v>
      </c>
      <c r="V10" s="22">
        <f t="shared" ref="V10:V26" si="2">-ROUND(H10*T10,0)</f>
        <v>25743</v>
      </c>
      <c r="W10" s="22"/>
      <c r="X10" s="22">
        <f>+V10</f>
        <v>25743</v>
      </c>
      <c r="Y10" s="22">
        <f>+Z10-X10</f>
        <v>8739.6200522403014</v>
      </c>
      <c r="Z10" s="30">
        <f>+X10/(1-P10)</f>
        <v>34482.620052240301</v>
      </c>
    </row>
    <row r="11" spans="1:26" x14ac:dyDescent="0.2">
      <c r="B11" s="28">
        <v>0.10592</v>
      </c>
      <c r="C11" s="32"/>
      <c r="D11" s="19" t="s">
        <v>1</v>
      </c>
      <c r="E11" s="19">
        <v>3210</v>
      </c>
      <c r="F11" s="19">
        <v>2110</v>
      </c>
      <c r="H11" s="21">
        <f t="shared" si="0"/>
        <v>-283996</v>
      </c>
      <c r="J11" s="32"/>
      <c r="K11" s="19" t="s">
        <v>1</v>
      </c>
      <c r="L11" s="19" t="s">
        <v>12</v>
      </c>
      <c r="M11" s="19">
        <v>2832</v>
      </c>
      <c r="N11" s="22" t="e">
        <f>ROUND(#REF!*B11,0)</f>
        <v>#REF!</v>
      </c>
      <c r="P11" s="26">
        <v>0.27872999999999998</v>
      </c>
      <c r="Q11" s="19"/>
      <c r="R11" s="29">
        <f t="shared" si="1"/>
        <v>79158</v>
      </c>
      <c r="S11" s="19"/>
      <c r="T11" s="20">
        <v>0.12781999999999999</v>
      </c>
      <c r="V11" s="22">
        <f t="shared" si="2"/>
        <v>36300</v>
      </c>
      <c r="W11" s="22"/>
      <c r="X11" s="22">
        <f>+V11</f>
        <v>36300</v>
      </c>
      <c r="Y11" s="22">
        <f>+Z11-X11</f>
        <v>14027.893853896596</v>
      </c>
      <c r="Z11" s="30">
        <f>+X11/(1-P11)</f>
        <v>50327.893853896596</v>
      </c>
    </row>
    <row r="12" spans="1:26" x14ac:dyDescent="0.2">
      <c r="B12" s="28">
        <v>3.5180000000000003E-2</v>
      </c>
      <c r="C12" s="32"/>
      <c r="D12" s="19" t="s">
        <v>1</v>
      </c>
      <c r="E12" s="19">
        <v>3210</v>
      </c>
      <c r="F12" s="19">
        <v>2110</v>
      </c>
      <c r="H12" s="21">
        <f t="shared" si="0"/>
        <v>-94326</v>
      </c>
      <c r="J12" s="32"/>
      <c r="K12" s="19" t="s">
        <v>1</v>
      </c>
      <c r="L12" s="19" t="s">
        <v>12</v>
      </c>
      <c r="M12" s="19">
        <v>2832</v>
      </c>
      <c r="N12" s="22" t="e">
        <f>ROUND(#REF!*B12,0)</f>
        <v>#REF!</v>
      </c>
      <c r="P12" s="26">
        <v>0.25345000000000001</v>
      </c>
      <c r="Q12" s="19"/>
      <c r="R12" s="29">
        <f t="shared" si="1"/>
        <v>23907</v>
      </c>
      <c r="S12" s="19"/>
      <c r="T12" s="20">
        <v>0.1323</v>
      </c>
      <c r="V12" s="22">
        <f t="shared" si="2"/>
        <v>12479</v>
      </c>
      <c r="W12" s="22">
        <f>+V12</f>
        <v>12479</v>
      </c>
      <c r="X12" s="22"/>
      <c r="Y12" s="22"/>
      <c r="Z12" s="22"/>
    </row>
    <row r="13" spans="1:26" x14ac:dyDescent="0.2">
      <c r="B13" s="28">
        <v>0.28958</v>
      </c>
      <c r="C13" s="32"/>
      <c r="D13" s="19" t="s">
        <v>1</v>
      </c>
      <c r="E13" s="19">
        <v>3210</v>
      </c>
      <c r="F13" s="19">
        <v>2110</v>
      </c>
      <c r="H13" s="21">
        <f t="shared" si="0"/>
        <v>-776431</v>
      </c>
      <c r="J13" s="32"/>
      <c r="K13" s="19" t="s">
        <v>1</v>
      </c>
      <c r="L13" s="19" t="s">
        <v>12</v>
      </c>
      <c r="M13" s="19">
        <v>2832</v>
      </c>
      <c r="N13" s="22" t="e">
        <f>ROUND(#REF!*B13,0)</f>
        <v>#REF!</v>
      </c>
      <c r="P13" s="26">
        <v>0.28992394999999999</v>
      </c>
      <c r="Q13" s="19"/>
      <c r="R13" s="29">
        <f t="shared" si="1"/>
        <v>225106</v>
      </c>
      <c r="S13" s="19"/>
      <c r="T13" s="20">
        <v>0.12583630000000001</v>
      </c>
      <c r="V13" s="22">
        <f t="shared" si="2"/>
        <v>97703</v>
      </c>
      <c r="W13" s="22"/>
      <c r="X13" s="22">
        <f>+V13</f>
        <v>97703</v>
      </c>
      <c r="Y13" s="22">
        <f>+Z13-X13</f>
        <v>39892.120973309822</v>
      </c>
      <c r="Z13" s="30">
        <f>+X13/(1-P13)</f>
        <v>137595.12097330982</v>
      </c>
    </row>
    <row r="14" spans="1:26" x14ac:dyDescent="0.2">
      <c r="B14" s="28">
        <v>8.1269999999999995E-2</v>
      </c>
      <c r="C14" s="3" t="s">
        <v>3</v>
      </c>
      <c r="D14" s="19" t="s">
        <v>1</v>
      </c>
      <c r="E14" s="19">
        <v>3210</v>
      </c>
      <c r="F14" s="19">
        <v>2110</v>
      </c>
      <c r="H14" s="21">
        <f t="shared" si="0"/>
        <v>-217904</v>
      </c>
      <c r="J14" s="3" t="s">
        <v>3</v>
      </c>
      <c r="K14" s="19" t="s">
        <v>1</v>
      </c>
      <c r="L14" s="19" t="s">
        <v>12</v>
      </c>
      <c r="M14" s="19">
        <v>2832</v>
      </c>
      <c r="N14" s="22" t="e">
        <f>ROUND(#REF!*B14,0)</f>
        <v>#REF!</v>
      </c>
      <c r="P14" s="26">
        <v>0.25345000000000001</v>
      </c>
      <c r="Q14" s="19"/>
      <c r="R14" s="29">
        <f t="shared" si="1"/>
        <v>55228</v>
      </c>
      <c r="S14" s="19"/>
      <c r="T14" s="20">
        <v>0.1323</v>
      </c>
      <c r="V14" s="22">
        <f t="shared" si="2"/>
        <v>28829</v>
      </c>
      <c r="W14" s="22"/>
      <c r="X14" s="22">
        <f>+V14</f>
        <v>28829</v>
      </c>
      <c r="Y14" s="22">
        <f>+Z14-X14</f>
        <v>9787.3016542763362</v>
      </c>
      <c r="Z14" s="30">
        <f>+X14/(1-P14)</f>
        <v>38616.301654276336</v>
      </c>
    </row>
    <row r="15" spans="1:26" x14ac:dyDescent="0.2">
      <c r="B15" s="28">
        <v>2.0299999999999999E-2</v>
      </c>
      <c r="C15" s="32"/>
      <c r="D15" s="19" t="s">
        <v>1</v>
      </c>
      <c r="E15" s="19">
        <v>3210</v>
      </c>
      <c r="F15" s="19">
        <v>2110</v>
      </c>
      <c r="H15" s="21">
        <f t="shared" si="0"/>
        <v>-54429</v>
      </c>
      <c r="J15" s="32"/>
      <c r="K15" s="19" t="s">
        <v>1</v>
      </c>
      <c r="L15" s="19" t="s">
        <v>12</v>
      </c>
      <c r="M15" s="19">
        <v>2832</v>
      </c>
      <c r="N15" s="22" t="e">
        <f>ROUND(#REF!*B15,0)</f>
        <v>#REF!</v>
      </c>
      <c r="P15" s="26">
        <v>0.25345000000000001</v>
      </c>
      <c r="Q15" s="19"/>
      <c r="R15" s="29">
        <f t="shared" si="1"/>
        <v>13795</v>
      </c>
      <c r="S15" s="19"/>
      <c r="T15" s="20">
        <v>0.1323</v>
      </c>
      <c r="V15" s="22">
        <f t="shared" si="2"/>
        <v>7201</v>
      </c>
      <c r="W15" s="22">
        <f>+V15</f>
        <v>7201</v>
      </c>
      <c r="X15" s="22"/>
      <c r="Y15" s="22"/>
      <c r="Z15" s="22"/>
    </row>
    <row r="16" spans="1:26" x14ac:dyDescent="0.2">
      <c r="B16" s="28">
        <v>2.7599999999999999E-3</v>
      </c>
      <c r="C16" s="3" t="s">
        <v>4</v>
      </c>
      <c r="D16" s="19" t="s">
        <v>1</v>
      </c>
      <c r="E16" s="19">
        <v>3210</v>
      </c>
      <c r="F16" s="19">
        <v>2110</v>
      </c>
      <c r="H16" s="21">
        <f t="shared" si="0"/>
        <v>-7400</v>
      </c>
      <c r="J16" s="3" t="s">
        <v>4</v>
      </c>
      <c r="K16" s="19" t="s">
        <v>1</v>
      </c>
      <c r="L16" s="19" t="s">
        <v>12</v>
      </c>
      <c r="M16" s="19">
        <v>2832</v>
      </c>
      <c r="N16" s="22" t="e">
        <f>ROUND(#REF!*B16,0)</f>
        <v>#REF!</v>
      </c>
      <c r="P16" s="26">
        <v>0.25345000000000001</v>
      </c>
      <c r="Q16" s="19"/>
      <c r="R16" s="29">
        <f t="shared" si="1"/>
        <v>1876</v>
      </c>
      <c r="S16" s="19"/>
      <c r="T16" s="20">
        <v>0.1323</v>
      </c>
      <c r="V16" s="22">
        <f t="shared" si="2"/>
        <v>979</v>
      </c>
      <c r="W16" s="22"/>
      <c r="X16" s="22">
        <f>+V16</f>
        <v>979</v>
      </c>
      <c r="Y16" s="22">
        <f>+Z16-X16</f>
        <v>332.36561516308348</v>
      </c>
      <c r="Z16" s="30">
        <f>+X16/(1-P16)</f>
        <v>1311.3656151630835</v>
      </c>
    </row>
    <row r="17" spans="1:26" x14ac:dyDescent="0.2">
      <c r="B17" s="28">
        <v>1.42E-3</v>
      </c>
      <c r="C17" s="32"/>
      <c r="D17" s="19" t="s">
        <v>1</v>
      </c>
      <c r="E17" s="19">
        <v>3210</v>
      </c>
      <c r="F17" s="19">
        <v>2110</v>
      </c>
      <c r="H17" s="21">
        <f t="shared" si="0"/>
        <v>-3807</v>
      </c>
      <c r="J17" s="32"/>
      <c r="K17" s="19" t="s">
        <v>1</v>
      </c>
      <c r="L17" s="19" t="s">
        <v>12</v>
      </c>
      <c r="M17" s="19">
        <v>2832</v>
      </c>
      <c r="N17" s="22" t="e">
        <f>ROUND(#REF!*B17,0)</f>
        <v>#REF!</v>
      </c>
      <c r="P17" s="26">
        <v>0.25345000000000001</v>
      </c>
      <c r="Q17" s="19"/>
      <c r="R17" s="29">
        <f t="shared" si="1"/>
        <v>965</v>
      </c>
      <c r="S17" s="19"/>
      <c r="T17" s="20">
        <v>0.1323</v>
      </c>
      <c r="V17" s="22">
        <f t="shared" si="2"/>
        <v>504</v>
      </c>
      <c r="W17" s="22">
        <f>+V17</f>
        <v>504</v>
      </c>
      <c r="X17" s="22"/>
      <c r="Y17" s="22"/>
      <c r="Z17" s="22"/>
    </row>
    <row r="18" spans="1:26" x14ac:dyDescent="0.2">
      <c r="B18" s="28">
        <v>0.17286000000000001</v>
      </c>
      <c r="C18" s="3" t="s">
        <v>5</v>
      </c>
      <c r="D18" s="19" t="s">
        <v>1</v>
      </c>
      <c r="E18" s="19">
        <v>3210</v>
      </c>
      <c r="F18" s="19">
        <v>2110</v>
      </c>
      <c r="H18" s="21">
        <f t="shared" si="0"/>
        <v>-463477</v>
      </c>
      <c r="J18" s="3" t="s">
        <v>5</v>
      </c>
      <c r="K18" s="19" t="s">
        <v>1</v>
      </c>
      <c r="L18" s="19" t="s">
        <v>12</v>
      </c>
      <c r="M18" s="19">
        <v>2832</v>
      </c>
      <c r="N18" s="22" t="e">
        <f>ROUND(#REF!*B18,0)</f>
        <v>#REF!</v>
      </c>
      <c r="P18" s="26">
        <v>0.25345000000000001</v>
      </c>
      <c r="Q18" s="19"/>
      <c r="R18" s="29">
        <f t="shared" si="1"/>
        <v>117468</v>
      </c>
      <c r="S18" s="19"/>
      <c r="T18" s="20">
        <v>0.1323</v>
      </c>
      <c r="V18" s="22">
        <f t="shared" si="2"/>
        <v>61318</v>
      </c>
      <c r="W18" s="22"/>
      <c r="X18" s="22">
        <f>+V18</f>
        <v>61318</v>
      </c>
      <c r="Y18" s="22">
        <f>+Z18-X18</f>
        <v>20817.155046547443</v>
      </c>
      <c r="Z18" s="30">
        <f>+X18/(1-P18)</f>
        <v>82135.155046547443</v>
      </c>
    </row>
    <row r="19" spans="1:26" x14ac:dyDescent="0.2">
      <c r="B19" s="28">
        <v>2.31E-3</v>
      </c>
      <c r="C19" s="3" t="s">
        <v>6</v>
      </c>
      <c r="D19" s="19" t="s">
        <v>1</v>
      </c>
      <c r="E19" s="19">
        <v>3210</v>
      </c>
      <c r="F19" s="19">
        <v>2110</v>
      </c>
      <c r="H19" s="21">
        <f t="shared" si="0"/>
        <v>-6194</v>
      </c>
      <c r="J19" s="3" t="s">
        <v>6</v>
      </c>
      <c r="K19" s="19" t="s">
        <v>1</v>
      </c>
      <c r="L19" s="19" t="s">
        <v>12</v>
      </c>
      <c r="M19" s="19">
        <v>2832</v>
      </c>
      <c r="N19" s="22" t="e">
        <f>ROUND(#REF!*B19,0)</f>
        <v>#REF!</v>
      </c>
      <c r="P19" s="26">
        <v>0.25345000000000001</v>
      </c>
      <c r="Q19" s="19"/>
      <c r="R19" s="29">
        <f t="shared" si="1"/>
        <v>1570</v>
      </c>
      <c r="S19" s="19"/>
      <c r="T19" s="20">
        <v>0.1323</v>
      </c>
      <c r="V19" s="22">
        <f t="shared" si="2"/>
        <v>819</v>
      </c>
      <c r="W19" s="22"/>
      <c r="X19" s="22">
        <f>+V19</f>
        <v>819</v>
      </c>
      <c r="Y19" s="22">
        <f>+Z19-X19</f>
        <v>278.04641350210954</v>
      </c>
      <c r="Z19" s="30">
        <f>+X19/(1-P19)</f>
        <v>1097.0464135021095</v>
      </c>
    </row>
    <row r="20" spans="1:26" x14ac:dyDescent="0.2">
      <c r="B20" s="28">
        <v>2.8389999999999999E-2</v>
      </c>
      <c r="C20" s="32"/>
      <c r="D20" s="19" t="s">
        <v>1</v>
      </c>
      <c r="E20" s="19">
        <v>3210</v>
      </c>
      <c r="F20" s="19">
        <v>2110</v>
      </c>
      <c r="H20" s="21">
        <f t="shared" si="0"/>
        <v>-76120</v>
      </c>
      <c r="J20" s="32"/>
      <c r="K20" s="19" t="s">
        <v>1</v>
      </c>
      <c r="L20" s="19" t="s">
        <v>12</v>
      </c>
      <c r="M20" s="19">
        <v>2832</v>
      </c>
      <c r="N20" s="22" t="e">
        <f>ROUND(#REF!*B20,0)</f>
        <v>#REF!</v>
      </c>
      <c r="P20" s="26">
        <v>0.275175</v>
      </c>
      <c r="Q20" s="19"/>
      <c r="R20" s="29">
        <f t="shared" si="1"/>
        <v>20946</v>
      </c>
      <c r="S20" s="19"/>
      <c r="T20" s="20">
        <v>0.12845000000000001</v>
      </c>
      <c r="V20" s="22">
        <f t="shared" si="2"/>
        <v>9778</v>
      </c>
      <c r="W20" s="22"/>
      <c r="X20" s="22">
        <f>+V20</f>
        <v>9778</v>
      </c>
      <c r="Y20" s="22">
        <f>+Z20-X20</f>
        <v>3712.1527955023612</v>
      </c>
      <c r="Z20" s="30">
        <f>+X20/(1-P20)</f>
        <v>13490.152795502361</v>
      </c>
    </row>
    <row r="21" spans="1:26" x14ac:dyDescent="0.2">
      <c r="B21" s="28">
        <v>4.1369999999999997E-2</v>
      </c>
      <c r="C21" s="32"/>
      <c r="D21" s="19" t="s">
        <v>1</v>
      </c>
      <c r="E21" s="19">
        <v>3210</v>
      </c>
      <c r="F21" s="19">
        <v>2110</v>
      </c>
      <c r="H21" s="21">
        <f t="shared" si="0"/>
        <v>-110922</v>
      </c>
      <c r="J21" s="32"/>
      <c r="K21" s="19" t="s">
        <v>1</v>
      </c>
      <c r="L21" s="19" t="s">
        <v>12</v>
      </c>
      <c r="M21" s="19">
        <v>2832</v>
      </c>
      <c r="N21" s="22" t="e">
        <f>ROUND(#REF!*B21,0)</f>
        <v>#REF!</v>
      </c>
      <c r="P21" s="26">
        <v>0.25345000000000001</v>
      </c>
      <c r="Q21" s="19"/>
      <c r="R21" s="29">
        <f t="shared" si="1"/>
        <v>28113</v>
      </c>
      <c r="S21" s="19"/>
      <c r="T21" s="20">
        <v>0.1323</v>
      </c>
      <c r="V21" s="22">
        <f t="shared" si="2"/>
        <v>14675</v>
      </c>
      <c r="W21" s="22">
        <f>+V21</f>
        <v>14675</v>
      </c>
      <c r="X21" s="22"/>
      <c r="Y21" s="22"/>
      <c r="Z21" s="22"/>
    </row>
    <row r="22" spans="1:26" x14ac:dyDescent="0.2">
      <c r="B22" s="28">
        <v>3.0540000000000001E-2</v>
      </c>
      <c r="C22" s="32"/>
      <c r="D22" s="19" t="s">
        <v>1</v>
      </c>
      <c r="E22" s="19">
        <v>3210</v>
      </c>
      <c r="F22" s="19">
        <v>2110</v>
      </c>
      <c r="H22" s="21">
        <f t="shared" si="0"/>
        <v>-81885</v>
      </c>
      <c r="J22" s="32"/>
      <c r="K22" s="19" t="s">
        <v>1</v>
      </c>
      <c r="L22" s="19" t="s">
        <v>12</v>
      </c>
      <c r="M22" s="19">
        <v>2832</v>
      </c>
      <c r="N22" s="22" t="e">
        <f>ROUND(#REF!*B22,0)</f>
        <v>#REF!</v>
      </c>
      <c r="P22" s="26">
        <v>0.25124906000000002</v>
      </c>
      <c r="Q22" s="19"/>
      <c r="R22" s="29">
        <f t="shared" si="1"/>
        <v>20574</v>
      </c>
      <c r="S22" s="19"/>
      <c r="T22" s="20">
        <v>0.13269</v>
      </c>
      <c r="V22" s="22">
        <f t="shared" si="2"/>
        <v>10865</v>
      </c>
      <c r="W22" s="22">
        <f>+V22</f>
        <v>10865</v>
      </c>
      <c r="X22" s="22"/>
      <c r="Y22" s="22"/>
      <c r="Z22" s="22"/>
    </row>
    <row r="23" spans="1:26" x14ac:dyDescent="0.2">
      <c r="B23" s="28">
        <v>8.6199999999999992E-3</v>
      </c>
      <c r="C23" s="32"/>
      <c r="D23" s="19" t="s">
        <v>1</v>
      </c>
      <c r="E23" s="19">
        <v>3210</v>
      </c>
      <c r="F23" s="19">
        <v>2110</v>
      </c>
      <c r="H23" s="21">
        <f t="shared" si="0"/>
        <v>-23112</v>
      </c>
      <c r="J23" s="32"/>
      <c r="K23" s="19" t="s">
        <v>1</v>
      </c>
      <c r="L23" s="19" t="s">
        <v>12</v>
      </c>
      <c r="M23" s="19">
        <v>2832</v>
      </c>
      <c r="N23" s="22" t="e">
        <f>ROUND(#REF!*B23,0)</f>
        <v>#REF!</v>
      </c>
      <c r="P23" s="26">
        <v>0.27631971</v>
      </c>
      <c r="Q23" s="19"/>
      <c r="R23" s="29">
        <f t="shared" si="1"/>
        <v>6386</v>
      </c>
      <c r="S23" s="19"/>
      <c r="T23" s="20">
        <v>0.1282471</v>
      </c>
      <c r="V23" s="22">
        <f t="shared" si="2"/>
        <v>2964</v>
      </c>
      <c r="W23" s="22">
        <f>+V23</f>
        <v>2964</v>
      </c>
      <c r="X23" s="22"/>
      <c r="Y23" s="22"/>
      <c r="Z23" s="22"/>
    </row>
    <row r="24" spans="1:26" x14ac:dyDescent="0.2">
      <c r="B24" s="28">
        <v>4.0340000000000001E-2</v>
      </c>
      <c r="C24" s="32"/>
      <c r="D24" s="19" t="s">
        <v>1</v>
      </c>
      <c r="E24" s="19">
        <v>3210</v>
      </c>
      <c r="F24" s="19">
        <v>2110</v>
      </c>
      <c r="H24" s="21">
        <f t="shared" si="0"/>
        <v>-108161</v>
      </c>
      <c r="J24" s="32"/>
      <c r="K24" s="19" t="s">
        <v>1</v>
      </c>
      <c r="L24" s="19" t="s">
        <v>12</v>
      </c>
      <c r="M24" s="19">
        <v>2832</v>
      </c>
      <c r="N24" s="22" t="e">
        <f>ROUND(#REF!*B24,0)</f>
        <v>#REF!</v>
      </c>
      <c r="P24" s="26">
        <v>0.27631971</v>
      </c>
      <c r="Q24" s="19"/>
      <c r="R24" s="29">
        <f t="shared" si="1"/>
        <v>29887</v>
      </c>
      <c r="S24" s="19"/>
      <c r="T24" s="20">
        <v>0.1282471</v>
      </c>
      <c r="V24" s="22">
        <f t="shared" si="2"/>
        <v>13871</v>
      </c>
      <c r="W24" s="22">
        <f>+V24</f>
        <v>13871</v>
      </c>
      <c r="X24" s="22"/>
      <c r="Y24" s="22"/>
      <c r="Z24" s="22"/>
    </row>
    <row r="25" spans="1:26" x14ac:dyDescent="0.2">
      <c r="B25" s="28">
        <v>1.2999999999999999E-3</v>
      </c>
      <c r="C25" s="32"/>
      <c r="D25" s="19" t="s">
        <v>1</v>
      </c>
      <c r="E25" s="19">
        <v>3210</v>
      </c>
      <c r="F25" s="19">
        <v>2110</v>
      </c>
      <c r="H25" s="21">
        <f t="shared" si="0"/>
        <v>-3486</v>
      </c>
      <c r="J25" s="32"/>
      <c r="K25" s="19" t="s">
        <v>1</v>
      </c>
      <c r="L25" s="19" t="s">
        <v>12</v>
      </c>
      <c r="M25" s="19">
        <v>2832</v>
      </c>
      <c r="N25" s="22" t="e">
        <f>ROUND(#REF!*B25,0)</f>
        <v>#REF!</v>
      </c>
      <c r="P25" s="26">
        <v>0.28139399999999998</v>
      </c>
      <c r="Q25" s="19"/>
      <c r="R25" s="29">
        <f t="shared" si="1"/>
        <v>981</v>
      </c>
      <c r="S25" s="19"/>
      <c r="T25" s="20">
        <v>0.12734790000000001</v>
      </c>
      <c r="V25" s="22">
        <f t="shared" si="2"/>
        <v>444</v>
      </c>
      <c r="W25" s="22">
        <f>+V25</f>
        <v>444</v>
      </c>
      <c r="X25" s="22"/>
      <c r="Y25" s="22"/>
      <c r="Z25" s="22"/>
    </row>
    <row r="26" spans="1:26" x14ac:dyDescent="0.2">
      <c r="B26" s="28">
        <v>3.2599999999999997E-2</v>
      </c>
      <c r="C26" s="32"/>
      <c r="D26" s="19" t="s">
        <v>1</v>
      </c>
      <c r="E26" s="19">
        <v>3210</v>
      </c>
      <c r="F26" s="19">
        <v>2110</v>
      </c>
      <c r="H26" s="21">
        <f>ROUND($H$7*B26,0)+1</f>
        <v>-87407</v>
      </c>
      <c r="J26" s="32"/>
      <c r="K26" s="19" t="s">
        <v>1</v>
      </c>
      <c r="L26" s="19" t="s">
        <v>12</v>
      </c>
      <c r="M26" s="19">
        <v>2832</v>
      </c>
      <c r="N26" s="22" t="e">
        <f>ROUND(#REF!*B26,0)</f>
        <v>#REF!</v>
      </c>
      <c r="P26" s="26">
        <v>0.275175</v>
      </c>
      <c r="Q26" s="19"/>
      <c r="R26" s="29">
        <f t="shared" si="1"/>
        <v>24052</v>
      </c>
      <c r="S26" s="19"/>
      <c r="T26" s="20">
        <v>0.12845000000000001</v>
      </c>
      <c r="V26" s="22">
        <f t="shared" si="2"/>
        <v>11227</v>
      </c>
      <c r="W26" s="22"/>
      <c r="X26" s="22">
        <f>+V26</f>
        <v>11227</v>
      </c>
      <c r="Y26" s="22">
        <f>+Z26-X26</f>
        <v>4262.2560273169383</v>
      </c>
      <c r="Z26" s="30">
        <f>+X26/(1-P26)</f>
        <v>15489.256027316938</v>
      </c>
    </row>
    <row r="27" spans="1:26" x14ac:dyDescent="0.2">
      <c r="B27" s="28">
        <f>SUM(B9:B26)</f>
        <v>0.99999999999999989</v>
      </c>
      <c r="C27" s="32"/>
      <c r="D27" s="19" t="s">
        <v>1</v>
      </c>
      <c r="E27" s="19">
        <v>3210</v>
      </c>
      <c r="F27" s="19">
        <v>2110</v>
      </c>
      <c r="H27" s="21">
        <f>-SUM(H9:H26)</f>
        <v>2681230</v>
      </c>
      <c r="J27" s="32"/>
      <c r="K27" s="19" t="s">
        <v>1</v>
      </c>
      <c r="L27" s="19" t="s">
        <v>12</v>
      </c>
      <c r="M27" s="19">
        <v>2832</v>
      </c>
      <c r="N27" s="22" t="e">
        <f>-SUM(N9:N26)</f>
        <v>#REF!</v>
      </c>
      <c r="P27" s="26"/>
      <c r="Q27" s="19"/>
      <c r="R27" s="21">
        <f>-SUM(R9:R26)</f>
        <v>-717723</v>
      </c>
      <c r="S27" s="19"/>
      <c r="V27" s="31">
        <f>SUM(V9:V26)</f>
        <v>347962</v>
      </c>
      <c r="W27" s="22">
        <f t="shared" ref="W27:Z27" si="3">SUM(W9:W26)</f>
        <v>75266</v>
      </c>
      <c r="X27" s="22">
        <f t="shared" si="3"/>
        <v>272696</v>
      </c>
      <c r="Y27" s="22">
        <f t="shared" si="3"/>
        <v>101848.91243175499</v>
      </c>
      <c r="Z27" s="22">
        <f t="shared" si="3"/>
        <v>374544.91243175499</v>
      </c>
    </row>
    <row r="32" spans="1:26" x14ac:dyDescent="0.2">
      <c r="A32" s="34"/>
      <c r="B32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7"/>
  <sheetViews>
    <sheetView zoomScale="80" zoomScaleNormal="80" workbookViewId="0">
      <pane xSplit="1" ySplit="4" topLeftCell="B119" activePane="bottomRight" state="frozen"/>
      <selection pane="topRight" activeCell="B1" sqref="B1"/>
      <selection pane="bottomLeft" activeCell="A5" sqref="A5"/>
      <selection pane="bottomRight" activeCell="A147" sqref="A147:B147"/>
    </sheetView>
  </sheetViews>
  <sheetFormatPr defaultRowHeight="12.75" x14ac:dyDescent="0.2"/>
  <cols>
    <col min="1" max="1" width="2.28515625" style="13" customWidth="1"/>
    <col min="2" max="2" width="10.5703125" style="3" customWidth="1"/>
    <col min="3" max="6" width="8.85546875" customWidth="1"/>
    <col min="7" max="7" width="3.42578125" customWidth="1"/>
    <col min="8" max="8" width="15.140625" style="15" bestFit="1" customWidth="1"/>
    <col min="9" max="9" width="4.140625" customWidth="1"/>
    <col min="10" max="13" width="9.140625" style="3"/>
    <col min="14" max="14" width="17" style="1" hidden="1" customWidth="1"/>
    <col min="15" max="15" width="3.5703125" customWidth="1"/>
    <col min="16" max="16" width="10" style="5" bestFit="1" customWidth="1"/>
    <col min="17" max="17" width="3.42578125" customWidth="1"/>
    <col min="18" max="18" width="15.140625" style="16" bestFit="1" customWidth="1"/>
    <col min="19" max="19" width="4.28515625" customWidth="1"/>
    <col min="21" max="21" width="3.7109375" customWidth="1"/>
    <col min="22" max="22" width="12.5703125" bestFit="1" customWidth="1"/>
    <col min="23" max="24" width="12.85546875" bestFit="1" customWidth="1"/>
    <col min="25" max="25" width="11.85546875" bestFit="1" customWidth="1"/>
    <col min="26" max="26" width="12.85546875" bestFit="1" customWidth="1"/>
  </cols>
  <sheetData>
    <row r="1" spans="1:26" ht="27" x14ac:dyDescent="0.35">
      <c r="A1" s="14" t="s">
        <v>32</v>
      </c>
      <c r="X1" t="s">
        <v>28</v>
      </c>
      <c r="Z1" t="s">
        <v>28</v>
      </c>
    </row>
    <row r="2" spans="1:26" x14ac:dyDescent="0.2">
      <c r="Z2" t="s">
        <v>23</v>
      </c>
    </row>
    <row r="3" spans="1:26" x14ac:dyDescent="0.2">
      <c r="C3" t="s">
        <v>7</v>
      </c>
      <c r="J3" s="3" t="s">
        <v>9</v>
      </c>
      <c r="P3" s="6" t="s">
        <v>26</v>
      </c>
      <c r="T3" t="s">
        <v>17</v>
      </c>
      <c r="V3" t="s">
        <v>24</v>
      </c>
      <c r="W3" t="s">
        <v>18</v>
      </c>
      <c r="X3" t="s">
        <v>25</v>
      </c>
      <c r="Y3" t="s">
        <v>21</v>
      </c>
      <c r="Z3" t="s">
        <v>22</v>
      </c>
    </row>
    <row r="4" spans="1:26" x14ac:dyDescent="0.2">
      <c r="P4" s="6" t="s">
        <v>14</v>
      </c>
      <c r="R4" s="16" t="s">
        <v>15</v>
      </c>
      <c r="T4" t="s">
        <v>16</v>
      </c>
      <c r="V4" t="s">
        <v>9</v>
      </c>
      <c r="W4" t="s">
        <v>19</v>
      </c>
      <c r="X4" t="s">
        <v>20</v>
      </c>
      <c r="Y4" t="s">
        <v>9</v>
      </c>
      <c r="Z4" t="s">
        <v>20</v>
      </c>
    </row>
    <row r="5" spans="1:26" ht="20.25" x14ac:dyDescent="0.3">
      <c r="A5" s="12" t="s">
        <v>0</v>
      </c>
      <c r="P5" s="6"/>
    </row>
    <row r="6" spans="1:26" ht="20.25" x14ac:dyDescent="0.3">
      <c r="A6" s="12"/>
      <c r="B6" s="3" t="s">
        <v>8</v>
      </c>
      <c r="H6" s="15">
        <v>-6790321.3099999996</v>
      </c>
      <c r="N6" s="1">
        <v>2052659</v>
      </c>
      <c r="P6" s="6"/>
      <c r="Q6" s="3"/>
      <c r="S6" s="3"/>
    </row>
    <row r="7" spans="1:26" x14ac:dyDescent="0.2">
      <c r="P7" s="6"/>
      <c r="Q7" s="3"/>
      <c r="S7" s="3"/>
    </row>
    <row r="8" spans="1:26" x14ac:dyDescent="0.2">
      <c r="B8" s="4">
        <v>3.5700000000000003E-2</v>
      </c>
      <c r="C8" s="32"/>
      <c r="D8" s="3" t="s">
        <v>1</v>
      </c>
      <c r="E8" s="3">
        <v>2930</v>
      </c>
      <c r="F8" s="3">
        <v>2283</v>
      </c>
      <c r="H8" s="15">
        <f t="shared" ref="H8:H24" si="0">ROUND($H$6*B8,0)</f>
        <v>-242414</v>
      </c>
      <c r="J8" s="32"/>
      <c r="K8" s="3" t="s">
        <v>1</v>
      </c>
      <c r="L8" s="3" t="s">
        <v>10</v>
      </c>
      <c r="M8" s="3">
        <v>2832</v>
      </c>
      <c r="N8" s="1">
        <f>ROUND($N$6*B8,0)</f>
        <v>73280</v>
      </c>
      <c r="P8" s="6">
        <v>0.21</v>
      </c>
      <c r="Q8" s="3"/>
      <c r="R8" s="17">
        <f>-ROUND(H8*P8,0)</f>
        <v>50907</v>
      </c>
      <c r="S8" s="3"/>
      <c r="T8">
        <v>0.14000000000000001</v>
      </c>
      <c r="V8" s="1">
        <f>-ROUND(H8*T8,0)</f>
        <v>33938</v>
      </c>
      <c r="W8" s="1">
        <f>+V8</f>
        <v>33938</v>
      </c>
      <c r="X8" s="1"/>
      <c r="Y8" s="1"/>
      <c r="Z8" s="1"/>
    </row>
    <row r="9" spans="1:26" x14ac:dyDescent="0.2">
      <c r="B9" s="4">
        <v>6.8760000000000002E-2</v>
      </c>
      <c r="C9" s="3" t="s">
        <v>2</v>
      </c>
      <c r="D9" s="3" t="s">
        <v>1</v>
      </c>
      <c r="E9" s="3">
        <v>2930</v>
      </c>
      <c r="F9" s="3">
        <v>2283</v>
      </c>
      <c r="H9" s="15">
        <f t="shared" si="0"/>
        <v>-466902</v>
      </c>
      <c r="J9" s="3" t="s">
        <v>2</v>
      </c>
      <c r="K9" s="3" t="s">
        <v>1</v>
      </c>
      <c r="L9" s="3" t="s">
        <v>10</v>
      </c>
      <c r="M9" s="3">
        <v>2832</v>
      </c>
      <c r="N9" s="1">
        <f t="shared" ref="N9:N24" si="1">ROUND($N$6*B9,0)</f>
        <v>141141</v>
      </c>
      <c r="P9" s="6">
        <v>0.25345000000000001</v>
      </c>
      <c r="Q9" s="3"/>
      <c r="R9" s="17">
        <f t="shared" ref="R9:R25" si="2">-ROUND(H9*P9,0)</f>
        <v>118336</v>
      </c>
      <c r="S9" s="3"/>
      <c r="T9">
        <v>0.1323</v>
      </c>
      <c r="V9" s="1">
        <f t="shared" ref="V9:V25" si="3">-ROUND(H9*T9,0)</f>
        <v>61771</v>
      </c>
      <c r="W9" s="1"/>
      <c r="X9" s="1">
        <f>+V9</f>
        <v>61771</v>
      </c>
      <c r="Y9" s="1">
        <f>+Z9-X9</f>
        <v>20970.94628625008</v>
      </c>
      <c r="Z9" s="9">
        <f>+X9/(1-P9)</f>
        <v>82741.94628625008</v>
      </c>
    </row>
    <row r="10" spans="1:26" x14ac:dyDescent="0.2">
      <c r="B10" s="4">
        <v>0.11352</v>
      </c>
      <c r="C10" s="32"/>
      <c r="D10" s="3" t="s">
        <v>1</v>
      </c>
      <c r="E10" s="3">
        <v>2930</v>
      </c>
      <c r="F10" s="3">
        <v>2283</v>
      </c>
      <c r="H10" s="15">
        <f t="shared" si="0"/>
        <v>-770837</v>
      </c>
      <c r="J10" s="32"/>
      <c r="K10" s="3" t="s">
        <v>1</v>
      </c>
      <c r="L10" s="3" t="s">
        <v>10</v>
      </c>
      <c r="M10" s="3">
        <v>2832</v>
      </c>
      <c r="N10" s="1">
        <f t="shared" si="1"/>
        <v>233018</v>
      </c>
      <c r="P10" s="6">
        <v>0.27872999999999998</v>
      </c>
      <c r="Q10" s="3"/>
      <c r="R10" s="17">
        <f t="shared" si="2"/>
        <v>214855</v>
      </c>
      <c r="S10" s="3"/>
      <c r="T10">
        <v>0.12781999999999999</v>
      </c>
      <c r="V10" s="1">
        <f t="shared" si="3"/>
        <v>98528</v>
      </c>
      <c r="W10" s="1"/>
      <c r="X10" s="1">
        <f>+V10</f>
        <v>98528</v>
      </c>
      <c r="Y10" s="1">
        <f>+Z10-X10</f>
        <v>38075.49106437256</v>
      </c>
      <c r="Z10" s="9">
        <f>+X10/(1-P10)</f>
        <v>136603.49106437256</v>
      </c>
    </row>
    <row r="11" spans="1:26" x14ac:dyDescent="0.2">
      <c r="B11" s="4">
        <v>3.1910000000000001E-2</v>
      </c>
      <c r="C11" s="32"/>
      <c r="D11" s="3" t="s">
        <v>1</v>
      </c>
      <c r="E11" s="3">
        <v>2930</v>
      </c>
      <c r="F11" s="3">
        <v>2283</v>
      </c>
      <c r="H11" s="15">
        <f t="shared" si="0"/>
        <v>-216679</v>
      </c>
      <c r="J11" s="32"/>
      <c r="K11" s="3" t="s">
        <v>1</v>
      </c>
      <c r="L11" s="3" t="s">
        <v>10</v>
      </c>
      <c r="M11" s="3">
        <v>2832</v>
      </c>
      <c r="N11" s="1">
        <f t="shared" si="1"/>
        <v>65500</v>
      </c>
      <c r="P11" s="6">
        <v>0.25345000000000001</v>
      </c>
      <c r="Q11" s="3"/>
      <c r="R11" s="17">
        <f t="shared" si="2"/>
        <v>54917</v>
      </c>
      <c r="S11" s="3"/>
      <c r="T11">
        <v>0.1323</v>
      </c>
      <c r="V11" s="1">
        <f t="shared" si="3"/>
        <v>28667</v>
      </c>
      <c r="W11" s="1">
        <f>+V11</f>
        <v>28667</v>
      </c>
      <c r="X11" s="1"/>
      <c r="Y11" s="1"/>
      <c r="Z11" s="1"/>
    </row>
    <row r="12" spans="1:26" x14ac:dyDescent="0.2">
      <c r="B12" s="4">
        <v>0.26069999999999999</v>
      </c>
      <c r="C12" s="32"/>
      <c r="D12" s="3" t="s">
        <v>1</v>
      </c>
      <c r="E12" s="3">
        <v>2930</v>
      </c>
      <c r="F12" s="3">
        <v>2283</v>
      </c>
      <c r="H12" s="15">
        <f t="shared" si="0"/>
        <v>-1770237</v>
      </c>
      <c r="J12" s="32"/>
      <c r="K12" s="3" t="s">
        <v>1</v>
      </c>
      <c r="L12" s="3" t="s">
        <v>10</v>
      </c>
      <c r="M12" s="3">
        <v>2832</v>
      </c>
      <c r="N12" s="1">
        <f t="shared" si="1"/>
        <v>535128</v>
      </c>
      <c r="P12" s="6">
        <v>0.28992394999999999</v>
      </c>
      <c r="Q12" s="3"/>
      <c r="R12" s="17">
        <f t="shared" si="2"/>
        <v>513234</v>
      </c>
      <c r="S12" s="3"/>
      <c r="T12">
        <v>0.12583630000000001</v>
      </c>
      <c r="V12" s="1">
        <f t="shared" si="3"/>
        <v>222760</v>
      </c>
      <c r="W12" s="1"/>
      <c r="X12" s="1">
        <f>+V12</f>
        <v>222760</v>
      </c>
      <c r="Y12" s="1">
        <f>+Z12-X12</f>
        <v>90952.876247551176</v>
      </c>
      <c r="Z12" s="9">
        <f>+X12/(1-P12)</f>
        <v>313712.87624755118</v>
      </c>
    </row>
    <row r="13" spans="1:26" x14ac:dyDescent="0.2">
      <c r="B13" s="4">
        <v>7.7899999999999997E-2</v>
      </c>
      <c r="C13" s="3" t="s">
        <v>3</v>
      </c>
      <c r="D13" s="3" t="s">
        <v>1</v>
      </c>
      <c r="E13" s="3">
        <v>2930</v>
      </c>
      <c r="F13" s="3">
        <v>2283</v>
      </c>
      <c r="H13" s="15">
        <f t="shared" si="0"/>
        <v>-528966</v>
      </c>
      <c r="J13" s="3" t="s">
        <v>3</v>
      </c>
      <c r="K13" s="3" t="s">
        <v>1</v>
      </c>
      <c r="L13" s="3" t="s">
        <v>10</v>
      </c>
      <c r="M13" s="3">
        <v>2832</v>
      </c>
      <c r="N13" s="1">
        <f t="shared" si="1"/>
        <v>159902</v>
      </c>
      <c r="P13" s="6">
        <v>0.25345000000000001</v>
      </c>
      <c r="Q13" s="3"/>
      <c r="R13" s="17">
        <f t="shared" si="2"/>
        <v>134066</v>
      </c>
      <c r="S13" s="3"/>
      <c r="T13">
        <v>0.1323</v>
      </c>
      <c r="V13" s="1">
        <f t="shared" si="3"/>
        <v>69982</v>
      </c>
      <c r="W13" s="1"/>
      <c r="X13" s="1">
        <f>+V13</f>
        <v>69982</v>
      </c>
      <c r="Y13" s="1">
        <f>+Z13-X13</f>
        <v>23758.539816489181</v>
      </c>
      <c r="Z13" s="9">
        <f>+X13/(1-P13)</f>
        <v>93740.539816489181</v>
      </c>
    </row>
    <row r="14" spans="1:26" x14ac:dyDescent="0.2">
      <c r="B14" s="4">
        <v>2.002E-2</v>
      </c>
      <c r="C14" s="32"/>
      <c r="D14" s="3" t="s">
        <v>1</v>
      </c>
      <c r="E14" s="3">
        <v>2930</v>
      </c>
      <c r="F14" s="3">
        <v>2283</v>
      </c>
      <c r="H14" s="15">
        <f t="shared" si="0"/>
        <v>-135942</v>
      </c>
      <c r="J14" s="32"/>
      <c r="K14" s="3" t="s">
        <v>1</v>
      </c>
      <c r="L14" s="3" t="s">
        <v>10</v>
      </c>
      <c r="M14" s="3">
        <v>2832</v>
      </c>
      <c r="N14" s="1">
        <f t="shared" si="1"/>
        <v>41094</v>
      </c>
      <c r="P14" s="6">
        <v>0.25345000000000001</v>
      </c>
      <c r="Q14" s="3"/>
      <c r="R14" s="17">
        <f t="shared" si="2"/>
        <v>34454</v>
      </c>
      <c r="S14" s="3"/>
      <c r="T14">
        <v>0.1323</v>
      </c>
      <c r="V14" s="1">
        <f t="shared" si="3"/>
        <v>17985</v>
      </c>
      <c r="W14" s="1">
        <f>+V14</f>
        <v>17985</v>
      </c>
      <c r="X14" s="1"/>
      <c r="Y14" s="1"/>
      <c r="Z14" s="1"/>
    </row>
    <row r="15" spans="1:26" x14ac:dyDescent="0.2">
      <c r="B15" s="4">
        <v>2.2599999999999999E-3</v>
      </c>
      <c r="C15" s="3" t="s">
        <v>4</v>
      </c>
      <c r="D15" s="3" t="s">
        <v>1</v>
      </c>
      <c r="E15" s="3">
        <v>2930</v>
      </c>
      <c r="F15" s="3">
        <v>2283</v>
      </c>
      <c r="H15" s="15">
        <f t="shared" si="0"/>
        <v>-15346</v>
      </c>
      <c r="J15" s="3" t="s">
        <v>4</v>
      </c>
      <c r="K15" s="3" t="s">
        <v>1</v>
      </c>
      <c r="L15" s="3" t="s">
        <v>10</v>
      </c>
      <c r="M15" s="3">
        <v>2832</v>
      </c>
      <c r="N15" s="1">
        <f t="shared" si="1"/>
        <v>4639</v>
      </c>
      <c r="P15" s="6">
        <v>0.25345000000000001</v>
      </c>
      <c r="Q15" s="3"/>
      <c r="R15" s="17">
        <f t="shared" si="2"/>
        <v>3889</v>
      </c>
      <c r="S15" s="3"/>
      <c r="T15">
        <v>0.1323</v>
      </c>
      <c r="V15" s="1">
        <f t="shared" si="3"/>
        <v>2030</v>
      </c>
      <c r="W15" s="1"/>
      <c r="X15" s="1">
        <f>+V15</f>
        <v>2030</v>
      </c>
      <c r="Y15" s="1">
        <f>+Z15-X15</f>
        <v>689.17487107360512</v>
      </c>
      <c r="Z15" s="9">
        <f>+X15/(1-P15)</f>
        <v>2719.1748710736051</v>
      </c>
    </row>
    <row r="16" spans="1:26" x14ac:dyDescent="0.2">
      <c r="B16" s="4">
        <v>1.1900000000000001E-3</v>
      </c>
      <c r="C16" s="32"/>
      <c r="D16" s="3" t="s">
        <v>1</v>
      </c>
      <c r="E16" s="3">
        <v>2930</v>
      </c>
      <c r="F16" s="3">
        <v>2283</v>
      </c>
      <c r="H16" s="15">
        <f t="shared" si="0"/>
        <v>-8080</v>
      </c>
      <c r="J16" s="32"/>
      <c r="K16" s="3" t="s">
        <v>1</v>
      </c>
      <c r="L16" s="3" t="s">
        <v>10</v>
      </c>
      <c r="M16" s="3">
        <v>2832</v>
      </c>
      <c r="N16" s="1">
        <f t="shared" si="1"/>
        <v>2443</v>
      </c>
      <c r="P16" s="6">
        <v>0.25345000000000001</v>
      </c>
      <c r="Q16" s="3"/>
      <c r="R16" s="17">
        <f t="shared" si="2"/>
        <v>2048</v>
      </c>
      <c r="S16" s="3"/>
      <c r="T16">
        <v>0.1323</v>
      </c>
      <c r="V16" s="1">
        <f t="shared" si="3"/>
        <v>1069</v>
      </c>
      <c r="W16" s="1">
        <f>+V16</f>
        <v>1069</v>
      </c>
      <c r="X16" s="1"/>
      <c r="Y16" s="1"/>
      <c r="Z16" s="1"/>
    </row>
    <row r="17" spans="1:26" x14ac:dyDescent="0.2">
      <c r="B17" s="4">
        <v>0.17623</v>
      </c>
      <c r="C17" s="3" t="s">
        <v>5</v>
      </c>
      <c r="D17" s="3" t="s">
        <v>1</v>
      </c>
      <c r="E17" s="3">
        <v>2930</v>
      </c>
      <c r="F17" s="3">
        <v>2283</v>
      </c>
      <c r="H17" s="15">
        <f t="shared" si="0"/>
        <v>-1196658</v>
      </c>
      <c r="J17" s="3" t="s">
        <v>5</v>
      </c>
      <c r="K17" s="3" t="s">
        <v>1</v>
      </c>
      <c r="L17" s="3" t="s">
        <v>10</v>
      </c>
      <c r="M17" s="3">
        <v>2832</v>
      </c>
      <c r="N17" s="1">
        <f t="shared" si="1"/>
        <v>361740</v>
      </c>
      <c r="P17" s="6">
        <v>0.25345000000000001</v>
      </c>
      <c r="Q17" s="3"/>
      <c r="R17" s="17">
        <f t="shared" si="2"/>
        <v>303293</v>
      </c>
      <c r="S17" s="3"/>
      <c r="T17">
        <v>0.1323</v>
      </c>
      <c r="V17" s="1">
        <f t="shared" si="3"/>
        <v>158318</v>
      </c>
      <c r="W17" s="1"/>
      <c r="X17" s="1">
        <f>+V17</f>
        <v>158318</v>
      </c>
      <c r="Y17" s="1">
        <f>+Z17-X17</f>
        <v>53748.171053512808</v>
      </c>
      <c r="Z17" s="9">
        <f>+X17/(1-P17)</f>
        <v>212066.17105351281</v>
      </c>
    </row>
    <row r="18" spans="1:26" x14ac:dyDescent="0.2">
      <c r="B18" s="4">
        <v>1.7799999999999999E-3</v>
      </c>
      <c r="C18" s="3" t="s">
        <v>6</v>
      </c>
      <c r="D18" s="3" t="s">
        <v>1</v>
      </c>
      <c r="E18" s="3">
        <v>2930</v>
      </c>
      <c r="F18" s="3">
        <v>2283</v>
      </c>
      <c r="H18" s="15">
        <f t="shared" si="0"/>
        <v>-12087</v>
      </c>
      <c r="J18" s="3" t="s">
        <v>6</v>
      </c>
      <c r="K18" s="3" t="s">
        <v>1</v>
      </c>
      <c r="L18" s="3" t="s">
        <v>10</v>
      </c>
      <c r="M18" s="3">
        <v>2832</v>
      </c>
      <c r="N18" s="1">
        <f t="shared" si="1"/>
        <v>3654</v>
      </c>
      <c r="P18" s="6">
        <v>0.25345000000000001</v>
      </c>
      <c r="Q18" s="3"/>
      <c r="R18" s="17">
        <f t="shared" si="2"/>
        <v>3063</v>
      </c>
      <c r="S18" s="3"/>
      <c r="T18">
        <v>0.1323</v>
      </c>
      <c r="V18" s="1">
        <f t="shared" si="3"/>
        <v>1599</v>
      </c>
      <c r="W18" s="1"/>
      <c r="X18" s="1">
        <f>+V18</f>
        <v>1599</v>
      </c>
      <c r="Y18" s="1">
        <f>+Z18-X18</f>
        <v>542.85252159935681</v>
      </c>
      <c r="Z18" s="9">
        <f>+X18/(1-P18)</f>
        <v>2141.8525215993568</v>
      </c>
    </row>
    <row r="19" spans="1:26" x14ac:dyDescent="0.2">
      <c r="B19" s="4">
        <v>2.6419999999999999E-2</v>
      </c>
      <c r="C19" s="32"/>
      <c r="D19" s="3" t="s">
        <v>1</v>
      </c>
      <c r="E19" s="3">
        <v>2930</v>
      </c>
      <c r="F19" s="3">
        <v>2283</v>
      </c>
      <c r="H19" s="15">
        <f t="shared" si="0"/>
        <v>-179400</v>
      </c>
      <c r="J19" s="32"/>
      <c r="K19" s="3" t="s">
        <v>1</v>
      </c>
      <c r="L19" s="3" t="s">
        <v>10</v>
      </c>
      <c r="M19" s="3">
        <v>2832</v>
      </c>
      <c r="N19" s="1">
        <f t="shared" si="1"/>
        <v>54231</v>
      </c>
      <c r="P19" s="6">
        <v>0.275175</v>
      </c>
      <c r="Q19" s="3"/>
      <c r="R19" s="17">
        <f t="shared" si="2"/>
        <v>49366</v>
      </c>
      <c r="S19" s="3"/>
      <c r="T19">
        <v>0.12845000000000001</v>
      </c>
      <c r="V19" s="1">
        <f t="shared" si="3"/>
        <v>23044</v>
      </c>
      <c r="W19" s="1"/>
      <c r="X19" s="1">
        <f>+V19</f>
        <v>23044</v>
      </c>
      <c r="Y19" s="1">
        <f>+Z19-X19</f>
        <v>8748.501638326492</v>
      </c>
      <c r="Z19" s="9">
        <f>+X19/(1-P19)</f>
        <v>31792.501638326492</v>
      </c>
    </row>
    <row r="20" spans="1:26" x14ac:dyDescent="0.2">
      <c r="B20" s="4">
        <v>4.4560000000000002E-2</v>
      </c>
      <c r="C20" s="32"/>
      <c r="D20" s="3" t="s">
        <v>1</v>
      </c>
      <c r="E20" s="3">
        <v>2930</v>
      </c>
      <c r="F20" s="3">
        <v>2283</v>
      </c>
      <c r="H20" s="15">
        <f t="shared" si="0"/>
        <v>-302577</v>
      </c>
      <c r="J20" s="32"/>
      <c r="K20" s="3" t="s">
        <v>1</v>
      </c>
      <c r="L20" s="3" t="s">
        <v>10</v>
      </c>
      <c r="M20" s="3">
        <v>2832</v>
      </c>
      <c r="N20" s="1">
        <f t="shared" si="1"/>
        <v>91466</v>
      </c>
      <c r="P20" s="6">
        <v>0.25345000000000001</v>
      </c>
      <c r="Q20" s="3"/>
      <c r="R20" s="17">
        <f t="shared" si="2"/>
        <v>76688</v>
      </c>
      <c r="S20" s="3"/>
      <c r="T20">
        <v>0.1323</v>
      </c>
      <c r="V20" s="1">
        <f t="shared" si="3"/>
        <v>40031</v>
      </c>
      <c r="W20" s="1">
        <f>+V20</f>
        <v>40031</v>
      </c>
      <c r="X20" s="1"/>
      <c r="Y20" s="1"/>
      <c r="Z20" s="1"/>
    </row>
    <row r="21" spans="1:26" x14ac:dyDescent="0.2">
      <c r="B21" s="4">
        <v>3.3599999999999998E-2</v>
      </c>
      <c r="C21" s="32"/>
      <c r="D21" s="3" t="s">
        <v>1</v>
      </c>
      <c r="E21" s="3">
        <v>2930</v>
      </c>
      <c r="F21" s="3">
        <v>2283</v>
      </c>
      <c r="H21" s="15">
        <f t="shared" si="0"/>
        <v>-228155</v>
      </c>
      <c r="J21" s="32"/>
      <c r="K21" s="3" t="s">
        <v>1</v>
      </c>
      <c r="L21" s="3" t="s">
        <v>10</v>
      </c>
      <c r="M21" s="3">
        <v>2832</v>
      </c>
      <c r="N21" s="1">
        <f t="shared" si="1"/>
        <v>68969</v>
      </c>
      <c r="P21" s="6">
        <v>0.25124906000000002</v>
      </c>
      <c r="Q21" s="3"/>
      <c r="R21" s="17">
        <f t="shared" si="2"/>
        <v>57324</v>
      </c>
      <c r="S21" s="3"/>
      <c r="T21">
        <v>0.13269</v>
      </c>
      <c r="V21" s="1">
        <f t="shared" si="3"/>
        <v>30274</v>
      </c>
      <c r="W21" s="1">
        <f>+V21</f>
        <v>30274</v>
      </c>
      <c r="X21" s="1"/>
      <c r="Y21" s="1"/>
      <c r="Z21" s="1"/>
    </row>
    <row r="22" spans="1:26" x14ac:dyDescent="0.2">
      <c r="B22" s="4">
        <v>7.0699999999999999E-3</v>
      </c>
      <c r="C22" s="32"/>
      <c r="D22" s="3" t="s">
        <v>1</v>
      </c>
      <c r="E22" s="3">
        <v>2930</v>
      </c>
      <c r="F22" s="3">
        <v>2283</v>
      </c>
      <c r="H22" s="15">
        <f t="shared" si="0"/>
        <v>-48008</v>
      </c>
      <c r="J22" s="32"/>
      <c r="K22" s="3" t="s">
        <v>1</v>
      </c>
      <c r="L22" s="3" t="s">
        <v>10</v>
      </c>
      <c r="M22" s="3">
        <v>2832</v>
      </c>
      <c r="N22" s="1">
        <f t="shared" si="1"/>
        <v>14512</v>
      </c>
      <c r="P22" s="6">
        <v>0.27631971</v>
      </c>
      <c r="Q22" s="3"/>
      <c r="R22" s="17">
        <f t="shared" si="2"/>
        <v>13266</v>
      </c>
      <c r="S22" s="3"/>
      <c r="T22">
        <v>0.1282471</v>
      </c>
      <c r="V22" s="1">
        <f t="shared" si="3"/>
        <v>6157</v>
      </c>
      <c r="W22" s="1">
        <f>+V22</f>
        <v>6157</v>
      </c>
      <c r="X22" s="1"/>
      <c r="Y22" s="1"/>
      <c r="Z22" s="1"/>
    </row>
    <row r="23" spans="1:26" x14ac:dyDescent="0.2">
      <c r="B23" s="4">
        <v>6.6519999999999996E-2</v>
      </c>
      <c r="C23" s="32"/>
      <c r="D23" s="3" t="s">
        <v>1</v>
      </c>
      <c r="E23" s="3">
        <v>2930</v>
      </c>
      <c r="F23" s="3">
        <v>2283</v>
      </c>
      <c r="H23" s="15">
        <f t="shared" si="0"/>
        <v>-451692</v>
      </c>
      <c r="J23" s="32"/>
      <c r="K23" s="3" t="s">
        <v>1</v>
      </c>
      <c r="L23" s="3" t="s">
        <v>10</v>
      </c>
      <c r="M23" s="3">
        <v>2832</v>
      </c>
      <c r="N23" s="1">
        <f t="shared" si="1"/>
        <v>136543</v>
      </c>
      <c r="P23" s="6">
        <v>0.27631971</v>
      </c>
      <c r="Q23" s="3"/>
      <c r="R23" s="17">
        <f t="shared" si="2"/>
        <v>124811</v>
      </c>
      <c r="S23" s="3"/>
      <c r="T23">
        <v>0.1282471</v>
      </c>
      <c r="V23" s="1">
        <f t="shared" si="3"/>
        <v>57928</v>
      </c>
      <c r="W23" s="1">
        <f>+V23</f>
        <v>57928</v>
      </c>
      <c r="X23" s="1"/>
      <c r="Y23" s="1"/>
      <c r="Z23" s="1"/>
    </row>
    <row r="24" spans="1:26" x14ac:dyDescent="0.2">
      <c r="B24" s="4">
        <v>1.49E-3</v>
      </c>
      <c r="C24" s="32"/>
      <c r="D24" s="3" t="s">
        <v>1</v>
      </c>
      <c r="E24" s="3">
        <v>2930</v>
      </c>
      <c r="F24" s="3">
        <v>2283</v>
      </c>
      <c r="H24" s="15">
        <f t="shared" si="0"/>
        <v>-10118</v>
      </c>
      <c r="J24" s="32"/>
      <c r="K24" s="3" t="s">
        <v>1</v>
      </c>
      <c r="L24" s="3" t="s">
        <v>10</v>
      </c>
      <c r="M24" s="3">
        <v>2832</v>
      </c>
      <c r="N24" s="1">
        <f t="shared" si="1"/>
        <v>3058</v>
      </c>
      <c r="P24" s="6">
        <v>0.28139399999999998</v>
      </c>
      <c r="Q24" s="3"/>
      <c r="R24" s="17">
        <f t="shared" si="2"/>
        <v>2847</v>
      </c>
      <c r="S24" s="3"/>
      <c r="T24">
        <v>0.12734790000000001</v>
      </c>
      <c r="V24" s="1">
        <f t="shared" si="3"/>
        <v>1289</v>
      </c>
      <c r="W24" s="1">
        <f>+V24</f>
        <v>1289</v>
      </c>
      <c r="X24" s="1"/>
      <c r="Y24" s="1"/>
      <c r="Z24" s="1"/>
    </row>
    <row r="25" spans="1:26" x14ac:dyDescent="0.2">
      <c r="B25" s="4">
        <v>3.0370000000000001E-2</v>
      </c>
      <c r="C25" s="32"/>
      <c r="D25" s="3" t="s">
        <v>1</v>
      </c>
      <c r="E25" s="3">
        <v>2930</v>
      </c>
      <c r="F25" s="3">
        <v>2283</v>
      </c>
      <c r="H25" s="15">
        <f>ROUND($H$6*B25,0)-1.31</f>
        <v>-206223.31</v>
      </c>
      <c r="J25" s="32"/>
      <c r="K25" s="3" t="s">
        <v>1</v>
      </c>
      <c r="L25" s="3" t="s">
        <v>10</v>
      </c>
      <c r="M25" s="3">
        <v>2832</v>
      </c>
      <c r="N25" s="1">
        <f>ROUND($N$6*B25,0)+2</f>
        <v>62341</v>
      </c>
      <c r="P25" s="6">
        <v>0.275175</v>
      </c>
      <c r="Q25" s="3"/>
      <c r="R25" s="17">
        <f t="shared" si="2"/>
        <v>56747</v>
      </c>
      <c r="S25" s="3"/>
      <c r="T25">
        <v>0.12845000000000001</v>
      </c>
      <c r="V25" s="1">
        <f t="shared" si="3"/>
        <v>26489</v>
      </c>
      <c r="W25" s="1"/>
      <c r="X25" s="1">
        <f>+V25</f>
        <v>26489</v>
      </c>
      <c r="Y25" s="1">
        <f>+Z25-X25</f>
        <v>10056.373021074047</v>
      </c>
      <c r="Z25" s="9">
        <f>+X25/(1-P25)</f>
        <v>36545.373021074047</v>
      </c>
    </row>
    <row r="26" spans="1:26" x14ac:dyDescent="0.2">
      <c r="B26" s="4">
        <f>SUM(B8:B25)</f>
        <v>1</v>
      </c>
      <c r="C26" s="32"/>
      <c r="D26" s="3" t="s">
        <v>1</v>
      </c>
      <c r="E26" s="3">
        <v>2930</v>
      </c>
      <c r="F26" s="3">
        <v>2283</v>
      </c>
      <c r="H26" s="15">
        <f>-SUM(H8:H25)</f>
        <v>6790321.3099999996</v>
      </c>
      <c r="J26" s="32"/>
      <c r="K26" s="3" t="s">
        <v>1</v>
      </c>
      <c r="L26" s="3" t="s">
        <v>10</v>
      </c>
      <c r="M26" s="3">
        <v>2832</v>
      </c>
      <c r="N26" s="1">
        <f>-SUM(N8:N25)</f>
        <v>-2052659</v>
      </c>
      <c r="P26" s="6"/>
      <c r="Q26" s="3"/>
      <c r="R26" s="16">
        <f>-SUM(R8:R25)</f>
        <v>-1814111</v>
      </c>
      <c r="S26" s="3"/>
      <c r="V26" s="2">
        <f>SUM(V8:V25)</f>
        <v>881859</v>
      </c>
      <c r="W26" s="1">
        <f t="shared" ref="W26:X26" si="4">SUM(W8:W25)</f>
        <v>217338</v>
      </c>
      <c r="X26" s="1">
        <f t="shared" si="4"/>
        <v>664521</v>
      </c>
      <c r="Y26" s="1">
        <f t="shared" ref="Y26" si="5">SUM(Y8:Y25)</f>
        <v>247542.92652024931</v>
      </c>
      <c r="Z26" s="1">
        <f t="shared" ref="Z26" si="6">SUM(Z8:Z25)</f>
        <v>912063.92652024934</v>
      </c>
    </row>
    <row r="28" spans="1:26" ht="20.25" x14ac:dyDescent="0.3">
      <c r="A28" s="12" t="s">
        <v>29</v>
      </c>
    </row>
    <row r="29" spans="1:26" x14ac:dyDescent="0.2">
      <c r="B29" s="3" t="s">
        <v>8</v>
      </c>
      <c r="H29" s="15">
        <f>-(1461516+594047+18337)</f>
        <v>-2073900</v>
      </c>
      <c r="N29" s="1">
        <v>568235</v>
      </c>
    </row>
    <row r="31" spans="1:26" x14ac:dyDescent="0.2">
      <c r="B31" s="4">
        <v>4.9000000000000002E-2</v>
      </c>
      <c r="C31" s="32"/>
      <c r="D31" s="3" t="s">
        <v>1</v>
      </c>
      <c r="E31" s="3">
        <v>2714</v>
      </c>
      <c r="F31" s="3">
        <v>2420</v>
      </c>
      <c r="H31" s="15">
        <f>ROUND($H$29*B31,0)</f>
        <v>-101621</v>
      </c>
      <c r="J31" s="32"/>
      <c r="K31" s="3" t="s">
        <v>1</v>
      </c>
      <c r="L31" s="3" t="s">
        <v>12</v>
      </c>
      <c r="M31" s="3">
        <v>2831</v>
      </c>
      <c r="N31" s="1">
        <f>ROUND($N$29*B31,0)</f>
        <v>27844</v>
      </c>
      <c r="P31" s="6">
        <v>0.21</v>
      </c>
      <c r="Q31" s="3"/>
      <c r="R31" s="17">
        <f>-ROUND(H31*P31,0)</f>
        <v>21340</v>
      </c>
      <c r="S31" s="3"/>
      <c r="T31">
        <v>0.14000000000000001</v>
      </c>
      <c r="V31" s="1">
        <f>-ROUND(H31*T31,0)</f>
        <v>14227</v>
      </c>
      <c r="W31" s="1">
        <f>+V31</f>
        <v>14227</v>
      </c>
      <c r="X31" s="1"/>
      <c r="Y31" s="1"/>
      <c r="Z31" s="1"/>
    </row>
    <row r="32" spans="1:26" x14ac:dyDescent="0.2">
      <c r="B32" s="4">
        <v>6.9000000000000006E-2</v>
      </c>
      <c r="C32" s="3" t="s">
        <v>2</v>
      </c>
      <c r="D32" s="3" t="s">
        <v>1</v>
      </c>
      <c r="E32" s="3">
        <v>2714</v>
      </c>
      <c r="F32" s="3">
        <v>2420</v>
      </c>
      <c r="H32" s="15">
        <f t="shared" ref="H32:H48" si="7">ROUND($H$29*B32,0)</f>
        <v>-143099</v>
      </c>
      <c r="J32" s="3" t="s">
        <v>2</v>
      </c>
      <c r="K32" s="3" t="s">
        <v>1</v>
      </c>
      <c r="L32" s="3" t="s">
        <v>12</v>
      </c>
      <c r="M32" s="3">
        <v>2831</v>
      </c>
      <c r="N32" s="1">
        <f t="shared" ref="N32:N48" si="8">ROUND($N$29*B32,0)</f>
        <v>39208</v>
      </c>
      <c r="P32" s="6">
        <v>0.25345000000000001</v>
      </c>
      <c r="Q32" s="3"/>
      <c r="R32" s="17">
        <f t="shared" ref="R32:R48" si="9">-ROUND(H32*P32,0)</f>
        <v>36268</v>
      </c>
      <c r="S32" s="3"/>
      <c r="T32">
        <v>0.1323</v>
      </c>
      <c r="V32" s="1">
        <f t="shared" ref="V32:V48" si="10">-ROUND(H32*T32,0)</f>
        <v>18932</v>
      </c>
      <c r="W32" s="1"/>
      <c r="X32" s="1">
        <f>+V32</f>
        <v>18932</v>
      </c>
      <c r="Y32" s="1">
        <f>+Z32-X32</f>
        <v>6427.3195365347237</v>
      </c>
      <c r="Z32" s="9">
        <f>+X32/(1-P32)</f>
        <v>25359.319536534724</v>
      </c>
    </row>
    <row r="33" spans="2:26" x14ac:dyDescent="0.2">
      <c r="B33" s="4">
        <v>0.106</v>
      </c>
      <c r="C33" s="32"/>
      <c r="D33" s="3" t="s">
        <v>1</v>
      </c>
      <c r="E33" s="3">
        <v>2714</v>
      </c>
      <c r="F33" s="3">
        <v>2420</v>
      </c>
      <c r="H33" s="15">
        <f t="shared" si="7"/>
        <v>-219833</v>
      </c>
      <c r="J33" s="32"/>
      <c r="K33" s="3" t="s">
        <v>1</v>
      </c>
      <c r="L33" s="3" t="s">
        <v>12</v>
      </c>
      <c r="M33" s="3">
        <v>2831</v>
      </c>
      <c r="N33" s="1">
        <f t="shared" si="8"/>
        <v>60233</v>
      </c>
      <c r="P33" s="6">
        <v>0.27872999999999998</v>
      </c>
      <c r="Q33" s="3"/>
      <c r="R33" s="17">
        <f t="shared" si="9"/>
        <v>61274</v>
      </c>
      <c r="S33" s="3"/>
      <c r="T33">
        <v>0.12781999999999999</v>
      </c>
      <c r="V33" s="1">
        <f t="shared" si="10"/>
        <v>28099</v>
      </c>
      <c r="W33" s="1"/>
      <c r="X33" s="1">
        <f>+V33</f>
        <v>28099</v>
      </c>
      <c r="Y33" s="1">
        <f>+Z33-X33</f>
        <v>10858.671884315161</v>
      </c>
      <c r="Z33" s="9">
        <f>+X33/(1-P33)</f>
        <v>38957.671884315161</v>
      </c>
    </row>
    <row r="34" spans="2:26" x14ac:dyDescent="0.2">
      <c r="B34" s="4">
        <v>1.7999999999999999E-2</v>
      </c>
      <c r="C34" s="32"/>
      <c r="D34" s="3" t="s">
        <v>1</v>
      </c>
      <c r="E34" s="3">
        <v>2714</v>
      </c>
      <c r="F34" s="3">
        <v>2420</v>
      </c>
      <c r="H34" s="15">
        <f t="shared" si="7"/>
        <v>-37330</v>
      </c>
      <c r="J34" s="32"/>
      <c r="K34" s="3" t="s">
        <v>1</v>
      </c>
      <c r="L34" s="3" t="s">
        <v>12</v>
      </c>
      <c r="M34" s="3">
        <v>2831</v>
      </c>
      <c r="N34" s="1">
        <f t="shared" si="8"/>
        <v>10228</v>
      </c>
      <c r="P34" s="6">
        <v>0.25345000000000001</v>
      </c>
      <c r="Q34" s="3"/>
      <c r="R34" s="17">
        <f t="shared" si="9"/>
        <v>9461</v>
      </c>
      <c r="S34" s="3"/>
      <c r="T34">
        <v>0.1323</v>
      </c>
      <c r="V34" s="1">
        <f t="shared" si="10"/>
        <v>4939</v>
      </c>
      <c r="W34" s="1">
        <f>+V34</f>
        <v>4939</v>
      </c>
      <c r="X34" s="1"/>
      <c r="Y34" s="1"/>
      <c r="Z34" s="1"/>
    </row>
    <row r="35" spans="2:26" x14ac:dyDescent="0.2">
      <c r="B35" s="4">
        <v>0.22</v>
      </c>
      <c r="C35" s="32"/>
      <c r="D35" s="3" t="s">
        <v>1</v>
      </c>
      <c r="E35" s="3">
        <v>2714</v>
      </c>
      <c r="F35" s="3">
        <v>2420</v>
      </c>
      <c r="H35" s="15">
        <f t="shared" si="7"/>
        <v>-456258</v>
      </c>
      <c r="J35" s="32"/>
      <c r="K35" s="3" t="s">
        <v>1</v>
      </c>
      <c r="L35" s="3" t="s">
        <v>12</v>
      </c>
      <c r="M35" s="3">
        <v>2831</v>
      </c>
      <c r="N35" s="1">
        <f t="shared" si="8"/>
        <v>125012</v>
      </c>
      <c r="P35" s="6">
        <v>0.28992394999999999</v>
      </c>
      <c r="Q35" s="3"/>
      <c r="R35" s="17">
        <f t="shared" si="9"/>
        <v>132280</v>
      </c>
      <c r="S35" s="3"/>
      <c r="T35">
        <v>0.12583630000000001</v>
      </c>
      <c r="V35" s="1">
        <f t="shared" si="10"/>
        <v>57414</v>
      </c>
      <c r="W35" s="1"/>
      <c r="X35" s="1">
        <f>+V35</f>
        <v>57414</v>
      </c>
      <c r="Y35" s="1">
        <f>+Z35-X35</f>
        <v>23442.128016146991</v>
      </c>
      <c r="Z35" s="9">
        <f>+X35/(1-P35)</f>
        <v>80856.128016146991</v>
      </c>
    </row>
    <row r="36" spans="2:26" x14ac:dyDescent="0.2">
      <c r="B36" s="4">
        <v>7.8E-2</v>
      </c>
      <c r="C36" s="3" t="s">
        <v>3</v>
      </c>
      <c r="D36" s="3" t="s">
        <v>1</v>
      </c>
      <c r="E36" s="3">
        <v>2714</v>
      </c>
      <c r="F36" s="3">
        <v>2420</v>
      </c>
      <c r="H36" s="15">
        <f t="shared" si="7"/>
        <v>-161764</v>
      </c>
      <c r="J36" s="3" t="s">
        <v>3</v>
      </c>
      <c r="K36" s="3" t="s">
        <v>1</v>
      </c>
      <c r="L36" s="3" t="s">
        <v>12</v>
      </c>
      <c r="M36" s="3">
        <v>2831</v>
      </c>
      <c r="N36" s="1">
        <f t="shared" si="8"/>
        <v>44322</v>
      </c>
      <c r="P36" s="6">
        <v>0.25345000000000001</v>
      </c>
      <c r="Q36" s="3"/>
      <c r="R36" s="17">
        <f t="shared" si="9"/>
        <v>40999</v>
      </c>
      <c r="S36" s="3"/>
      <c r="T36">
        <v>0.1323</v>
      </c>
      <c r="V36" s="1">
        <f t="shared" si="10"/>
        <v>21401</v>
      </c>
      <c r="W36" s="1"/>
      <c r="X36" s="1">
        <f>+V36</f>
        <v>21401</v>
      </c>
      <c r="Y36" s="1">
        <f>+Z36-X36</f>
        <v>7265.5327171656281</v>
      </c>
      <c r="Z36" s="9">
        <f>+X36/(1-P36)</f>
        <v>28666.532717165628</v>
      </c>
    </row>
    <row r="37" spans="2:26" x14ac:dyDescent="0.2">
      <c r="B37" s="4">
        <v>3.6999999999999998E-2</v>
      </c>
      <c r="C37" s="32"/>
      <c r="D37" s="3" t="s">
        <v>1</v>
      </c>
      <c r="E37" s="3">
        <v>2714</v>
      </c>
      <c r="F37" s="3">
        <v>2420</v>
      </c>
      <c r="H37" s="15">
        <f t="shared" si="7"/>
        <v>-76734</v>
      </c>
      <c r="J37" s="32"/>
      <c r="K37" s="3" t="s">
        <v>1</v>
      </c>
      <c r="L37" s="3" t="s">
        <v>12</v>
      </c>
      <c r="M37" s="3">
        <v>2831</v>
      </c>
      <c r="N37" s="1">
        <f t="shared" si="8"/>
        <v>21025</v>
      </c>
      <c r="P37" s="6">
        <v>0.25345000000000001</v>
      </c>
      <c r="Q37" s="3"/>
      <c r="R37" s="17">
        <f t="shared" si="9"/>
        <v>19448</v>
      </c>
      <c r="S37" s="3"/>
      <c r="T37">
        <v>0.1323</v>
      </c>
      <c r="V37" s="1">
        <f t="shared" si="10"/>
        <v>10152</v>
      </c>
      <c r="W37" s="1">
        <f>+V37</f>
        <v>10152</v>
      </c>
      <c r="X37" s="1"/>
      <c r="Y37" s="1"/>
      <c r="Z37" s="1"/>
    </row>
    <row r="38" spans="2:26" x14ac:dyDescent="0.2">
      <c r="B38" s="4">
        <v>1E-3</v>
      </c>
      <c r="C38" s="3" t="s">
        <v>4</v>
      </c>
      <c r="D38" s="3" t="s">
        <v>1</v>
      </c>
      <c r="E38" s="3">
        <v>2714</v>
      </c>
      <c r="F38" s="3">
        <v>2420</v>
      </c>
      <c r="H38" s="15">
        <f t="shared" si="7"/>
        <v>-2074</v>
      </c>
      <c r="J38" s="3" t="s">
        <v>4</v>
      </c>
      <c r="K38" s="3" t="s">
        <v>1</v>
      </c>
      <c r="L38" s="3" t="s">
        <v>12</v>
      </c>
      <c r="M38" s="3">
        <v>2831</v>
      </c>
      <c r="N38" s="1">
        <f t="shared" si="8"/>
        <v>568</v>
      </c>
      <c r="P38" s="6">
        <v>0.25345000000000001</v>
      </c>
      <c r="Q38" s="3"/>
      <c r="R38" s="17">
        <f t="shared" si="9"/>
        <v>526</v>
      </c>
      <c r="S38" s="3"/>
      <c r="T38">
        <v>0.1323</v>
      </c>
      <c r="V38" s="1">
        <f t="shared" si="10"/>
        <v>274</v>
      </c>
      <c r="W38" s="1"/>
      <c r="X38" s="1">
        <f>+V38</f>
        <v>274</v>
      </c>
      <c r="Y38" s="1">
        <f>+Z38-X38</f>
        <v>93.021632844417638</v>
      </c>
      <c r="Z38" s="9">
        <f>+X38/(1-P38)</f>
        <v>367.02163284441764</v>
      </c>
    </row>
    <row r="39" spans="2:26" x14ac:dyDescent="0.2">
      <c r="B39" s="4">
        <v>4.0000000000000001E-3</v>
      </c>
      <c r="C39" s="32"/>
      <c r="D39" s="3" t="s">
        <v>1</v>
      </c>
      <c r="E39" s="3">
        <v>2714</v>
      </c>
      <c r="F39" s="3">
        <v>2420</v>
      </c>
      <c r="H39" s="15">
        <f t="shared" si="7"/>
        <v>-8296</v>
      </c>
      <c r="J39" s="32"/>
      <c r="K39" s="3" t="s">
        <v>1</v>
      </c>
      <c r="L39" s="3" t="s">
        <v>12</v>
      </c>
      <c r="M39" s="3">
        <v>2831</v>
      </c>
      <c r="N39" s="1">
        <f t="shared" si="8"/>
        <v>2273</v>
      </c>
      <c r="P39" s="6">
        <v>0.25345000000000001</v>
      </c>
      <c r="Q39" s="3"/>
      <c r="R39" s="17">
        <f t="shared" si="9"/>
        <v>2103</v>
      </c>
      <c r="S39" s="3"/>
      <c r="T39">
        <v>0.1323</v>
      </c>
      <c r="V39" s="1">
        <f t="shared" si="10"/>
        <v>1098</v>
      </c>
      <c r="W39" s="1">
        <f>+V39</f>
        <v>1098</v>
      </c>
      <c r="X39" s="1"/>
      <c r="Y39" s="1"/>
      <c r="Z39" s="1"/>
    </row>
    <row r="40" spans="2:26" x14ac:dyDescent="0.2">
      <c r="B40" s="4">
        <v>0.17799999999999999</v>
      </c>
      <c r="C40" s="3" t="s">
        <v>5</v>
      </c>
      <c r="D40" s="3" t="s">
        <v>1</v>
      </c>
      <c r="E40" s="3">
        <v>2714</v>
      </c>
      <c r="F40" s="3">
        <v>2420</v>
      </c>
      <c r="H40" s="15">
        <f t="shared" si="7"/>
        <v>-369154</v>
      </c>
      <c r="J40" s="3" t="s">
        <v>5</v>
      </c>
      <c r="K40" s="3" t="s">
        <v>1</v>
      </c>
      <c r="L40" s="3" t="s">
        <v>12</v>
      </c>
      <c r="M40" s="3">
        <v>2831</v>
      </c>
      <c r="N40" s="1">
        <f t="shared" si="8"/>
        <v>101146</v>
      </c>
      <c r="P40" s="6">
        <v>0.25345000000000001</v>
      </c>
      <c r="Q40" s="3"/>
      <c r="R40" s="17">
        <f t="shared" si="9"/>
        <v>93562</v>
      </c>
      <c r="S40" s="3"/>
      <c r="T40">
        <v>0.1323</v>
      </c>
      <c r="V40" s="1">
        <f t="shared" si="10"/>
        <v>48839</v>
      </c>
      <c r="W40" s="1"/>
      <c r="X40" s="1">
        <f>+V40</f>
        <v>48839</v>
      </c>
      <c r="Y40" s="1">
        <f>+Z40-X40</f>
        <v>16580.596812001873</v>
      </c>
      <c r="Z40" s="9">
        <f>+X40/(1-P40)</f>
        <v>65419.596812001873</v>
      </c>
    </row>
    <row r="41" spans="2:26" x14ac:dyDescent="0.2">
      <c r="B41" s="4">
        <v>1E-3</v>
      </c>
      <c r="C41" s="3" t="s">
        <v>6</v>
      </c>
      <c r="D41" s="3" t="s">
        <v>1</v>
      </c>
      <c r="E41" s="3">
        <v>2714</v>
      </c>
      <c r="F41" s="3">
        <v>2420</v>
      </c>
      <c r="H41" s="15">
        <f t="shared" si="7"/>
        <v>-2074</v>
      </c>
      <c r="J41" s="3" t="s">
        <v>6</v>
      </c>
      <c r="K41" s="3" t="s">
        <v>1</v>
      </c>
      <c r="L41" s="3" t="s">
        <v>12</v>
      </c>
      <c r="M41" s="3">
        <v>2831</v>
      </c>
      <c r="N41" s="1">
        <f t="shared" si="8"/>
        <v>568</v>
      </c>
      <c r="P41" s="6">
        <v>0.25345000000000001</v>
      </c>
      <c r="Q41" s="3"/>
      <c r="R41" s="17">
        <f t="shared" si="9"/>
        <v>526</v>
      </c>
      <c r="S41" s="3"/>
      <c r="T41">
        <v>0.1323</v>
      </c>
      <c r="V41" s="1">
        <f t="shared" si="10"/>
        <v>274</v>
      </c>
      <c r="W41" s="1"/>
      <c r="X41" s="1">
        <f>+V41</f>
        <v>274</v>
      </c>
      <c r="Y41" s="1">
        <f>+Z41-X41</f>
        <v>93.021632844417638</v>
      </c>
      <c r="Z41" s="9">
        <f>+X41/(1-P41)</f>
        <v>367.02163284441764</v>
      </c>
    </row>
    <row r="42" spans="2:26" x14ac:dyDescent="0.2">
      <c r="B42" s="4">
        <v>4.2000000000000003E-2</v>
      </c>
      <c r="C42" s="32"/>
      <c r="D42" s="3" t="s">
        <v>1</v>
      </c>
      <c r="E42" s="3">
        <v>2714</v>
      </c>
      <c r="F42" s="3">
        <v>2420</v>
      </c>
      <c r="H42" s="15">
        <f t="shared" si="7"/>
        <v>-87104</v>
      </c>
      <c r="J42" s="32"/>
      <c r="K42" s="3" t="s">
        <v>1</v>
      </c>
      <c r="L42" s="3" t="s">
        <v>12</v>
      </c>
      <c r="M42" s="3">
        <v>2831</v>
      </c>
      <c r="N42" s="1">
        <f t="shared" si="8"/>
        <v>23866</v>
      </c>
      <c r="P42" s="6">
        <v>0.275175</v>
      </c>
      <c r="Q42" s="3"/>
      <c r="R42" s="17">
        <f t="shared" si="9"/>
        <v>23969</v>
      </c>
      <c r="S42" s="3"/>
      <c r="T42">
        <v>0.12845000000000001</v>
      </c>
      <c r="V42" s="1">
        <f t="shared" si="10"/>
        <v>11189</v>
      </c>
      <c r="W42" s="1"/>
      <c r="X42" s="1">
        <f>+V42</f>
        <v>11189</v>
      </c>
      <c r="Y42" s="1">
        <f>+Z42-X42</f>
        <v>4247.8295795536851</v>
      </c>
      <c r="Z42" s="9">
        <f>+X42/(1-P42)</f>
        <v>15436.829579553685</v>
      </c>
    </row>
    <row r="43" spans="2:26" x14ac:dyDescent="0.2">
      <c r="B43" s="4">
        <v>2.9000000000000001E-2</v>
      </c>
      <c r="C43" s="32"/>
      <c r="D43" s="3" t="s">
        <v>1</v>
      </c>
      <c r="E43" s="3">
        <v>2714</v>
      </c>
      <c r="F43" s="3">
        <v>2420</v>
      </c>
      <c r="H43" s="15">
        <f t="shared" si="7"/>
        <v>-60143</v>
      </c>
      <c r="J43" s="32"/>
      <c r="K43" s="3" t="s">
        <v>1</v>
      </c>
      <c r="L43" s="3" t="s">
        <v>12</v>
      </c>
      <c r="M43" s="3">
        <v>2831</v>
      </c>
      <c r="N43" s="1">
        <f t="shared" si="8"/>
        <v>16479</v>
      </c>
      <c r="P43" s="6">
        <v>0.25345000000000001</v>
      </c>
      <c r="Q43" s="3"/>
      <c r="R43" s="17">
        <f t="shared" si="9"/>
        <v>15243</v>
      </c>
      <c r="S43" s="3"/>
      <c r="T43">
        <v>0.1323</v>
      </c>
      <c r="V43" s="1">
        <f t="shared" si="10"/>
        <v>7957</v>
      </c>
      <c r="W43" s="1">
        <f>+V43</f>
        <v>7957</v>
      </c>
      <c r="X43" s="1"/>
      <c r="Y43" s="1"/>
      <c r="Z43" s="1"/>
    </row>
    <row r="44" spans="2:26" x14ac:dyDescent="0.2">
      <c r="B44" s="4">
        <v>1.2999999999999999E-2</v>
      </c>
      <c r="C44" s="32"/>
      <c r="D44" s="3" t="s">
        <v>1</v>
      </c>
      <c r="E44" s="3">
        <v>2714</v>
      </c>
      <c r="F44" s="3">
        <v>2420</v>
      </c>
      <c r="H44" s="15">
        <f t="shared" si="7"/>
        <v>-26961</v>
      </c>
      <c r="J44" s="32"/>
      <c r="K44" s="3" t="s">
        <v>1</v>
      </c>
      <c r="L44" s="3" t="s">
        <v>12</v>
      </c>
      <c r="M44" s="3">
        <v>2831</v>
      </c>
      <c r="N44" s="1">
        <f t="shared" si="8"/>
        <v>7387</v>
      </c>
      <c r="P44" s="6">
        <v>0.25124906000000002</v>
      </c>
      <c r="Q44" s="3"/>
      <c r="R44" s="17">
        <f t="shared" si="9"/>
        <v>6774</v>
      </c>
      <c r="S44" s="3"/>
      <c r="T44">
        <v>0.13269</v>
      </c>
      <c r="V44" s="1">
        <f t="shared" si="10"/>
        <v>3577</v>
      </c>
      <c r="W44" s="1">
        <f>+V44</f>
        <v>3577</v>
      </c>
      <c r="X44" s="1"/>
      <c r="Y44" s="1"/>
      <c r="Z44" s="1"/>
    </row>
    <row r="45" spans="2:26" x14ac:dyDescent="0.2">
      <c r="B45" s="4">
        <v>1.7999999999999999E-2</v>
      </c>
      <c r="C45" s="32"/>
      <c r="D45" s="3" t="s">
        <v>1</v>
      </c>
      <c r="E45" s="3">
        <v>2714</v>
      </c>
      <c r="F45" s="3">
        <v>2420</v>
      </c>
      <c r="H45" s="15">
        <f t="shared" si="7"/>
        <v>-37330</v>
      </c>
      <c r="J45" s="32"/>
      <c r="K45" s="3" t="s">
        <v>1</v>
      </c>
      <c r="L45" s="3" t="s">
        <v>12</v>
      </c>
      <c r="M45" s="3">
        <v>2831</v>
      </c>
      <c r="N45" s="1">
        <f t="shared" si="8"/>
        <v>10228</v>
      </c>
      <c r="P45" s="6">
        <v>0.27631971</v>
      </c>
      <c r="Q45" s="3"/>
      <c r="R45" s="17">
        <f t="shared" si="9"/>
        <v>10315</v>
      </c>
      <c r="S45" s="3"/>
      <c r="T45">
        <v>0.1282471</v>
      </c>
      <c r="V45" s="1">
        <f t="shared" si="10"/>
        <v>4787</v>
      </c>
      <c r="W45" s="1">
        <f>+V45</f>
        <v>4787</v>
      </c>
      <c r="X45" s="1"/>
      <c r="Y45" s="1"/>
      <c r="Z45" s="1"/>
    </row>
    <row r="46" spans="2:26" x14ac:dyDescent="0.2">
      <c r="B46" s="4">
        <v>0.09</v>
      </c>
      <c r="C46" s="32"/>
      <c r="D46" s="3" t="s">
        <v>1</v>
      </c>
      <c r="E46" s="3">
        <v>2714</v>
      </c>
      <c r="F46" s="3">
        <v>2420</v>
      </c>
      <c r="H46" s="15">
        <f t="shared" si="7"/>
        <v>-186651</v>
      </c>
      <c r="J46" s="32"/>
      <c r="K46" s="3" t="s">
        <v>1</v>
      </c>
      <c r="L46" s="3" t="s">
        <v>12</v>
      </c>
      <c r="M46" s="3">
        <v>2831</v>
      </c>
      <c r="N46" s="1">
        <f t="shared" si="8"/>
        <v>51141</v>
      </c>
      <c r="P46" s="6">
        <v>0.27631971</v>
      </c>
      <c r="Q46" s="3"/>
      <c r="R46" s="17">
        <f t="shared" si="9"/>
        <v>51575</v>
      </c>
      <c r="S46" s="3"/>
      <c r="T46">
        <v>0.1282471</v>
      </c>
      <c r="V46" s="1">
        <f t="shared" si="10"/>
        <v>23937</v>
      </c>
      <c r="W46" s="1">
        <f>+V46</f>
        <v>23937</v>
      </c>
      <c r="X46" s="1"/>
      <c r="Y46" s="1"/>
      <c r="Z46" s="1"/>
    </row>
    <row r="47" spans="2:26" x14ac:dyDescent="0.2">
      <c r="B47" s="4">
        <v>4.0000000000000001E-3</v>
      </c>
      <c r="C47" s="32"/>
      <c r="D47" s="3" t="s">
        <v>1</v>
      </c>
      <c r="E47" s="3">
        <v>2714</v>
      </c>
      <c r="F47" s="3">
        <v>2420</v>
      </c>
      <c r="H47" s="15">
        <f t="shared" si="7"/>
        <v>-8296</v>
      </c>
      <c r="J47" s="32"/>
      <c r="K47" s="3" t="s">
        <v>1</v>
      </c>
      <c r="L47" s="3" t="s">
        <v>12</v>
      </c>
      <c r="M47" s="3">
        <v>2831</v>
      </c>
      <c r="N47" s="1">
        <f t="shared" si="8"/>
        <v>2273</v>
      </c>
      <c r="P47" s="6">
        <v>0.28139399999999998</v>
      </c>
      <c r="Q47" s="3"/>
      <c r="R47" s="17">
        <f t="shared" si="9"/>
        <v>2334</v>
      </c>
      <c r="S47" s="3"/>
      <c r="T47">
        <v>0.12734790000000001</v>
      </c>
      <c r="V47" s="1">
        <f t="shared" si="10"/>
        <v>1056</v>
      </c>
      <c r="W47" s="1">
        <f>+V47</f>
        <v>1056</v>
      </c>
      <c r="X47" s="1"/>
      <c r="Y47" s="1"/>
      <c r="Z47" s="1"/>
    </row>
    <row r="48" spans="2:26" x14ac:dyDescent="0.2">
      <c r="B48" s="4">
        <v>4.2999999999999997E-2</v>
      </c>
      <c r="C48" s="32"/>
      <c r="D48" s="3" t="s">
        <v>1</v>
      </c>
      <c r="E48" s="3">
        <v>2714</v>
      </c>
      <c r="F48" s="3">
        <v>2420</v>
      </c>
      <c r="H48" s="15">
        <f t="shared" si="7"/>
        <v>-89178</v>
      </c>
      <c r="J48" s="32"/>
      <c r="K48" s="3" t="s">
        <v>1</v>
      </c>
      <c r="L48" s="3" t="s">
        <v>12</v>
      </c>
      <c r="M48" s="3">
        <v>2831</v>
      </c>
      <c r="N48" s="1">
        <f t="shared" si="8"/>
        <v>24434</v>
      </c>
      <c r="P48" s="6">
        <v>0.275175</v>
      </c>
      <c r="Q48" s="3"/>
      <c r="R48" s="17">
        <f t="shared" si="9"/>
        <v>24540</v>
      </c>
      <c r="S48" s="3"/>
      <c r="T48">
        <v>0.12845000000000001</v>
      </c>
      <c r="V48" s="1">
        <f t="shared" si="10"/>
        <v>11455</v>
      </c>
      <c r="W48" s="1"/>
      <c r="X48" s="1">
        <f>+V48</f>
        <v>11455</v>
      </c>
      <c r="Y48" s="1">
        <f>+Z48-X48</f>
        <v>4348.8147138964559</v>
      </c>
      <c r="Z48" s="9">
        <f>+X48/(1-P48)</f>
        <v>15803.814713896456</v>
      </c>
    </row>
    <row r="49" spans="1:26" x14ac:dyDescent="0.2">
      <c r="B49" s="4">
        <f>SUM(B31:B48)</f>
        <v>1</v>
      </c>
      <c r="C49" s="32"/>
      <c r="D49" s="3" t="s">
        <v>1</v>
      </c>
      <c r="E49" s="3">
        <v>2714</v>
      </c>
      <c r="F49" s="3">
        <v>2420</v>
      </c>
      <c r="H49" s="15">
        <f>-SUM(H31:H48)</f>
        <v>2073900</v>
      </c>
      <c r="J49" s="32"/>
      <c r="K49" s="3" t="s">
        <v>1</v>
      </c>
      <c r="L49" s="3" t="s">
        <v>12</v>
      </c>
      <c r="M49" s="3">
        <v>2831</v>
      </c>
      <c r="N49" s="1">
        <f>-SUM(N31:N48)</f>
        <v>-568235</v>
      </c>
      <c r="P49" s="6"/>
      <c r="Q49" s="3"/>
      <c r="R49" s="15">
        <f>-SUM(R31:R48)</f>
        <v>-552537</v>
      </c>
      <c r="S49" s="3"/>
      <c r="V49" s="2">
        <f>SUM(V31:V48)</f>
        <v>269607</v>
      </c>
      <c r="W49" s="1">
        <f t="shared" ref="W49" si="11">SUM(W31:W48)</f>
        <v>71730</v>
      </c>
      <c r="X49" s="1">
        <f t="shared" ref="X49" si="12">SUM(X31:X48)</f>
        <v>197877</v>
      </c>
      <c r="Y49" s="1">
        <f t="shared" ref="Y49" si="13">SUM(Y31:Y48)</f>
        <v>73356.936525303347</v>
      </c>
      <c r="Z49" s="1">
        <f t="shared" ref="Z49" si="14">SUM(Z31:Z48)</f>
        <v>271233.93652530329</v>
      </c>
    </row>
    <row r="50" spans="1:26" x14ac:dyDescent="0.2">
      <c r="N50" s="10">
        <f>+N49/H49</f>
        <v>-0.27399344230676503</v>
      </c>
    </row>
    <row r="51" spans="1:26" ht="20.25" x14ac:dyDescent="0.3">
      <c r="A51" s="12" t="s">
        <v>30</v>
      </c>
    </row>
    <row r="52" spans="1:26" x14ac:dyDescent="0.2">
      <c r="B52" s="3" t="s">
        <v>8</v>
      </c>
      <c r="H52" s="15">
        <v>-1026767</v>
      </c>
      <c r="N52" s="1">
        <f>-H52*0.273962</f>
        <v>281295.140854</v>
      </c>
    </row>
    <row r="54" spans="1:26" x14ac:dyDescent="0.2">
      <c r="B54" s="4">
        <v>4.5039999999999997E-2</v>
      </c>
      <c r="C54" s="32"/>
      <c r="D54" s="3" t="s">
        <v>1</v>
      </c>
      <c r="E54" s="3">
        <v>2714</v>
      </c>
      <c r="F54" s="3">
        <v>2420</v>
      </c>
      <c r="H54" s="15">
        <f>ROUND($H$52*B54,0)</f>
        <v>-46246</v>
      </c>
      <c r="J54" s="32"/>
      <c r="K54" s="3" t="s">
        <v>1</v>
      </c>
      <c r="L54" s="3" t="s">
        <v>12</v>
      </c>
      <c r="M54" s="11">
        <v>2832</v>
      </c>
      <c r="N54" s="1">
        <f>ROUND($N$52*B54,0)</f>
        <v>12670</v>
      </c>
      <c r="P54" s="6">
        <v>0.21</v>
      </c>
      <c r="Q54" s="3"/>
      <c r="R54" s="17">
        <f>-ROUND(H54*P54,0)</f>
        <v>9712</v>
      </c>
      <c r="S54" s="3"/>
      <c r="T54">
        <v>0.14000000000000001</v>
      </c>
      <c r="V54" s="1">
        <f>-ROUND(H54*T54,0)</f>
        <v>6474</v>
      </c>
      <c r="W54" s="1">
        <f>+V54</f>
        <v>6474</v>
      </c>
      <c r="X54" s="1"/>
      <c r="Y54" s="1"/>
      <c r="Z54" s="1"/>
    </row>
    <row r="55" spans="1:26" x14ac:dyDescent="0.2">
      <c r="B55" s="4">
        <v>6.2560000000000004E-2</v>
      </c>
      <c r="C55" s="3" t="s">
        <v>2</v>
      </c>
      <c r="D55" s="3" t="s">
        <v>1</v>
      </c>
      <c r="E55" s="3">
        <v>2714</v>
      </c>
      <c r="F55" s="3">
        <v>2420</v>
      </c>
      <c r="H55" s="15">
        <f t="shared" ref="H55:H71" si="15">ROUND($H$52*B55,0)</f>
        <v>-64235</v>
      </c>
      <c r="J55" s="3" t="s">
        <v>2</v>
      </c>
      <c r="K55" s="3" t="s">
        <v>1</v>
      </c>
      <c r="L55" s="3" t="s">
        <v>12</v>
      </c>
      <c r="M55" s="3">
        <v>2832</v>
      </c>
      <c r="N55" s="1">
        <f t="shared" ref="N55:N71" si="16">ROUND($N$52*B55,0)</f>
        <v>17598</v>
      </c>
      <c r="P55" s="6">
        <v>0.25345000000000001</v>
      </c>
      <c r="Q55" s="3"/>
      <c r="R55" s="17">
        <f t="shared" ref="R55:R71" si="17">-ROUND(H55*P55,0)</f>
        <v>16280</v>
      </c>
      <c r="S55" s="3"/>
      <c r="T55">
        <v>0.1323</v>
      </c>
      <c r="V55" s="1">
        <f t="shared" ref="V55:V71" si="18">-ROUND(H55*T55,0)</f>
        <v>8498</v>
      </c>
      <c r="W55" s="1"/>
      <c r="X55" s="1">
        <f>+V55</f>
        <v>8498</v>
      </c>
      <c r="Y55" s="1">
        <f>+Z55-X55</f>
        <v>2885.0285982184705</v>
      </c>
      <c r="Z55" s="9">
        <f>+X55/(1-P55)</f>
        <v>11383.028598218471</v>
      </c>
    </row>
    <row r="56" spans="1:26" x14ac:dyDescent="0.2">
      <c r="B56" s="4">
        <v>7.911E-2</v>
      </c>
      <c r="C56" s="32"/>
      <c r="D56" s="3" t="s">
        <v>1</v>
      </c>
      <c r="E56" s="3">
        <v>2714</v>
      </c>
      <c r="F56" s="3">
        <v>2420</v>
      </c>
      <c r="H56" s="15">
        <f t="shared" si="15"/>
        <v>-81228</v>
      </c>
      <c r="J56" s="32"/>
      <c r="K56" s="3" t="s">
        <v>1</v>
      </c>
      <c r="L56" s="3" t="s">
        <v>12</v>
      </c>
      <c r="M56" s="3">
        <v>2832</v>
      </c>
      <c r="N56" s="1">
        <f t="shared" si="16"/>
        <v>22253</v>
      </c>
      <c r="P56" s="6">
        <v>0.27872999999999998</v>
      </c>
      <c r="Q56" s="3"/>
      <c r="R56" s="17">
        <f t="shared" si="17"/>
        <v>22641</v>
      </c>
      <c r="S56" s="3"/>
      <c r="T56">
        <v>0.12781999999999999</v>
      </c>
      <c r="V56" s="1">
        <f t="shared" si="18"/>
        <v>10383</v>
      </c>
      <c r="W56" s="1"/>
      <c r="X56" s="1">
        <f>+V56</f>
        <v>10383</v>
      </c>
      <c r="Y56" s="1">
        <f>+Z56-X56</f>
        <v>4012.4413742426532</v>
      </c>
      <c r="Z56" s="9">
        <f>+X56/(1-P56)</f>
        <v>14395.441374242653</v>
      </c>
    </row>
    <row r="57" spans="1:26" x14ac:dyDescent="0.2">
      <c r="B57" s="4">
        <v>2.2329999999999999E-2</v>
      </c>
      <c r="C57" s="32"/>
      <c r="D57" s="3" t="s">
        <v>1</v>
      </c>
      <c r="E57" s="3">
        <v>2714</v>
      </c>
      <c r="F57" s="3">
        <v>2420</v>
      </c>
      <c r="H57" s="15">
        <f t="shared" si="15"/>
        <v>-22928</v>
      </c>
      <c r="J57" s="32"/>
      <c r="K57" s="3" t="s">
        <v>1</v>
      </c>
      <c r="L57" s="3" t="s">
        <v>12</v>
      </c>
      <c r="M57" s="3">
        <v>2832</v>
      </c>
      <c r="N57" s="1">
        <f t="shared" si="16"/>
        <v>6281</v>
      </c>
      <c r="P57" s="6">
        <v>0.25345000000000001</v>
      </c>
      <c r="Q57" s="3"/>
      <c r="R57" s="17">
        <f t="shared" si="17"/>
        <v>5811</v>
      </c>
      <c r="S57" s="3"/>
      <c r="T57">
        <v>0.1323</v>
      </c>
      <c r="V57" s="1">
        <f t="shared" si="18"/>
        <v>3033</v>
      </c>
      <c r="W57" s="1">
        <f>+V57</f>
        <v>3033</v>
      </c>
      <c r="X57" s="1"/>
      <c r="Y57" s="1"/>
      <c r="Z57" s="1"/>
    </row>
    <row r="58" spans="1:26" x14ac:dyDescent="0.2">
      <c r="B58" s="4">
        <v>0.2286</v>
      </c>
      <c r="C58" s="32"/>
      <c r="D58" s="3" t="s">
        <v>1</v>
      </c>
      <c r="E58" s="3">
        <v>2714</v>
      </c>
      <c r="F58" s="3">
        <v>2420</v>
      </c>
      <c r="H58" s="15">
        <f t="shared" si="15"/>
        <v>-234719</v>
      </c>
      <c r="J58" s="32"/>
      <c r="K58" s="3" t="s">
        <v>1</v>
      </c>
      <c r="L58" s="3" t="s">
        <v>12</v>
      </c>
      <c r="M58" s="3">
        <v>2832</v>
      </c>
      <c r="N58" s="1">
        <f t="shared" si="16"/>
        <v>64304</v>
      </c>
      <c r="P58" s="6">
        <v>0.28992394999999999</v>
      </c>
      <c r="Q58" s="3"/>
      <c r="R58" s="17">
        <f t="shared" si="17"/>
        <v>68051</v>
      </c>
      <c r="S58" s="3"/>
      <c r="T58">
        <v>0.12583630000000001</v>
      </c>
      <c r="V58" s="1">
        <f t="shared" si="18"/>
        <v>29536</v>
      </c>
      <c r="W58" s="1"/>
      <c r="X58" s="1">
        <f>+V58</f>
        <v>29536</v>
      </c>
      <c r="Y58" s="1">
        <f>+Z58-X58</f>
        <v>12059.544589906953</v>
      </c>
      <c r="Z58" s="9">
        <f>+X58/(1-P58)</f>
        <v>41595.544589906953</v>
      </c>
    </row>
    <row r="59" spans="1:26" x14ac:dyDescent="0.2">
      <c r="B59" s="4">
        <v>7.1059999999999998E-2</v>
      </c>
      <c r="C59" s="3" t="s">
        <v>3</v>
      </c>
      <c r="D59" s="3" t="s">
        <v>1</v>
      </c>
      <c r="E59" s="3">
        <v>2714</v>
      </c>
      <c r="F59" s="3">
        <v>2420</v>
      </c>
      <c r="H59" s="15">
        <f t="shared" si="15"/>
        <v>-72962</v>
      </c>
      <c r="J59" s="3" t="s">
        <v>3</v>
      </c>
      <c r="K59" s="3" t="s">
        <v>1</v>
      </c>
      <c r="L59" s="3" t="s">
        <v>12</v>
      </c>
      <c r="M59" s="3">
        <v>2832</v>
      </c>
      <c r="N59" s="1">
        <f t="shared" si="16"/>
        <v>19989</v>
      </c>
      <c r="P59" s="6">
        <v>0.25345000000000001</v>
      </c>
      <c r="Q59" s="3"/>
      <c r="R59" s="17">
        <f t="shared" si="17"/>
        <v>18492</v>
      </c>
      <c r="S59" s="3"/>
      <c r="T59">
        <v>0.1323</v>
      </c>
      <c r="V59" s="1">
        <f t="shared" si="18"/>
        <v>9653</v>
      </c>
      <c r="W59" s="1"/>
      <c r="X59" s="1">
        <f>+V59</f>
        <v>9653</v>
      </c>
      <c r="Y59" s="1">
        <f>+Z59-X59</f>
        <v>3277.1453352086264</v>
      </c>
      <c r="Z59" s="9">
        <f>+X59/(1-P59)</f>
        <v>12930.145335208626</v>
      </c>
    </row>
    <row r="60" spans="1:26" x14ac:dyDescent="0.2">
      <c r="B60" s="4">
        <v>2.2120000000000001E-2</v>
      </c>
      <c r="C60" s="32"/>
      <c r="D60" s="3" t="s">
        <v>1</v>
      </c>
      <c r="E60" s="3">
        <v>2714</v>
      </c>
      <c r="F60" s="3">
        <v>2420</v>
      </c>
      <c r="H60" s="15">
        <f t="shared" si="15"/>
        <v>-22712</v>
      </c>
      <c r="J60" s="32"/>
      <c r="K60" s="3" t="s">
        <v>1</v>
      </c>
      <c r="L60" s="3" t="s">
        <v>12</v>
      </c>
      <c r="M60" s="3">
        <v>2832</v>
      </c>
      <c r="N60" s="1">
        <f t="shared" si="16"/>
        <v>6222</v>
      </c>
      <c r="P60" s="6">
        <v>0.25345000000000001</v>
      </c>
      <c r="Q60" s="3"/>
      <c r="R60" s="17">
        <f t="shared" si="17"/>
        <v>5756</v>
      </c>
      <c r="S60" s="3"/>
      <c r="T60">
        <v>0.1323</v>
      </c>
      <c r="V60" s="1">
        <f t="shared" si="18"/>
        <v>3005</v>
      </c>
      <c r="W60" s="1">
        <f>+V60</f>
        <v>3005</v>
      </c>
      <c r="X60" s="1"/>
      <c r="Y60" s="1"/>
      <c r="Z60" s="1"/>
    </row>
    <row r="61" spans="1:26" x14ac:dyDescent="0.2">
      <c r="B61" s="4">
        <v>1.5100000000000001E-3</v>
      </c>
      <c r="C61" s="3" t="s">
        <v>4</v>
      </c>
      <c r="D61" s="3" t="s">
        <v>1</v>
      </c>
      <c r="E61" s="3">
        <v>2714</v>
      </c>
      <c r="F61" s="3">
        <v>2420</v>
      </c>
      <c r="H61" s="15">
        <f t="shared" si="15"/>
        <v>-1550</v>
      </c>
      <c r="J61" s="3" t="s">
        <v>4</v>
      </c>
      <c r="K61" s="3" t="s">
        <v>1</v>
      </c>
      <c r="L61" s="3" t="s">
        <v>12</v>
      </c>
      <c r="M61" s="3">
        <v>2832</v>
      </c>
      <c r="N61" s="1">
        <f t="shared" si="16"/>
        <v>425</v>
      </c>
      <c r="P61" s="6">
        <v>0.25345000000000001</v>
      </c>
      <c r="Q61" s="3"/>
      <c r="R61" s="17">
        <f t="shared" si="17"/>
        <v>393</v>
      </c>
      <c r="S61" s="3"/>
      <c r="T61">
        <v>0.1323</v>
      </c>
      <c r="V61" s="1">
        <f t="shared" si="18"/>
        <v>205</v>
      </c>
      <c r="W61" s="1"/>
      <c r="X61" s="1">
        <f>+V61</f>
        <v>205</v>
      </c>
      <c r="Y61" s="1">
        <f>+Z61-X61</f>
        <v>69.596477128122672</v>
      </c>
      <c r="Z61" s="9">
        <f>+X61/(1-P61)</f>
        <v>274.59647712812267</v>
      </c>
    </row>
    <row r="62" spans="1:26" x14ac:dyDescent="0.2">
      <c r="B62" s="4">
        <v>1.5399999999999999E-3</v>
      </c>
      <c r="C62" s="32"/>
      <c r="D62" s="3" t="s">
        <v>1</v>
      </c>
      <c r="E62" s="3">
        <v>2714</v>
      </c>
      <c r="F62" s="3">
        <v>2420</v>
      </c>
      <c r="H62" s="15">
        <f t="shared" si="15"/>
        <v>-1581</v>
      </c>
      <c r="J62" s="32"/>
      <c r="K62" s="3" t="s">
        <v>1</v>
      </c>
      <c r="L62" s="3" t="s">
        <v>12</v>
      </c>
      <c r="M62" s="3">
        <v>2832</v>
      </c>
      <c r="N62" s="1">
        <f t="shared" si="16"/>
        <v>433</v>
      </c>
      <c r="P62" s="6">
        <v>0.25345000000000001</v>
      </c>
      <c r="Q62" s="3"/>
      <c r="R62" s="17">
        <f t="shared" si="17"/>
        <v>401</v>
      </c>
      <c r="S62" s="3"/>
      <c r="T62">
        <v>0.1323</v>
      </c>
      <c r="V62" s="1">
        <f t="shared" si="18"/>
        <v>209</v>
      </c>
      <c r="W62" s="1">
        <f>+V62</f>
        <v>209</v>
      </c>
      <c r="X62" s="1"/>
      <c r="Y62" s="1"/>
      <c r="Z62" s="1"/>
    </row>
    <row r="63" spans="1:26" x14ac:dyDescent="0.2">
      <c r="B63" s="4">
        <v>0.16819000000000001</v>
      </c>
      <c r="C63" s="3" t="s">
        <v>5</v>
      </c>
      <c r="D63" s="3" t="s">
        <v>1</v>
      </c>
      <c r="E63" s="3">
        <v>2714</v>
      </c>
      <c r="F63" s="3">
        <v>2420</v>
      </c>
      <c r="H63" s="15">
        <f t="shared" si="15"/>
        <v>-172692</v>
      </c>
      <c r="J63" s="3" t="s">
        <v>5</v>
      </c>
      <c r="K63" s="3" t="s">
        <v>1</v>
      </c>
      <c r="L63" s="3" t="s">
        <v>12</v>
      </c>
      <c r="M63" s="3">
        <v>2832</v>
      </c>
      <c r="N63" s="1">
        <f t="shared" si="16"/>
        <v>47311</v>
      </c>
      <c r="P63" s="6">
        <v>0.25345000000000001</v>
      </c>
      <c r="Q63" s="3"/>
      <c r="R63" s="17">
        <f t="shared" si="17"/>
        <v>43769</v>
      </c>
      <c r="S63" s="3"/>
      <c r="T63">
        <v>0.1323</v>
      </c>
      <c r="V63" s="1">
        <f t="shared" si="18"/>
        <v>22847</v>
      </c>
      <c r="W63" s="1"/>
      <c r="X63" s="1">
        <f>+V63</f>
        <v>22847</v>
      </c>
      <c r="Y63" s="1">
        <f>+Z63-X63</f>
        <v>7756.4425021766765</v>
      </c>
      <c r="Z63" s="9">
        <f>+X63/(1-P63)</f>
        <v>30603.442502176676</v>
      </c>
    </row>
    <row r="64" spans="1:26" x14ac:dyDescent="0.2">
      <c r="B64" s="4">
        <v>1.15E-3</v>
      </c>
      <c r="C64" s="3" t="s">
        <v>6</v>
      </c>
      <c r="D64" s="3" t="s">
        <v>1</v>
      </c>
      <c r="E64" s="3">
        <v>2714</v>
      </c>
      <c r="F64" s="3">
        <v>2420</v>
      </c>
      <c r="H64" s="15">
        <f t="shared" si="15"/>
        <v>-1181</v>
      </c>
      <c r="J64" s="3" t="s">
        <v>6</v>
      </c>
      <c r="K64" s="3" t="s">
        <v>1</v>
      </c>
      <c r="L64" s="3" t="s">
        <v>12</v>
      </c>
      <c r="M64" s="3">
        <v>2832</v>
      </c>
      <c r="N64" s="1">
        <f t="shared" si="16"/>
        <v>323</v>
      </c>
      <c r="P64" s="6">
        <v>0.25345000000000001</v>
      </c>
      <c r="Q64" s="3"/>
      <c r="R64" s="17">
        <f t="shared" si="17"/>
        <v>299</v>
      </c>
      <c r="S64" s="3"/>
      <c r="T64">
        <v>0.1323</v>
      </c>
      <c r="V64" s="1">
        <f t="shared" si="18"/>
        <v>156</v>
      </c>
      <c r="W64" s="1"/>
      <c r="X64" s="1">
        <f>+V64</f>
        <v>156</v>
      </c>
      <c r="Y64" s="1">
        <f>+Z64-X64</f>
        <v>52.961221619449447</v>
      </c>
      <c r="Z64" s="9">
        <f>+X64/(1-P64)</f>
        <v>208.96122161944945</v>
      </c>
    </row>
    <row r="65" spans="1:26" x14ac:dyDescent="0.2">
      <c r="B65" s="4">
        <v>2.8969999999999999E-2</v>
      </c>
      <c r="C65" s="32"/>
      <c r="D65" s="3" t="s">
        <v>1</v>
      </c>
      <c r="E65" s="3">
        <v>2714</v>
      </c>
      <c r="F65" s="3">
        <v>2420</v>
      </c>
      <c r="H65" s="15">
        <f t="shared" si="15"/>
        <v>-29745</v>
      </c>
      <c r="J65" s="32"/>
      <c r="K65" s="3" t="s">
        <v>1</v>
      </c>
      <c r="L65" s="3" t="s">
        <v>12</v>
      </c>
      <c r="M65" s="3">
        <v>2832</v>
      </c>
      <c r="N65" s="1">
        <f t="shared" si="16"/>
        <v>8149</v>
      </c>
      <c r="P65" s="6">
        <v>0.275175</v>
      </c>
      <c r="Q65" s="3"/>
      <c r="R65" s="17">
        <f t="shared" si="17"/>
        <v>8185</v>
      </c>
      <c r="S65" s="3"/>
      <c r="T65">
        <v>0.12845000000000001</v>
      </c>
      <c r="V65" s="1">
        <f t="shared" si="18"/>
        <v>3821</v>
      </c>
      <c r="W65" s="1"/>
      <c r="X65" s="1">
        <f>+V65</f>
        <v>3821</v>
      </c>
      <c r="Y65" s="1">
        <f>+Z65-X65</f>
        <v>1450.6172869313277</v>
      </c>
      <c r="Z65" s="9">
        <f>+X65/(1-P65)</f>
        <v>5271.6172869313277</v>
      </c>
    </row>
    <row r="66" spans="1:26" x14ac:dyDescent="0.2">
      <c r="B66" s="4">
        <v>4.4089999999999997E-2</v>
      </c>
      <c r="C66" s="32"/>
      <c r="D66" s="3" t="s">
        <v>1</v>
      </c>
      <c r="E66" s="3">
        <v>2714</v>
      </c>
      <c r="F66" s="3">
        <v>2420</v>
      </c>
      <c r="H66" s="15">
        <f t="shared" si="15"/>
        <v>-45270</v>
      </c>
      <c r="J66" s="32"/>
      <c r="K66" s="3" t="s">
        <v>1</v>
      </c>
      <c r="L66" s="3" t="s">
        <v>12</v>
      </c>
      <c r="M66" s="3">
        <v>2832</v>
      </c>
      <c r="N66" s="1">
        <f t="shared" si="16"/>
        <v>12402</v>
      </c>
      <c r="P66" s="6">
        <v>0.25345000000000001</v>
      </c>
      <c r="Q66" s="3"/>
      <c r="R66" s="17">
        <f t="shared" si="17"/>
        <v>11474</v>
      </c>
      <c r="S66" s="3"/>
      <c r="T66">
        <v>0.1323</v>
      </c>
      <c r="V66" s="1">
        <f t="shared" si="18"/>
        <v>5989</v>
      </c>
      <c r="W66" s="1">
        <f>+V66</f>
        <v>5989</v>
      </c>
      <c r="X66" s="1"/>
      <c r="Y66" s="1"/>
      <c r="Z66" s="1"/>
    </row>
    <row r="67" spans="1:26" x14ac:dyDescent="0.2">
      <c r="B67" s="4">
        <v>9.035E-2</v>
      </c>
      <c r="C67" s="32"/>
      <c r="D67" s="3" t="s">
        <v>1</v>
      </c>
      <c r="E67" s="3">
        <v>2714</v>
      </c>
      <c r="F67" s="3">
        <v>2420</v>
      </c>
      <c r="H67" s="15">
        <f t="shared" si="15"/>
        <v>-92768</v>
      </c>
      <c r="J67" s="32"/>
      <c r="K67" s="3" t="s">
        <v>1</v>
      </c>
      <c r="L67" s="3" t="s">
        <v>12</v>
      </c>
      <c r="M67" s="3">
        <v>2832</v>
      </c>
      <c r="N67" s="1">
        <f t="shared" si="16"/>
        <v>25415</v>
      </c>
      <c r="P67" s="6">
        <v>0.25124906000000002</v>
      </c>
      <c r="Q67" s="3"/>
      <c r="R67" s="17">
        <f t="shared" si="17"/>
        <v>23308</v>
      </c>
      <c r="S67" s="3"/>
      <c r="T67">
        <v>0.13269</v>
      </c>
      <c r="V67" s="1">
        <f t="shared" si="18"/>
        <v>12309</v>
      </c>
      <c r="W67" s="1">
        <f>+V67</f>
        <v>12309</v>
      </c>
      <c r="X67" s="1"/>
      <c r="Y67" s="1"/>
      <c r="Z67" s="1"/>
    </row>
    <row r="68" spans="1:26" x14ac:dyDescent="0.2">
      <c r="B68" s="4">
        <v>5.7499999999999999E-3</v>
      </c>
      <c r="C68" s="32"/>
      <c r="D68" s="3" t="s">
        <v>1</v>
      </c>
      <c r="E68" s="3">
        <v>2714</v>
      </c>
      <c r="F68" s="3">
        <v>2420</v>
      </c>
      <c r="H68" s="15">
        <f t="shared" si="15"/>
        <v>-5904</v>
      </c>
      <c r="J68" s="32"/>
      <c r="K68" s="3" t="s">
        <v>1</v>
      </c>
      <c r="L68" s="3" t="s">
        <v>12</v>
      </c>
      <c r="M68" s="3">
        <v>2832</v>
      </c>
      <c r="N68" s="1">
        <f t="shared" si="16"/>
        <v>1617</v>
      </c>
      <c r="P68" s="6">
        <v>0.27631971</v>
      </c>
      <c r="Q68" s="3"/>
      <c r="R68" s="17">
        <f t="shared" si="17"/>
        <v>1631</v>
      </c>
      <c r="S68" s="3"/>
      <c r="T68">
        <v>0.1282471</v>
      </c>
      <c r="V68" s="1">
        <f t="shared" si="18"/>
        <v>757</v>
      </c>
      <c r="W68" s="1">
        <f>+V68</f>
        <v>757</v>
      </c>
      <c r="X68" s="1"/>
      <c r="Y68" s="1"/>
      <c r="Z68" s="1"/>
    </row>
    <row r="69" spans="1:26" x14ac:dyDescent="0.2">
      <c r="B69" s="4">
        <v>9.5920000000000005E-2</v>
      </c>
      <c r="C69" s="32"/>
      <c r="D69" s="3" t="s">
        <v>1</v>
      </c>
      <c r="E69" s="3">
        <v>2714</v>
      </c>
      <c r="F69" s="3">
        <v>2420</v>
      </c>
      <c r="H69" s="15">
        <f t="shared" si="15"/>
        <v>-98487</v>
      </c>
      <c r="J69" s="32"/>
      <c r="K69" s="3" t="s">
        <v>1</v>
      </c>
      <c r="L69" s="3" t="s">
        <v>12</v>
      </c>
      <c r="M69" s="3">
        <v>2832</v>
      </c>
      <c r="N69" s="1">
        <f t="shared" si="16"/>
        <v>26982</v>
      </c>
      <c r="P69" s="6">
        <v>0.27631971</v>
      </c>
      <c r="Q69" s="3"/>
      <c r="R69" s="17">
        <f t="shared" si="17"/>
        <v>27214</v>
      </c>
      <c r="S69" s="3"/>
      <c r="T69">
        <v>0.1282471</v>
      </c>
      <c r="V69" s="1">
        <f t="shared" si="18"/>
        <v>12631</v>
      </c>
      <c r="W69" s="1">
        <f>+V69</f>
        <v>12631</v>
      </c>
      <c r="X69" s="1"/>
      <c r="Y69" s="1"/>
      <c r="Z69" s="1"/>
    </row>
    <row r="70" spans="1:26" x14ac:dyDescent="0.2">
      <c r="B70" s="4">
        <v>1.0399999999999999E-3</v>
      </c>
      <c r="C70" s="32"/>
      <c r="D70" s="3" t="s">
        <v>1</v>
      </c>
      <c r="E70" s="3">
        <v>2714</v>
      </c>
      <c r="F70" s="3">
        <v>2420</v>
      </c>
      <c r="H70" s="15">
        <f t="shared" si="15"/>
        <v>-1068</v>
      </c>
      <c r="J70" s="32"/>
      <c r="K70" s="3" t="s">
        <v>1</v>
      </c>
      <c r="L70" s="3" t="s">
        <v>12</v>
      </c>
      <c r="M70" s="3">
        <v>2832</v>
      </c>
      <c r="N70" s="1">
        <f t="shared" si="16"/>
        <v>293</v>
      </c>
      <c r="P70" s="6">
        <v>0.28139399999999998</v>
      </c>
      <c r="Q70" s="3"/>
      <c r="R70" s="17">
        <f t="shared" si="17"/>
        <v>301</v>
      </c>
      <c r="S70" s="3"/>
      <c r="T70">
        <v>0.12734790000000001</v>
      </c>
      <c r="V70" s="1">
        <f t="shared" si="18"/>
        <v>136</v>
      </c>
      <c r="W70" s="1">
        <f>+V70</f>
        <v>136</v>
      </c>
      <c r="X70" s="1"/>
      <c r="Y70" s="1"/>
      <c r="Z70" s="1"/>
    </row>
    <row r="71" spans="1:26" x14ac:dyDescent="0.2">
      <c r="B71" s="4">
        <v>3.0669999999999999E-2</v>
      </c>
      <c r="C71" s="32"/>
      <c r="D71" s="3" t="s">
        <v>1</v>
      </c>
      <c r="E71" s="3">
        <v>2714</v>
      </c>
      <c r="F71" s="3">
        <v>2420</v>
      </c>
      <c r="H71" s="15">
        <f t="shared" si="15"/>
        <v>-31491</v>
      </c>
      <c r="J71" s="32"/>
      <c r="K71" s="3" t="s">
        <v>1</v>
      </c>
      <c r="L71" s="3" t="s">
        <v>12</v>
      </c>
      <c r="M71" s="3">
        <v>2832</v>
      </c>
      <c r="N71" s="1">
        <f t="shared" si="16"/>
        <v>8627</v>
      </c>
      <c r="P71" s="6">
        <v>0.275175</v>
      </c>
      <c r="Q71" s="3"/>
      <c r="R71" s="17">
        <f t="shared" si="17"/>
        <v>8666</v>
      </c>
      <c r="S71" s="3"/>
      <c r="T71">
        <v>0.12845000000000001</v>
      </c>
      <c r="V71" s="1">
        <f t="shared" si="18"/>
        <v>4045</v>
      </c>
      <c r="W71" s="1"/>
      <c r="X71" s="1">
        <f>+V71</f>
        <v>4045</v>
      </c>
      <c r="Y71" s="1">
        <f>+Z71-X71</f>
        <v>1535.657400062084</v>
      </c>
      <c r="Z71" s="9">
        <f>+X71/(1-P71)</f>
        <v>5580.657400062084</v>
      </c>
    </row>
    <row r="72" spans="1:26" x14ac:dyDescent="0.2">
      <c r="B72" s="4">
        <f>SUM(B54:B71)</f>
        <v>1</v>
      </c>
      <c r="C72" s="32"/>
      <c r="D72" s="3" t="s">
        <v>1</v>
      </c>
      <c r="E72" s="3">
        <v>2714</v>
      </c>
      <c r="F72" s="3">
        <v>2420</v>
      </c>
      <c r="H72" s="15">
        <f>-SUM(H54:H71)</f>
        <v>1026767</v>
      </c>
      <c r="J72" s="32"/>
      <c r="K72" s="3" t="s">
        <v>1</v>
      </c>
      <c r="L72" s="3" t="s">
        <v>12</v>
      </c>
      <c r="M72" s="3">
        <v>2832</v>
      </c>
      <c r="N72" s="1">
        <f>-SUM(N54:N71)</f>
        <v>-281294</v>
      </c>
      <c r="P72" s="6"/>
      <c r="Q72" s="3"/>
      <c r="R72" s="15">
        <f>-SUM(R54:R71)</f>
        <v>-272384</v>
      </c>
      <c r="S72" s="3"/>
      <c r="V72" s="2">
        <f>SUM(V54:V71)</f>
        <v>133687</v>
      </c>
      <c r="W72" s="1">
        <f t="shared" ref="W72" si="19">SUM(W54:W71)</f>
        <v>44543</v>
      </c>
      <c r="X72" s="1">
        <f t="shared" ref="X72" si="20">SUM(X54:X71)</f>
        <v>89144</v>
      </c>
      <c r="Y72" s="1">
        <f t="shared" ref="Y72" si="21">SUM(Y54:Y71)</f>
        <v>33099.434785494363</v>
      </c>
      <c r="Z72" s="1">
        <f t="shared" ref="Z72" si="22">SUM(Z54:Z71)</f>
        <v>122243.43478549438</v>
      </c>
    </row>
    <row r="74" spans="1:26" ht="20.25" x14ac:dyDescent="0.3">
      <c r="A74" s="12" t="s">
        <v>31</v>
      </c>
    </row>
    <row r="75" spans="1:26" x14ac:dyDescent="0.2">
      <c r="B75" s="3" t="s">
        <v>8</v>
      </c>
      <c r="C75" t="s">
        <v>7</v>
      </c>
      <c r="H75" s="15">
        <v>-2681230</v>
      </c>
      <c r="J75" s="3" t="s">
        <v>9</v>
      </c>
      <c r="N75" s="1">
        <f>1015850-N52</f>
        <v>734554.859146</v>
      </c>
    </row>
    <row r="77" spans="1:26" x14ac:dyDescent="0.2">
      <c r="B77" s="4">
        <v>3.2669999999999998E-2</v>
      </c>
      <c r="C77" s="32"/>
      <c r="D77" s="3" t="s">
        <v>1</v>
      </c>
      <c r="E77" s="3">
        <v>3210</v>
      </c>
      <c r="F77" s="3">
        <v>2110</v>
      </c>
      <c r="H77" s="15">
        <f t="shared" ref="H77:H94" si="23">ROUND($H$52*B77,0)</f>
        <v>-33544</v>
      </c>
      <c r="J77" s="32"/>
      <c r="K77" s="3" t="s">
        <v>1</v>
      </c>
      <c r="L77" s="3" t="s">
        <v>12</v>
      </c>
      <c r="M77" s="3">
        <v>2832</v>
      </c>
      <c r="N77" s="1">
        <f t="shared" ref="N77:N94" si="24">ROUND($N$52*B77,0)</f>
        <v>9190</v>
      </c>
      <c r="P77" s="6">
        <v>0.21</v>
      </c>
      <c r="Q77" s="3"/>
      <c r="R77" s="17">
        <f>-ROUND(H77*P77,0)</f>
        <v>7044</v>
      </c>
      <c r="S77" s="3"/>
      <c r="T77">
        <v>0.14000000000000001</v>
      </c>
      <c r="V77" s="1">
        <f>-ROUND(H77*T77,0)</f>
        <v>4696</v>
      </c>
      <c r="W77" s="1">
        <f>+V77</f>
        <v>4696</v>
      </c>
      <c r="X77" s="1"/>
      <c r="Y77" s="1"/>
      <c r="Z77" s="1"/>
    </row>
    <row r="78" spans="1:26" x14ac:dyDescent="0.2">
      <c r="B78" s="4">
        <v>7.2569999999999996E-2</v>
      </c>
      <c r="C78" s="3" t="s">
        <v>2</v>
      </c>
      <c r="D78" s="3" t="s">
        <v>1</v>
      </c>
      <c r="E78" s="3">
        <v>3210</v>
      </c>
      <c r="F78" s="3">
        <v>2110</v>
      </c>
      <c r="H78" s="15">
        <f t="shared" si="23"/>
        <v>-74512</v>
      </c>
      <c r="J78" s="3" t="s">
        <v>2</v>
      </c>
      <c r="K78" s="3" t="s">
        <v>1</v>
      </c>
      <c r="L78" s="3" t="s">
        <v>12</v>
      </c>
      <c r="M78" s="3">
        <v>2832</v>
      </c>
      <c r="N78" s="1">
        <f t="shared" si="24"/>
        <v>20414</v>
      </c>
      <c r="P78" s="6">
        <v>0.25345000000000001</v>
      </c>
      <c r="Q78" s="3"/>
      <c r="R78" s="17">
        <f t="shared" ref="R78:R94" si="25">-ROUND(H78*P78,0)</f>
        <v>18885</v>
      </c>
      <c r="S78" s="3"/>
      <c r="T78">
        <v>0.1323</v>
      </c>
      <c r="V78" s="1">
        <f t="shared" ref="V78:V94" si="26">-ROUND(H78*T78,0)</f>
        <v>9858</v>
      </c>
      <c r="W78" s="1"/>
      <c r="X78" s="1">
        <f>+V78</f>
        <v>9858</v>
      </c>
      <c r="Y78" s="1">
        <f>+Z78-X78</f>
        <v>3346.7418123367479</v>
      </c>
      <c r="Z78" s="9">
        <f>+X78/(1-P78)</f>
        <v>13204.741812336748</v>
      </c>
    </row>
    <row r="79" spans="1:26" x14ac:dyDescent="0.2">
      <c r="B79" s="4">
        <v>0.10592</v>
      </c>
      <c r="C79" s="32"/>
      <c r="D79" s="3" t="s">
        <v>1</v>
      </c>
      <c r="E79" s="3">
        <v>3210</v>
      </c>
      <c r="F79" s="3">
        <v>2110</v>
      </c>
      <c r="H79" s="15">
        <f t="shared" si="23"/>
        <v>-108755</v>
      </c>
      <c r="J79" s="32"/>
      <c r="K79" s="3" t="s">
        <v>1</v>
      </c>
      <c r="L79" s="3" t="s">
        <v>12</v>
      </c>
      <c r="M79" s="3">
        <v>2832</v>
      </c>
      <c r="N79" s="1">
        <f t="shared" si="24"/>
        <v>29795</v>
      </c>
      <c r="P79" s="6">
        <v>0.27872999999999998</v>
      </c>
      <c r="Q79" s="3"/>
      <c r="R79" s="17">
        <f t="shared" si="25"/>
        <v>30313</v>
      </c>
      <c r="S79" s="3"/>
      <c r="T79">
        <v>0.12781999999999999</v>
      </c>
      <c r="V79" s="1">
        <f t="shared" si="26"/>
        <v>13901</v>
      </c>
      <c r="W79" s="1"/>
      <c r="X79" s="1">
        <f>+V79</f>
        <v>13901</v>
      </c>
      <c r="Y79" s="1">
        <f>+Z79-X79</f>
        <v>5371.9491036643667</v>
      </c>
      <c r="Z79" s="9">
        <f>+X79/(1-P79)</f>
        <v>19272.949103664367</v>
      </c>
    </row>
    <row r="80" spans="1:26" x14ac:dyDescent="0.2">
      <c r="B80" s="4">
        <v>3.5180000000000003E-2</v>
      </c>
      <c r="C80" s="32"/>
      <c r="D80" s="3" t="s">
        <v>1</v>
      </c>
      <c r="E80" s="3">
        <v>3210</v>
      </c>
      <c r="F80" s="3">
        <v>2110</v>
      </c>
      <c r="H80" s="15">
        <f t="shared" si="23"/>
        <v>-36122</v>
      </c>
      <c r="J80" s="32"/>
      <c r="K80" s="3" t="s">
        <v>1</v>
      </c>
      <c r="L80" s="3" t="s">
        <v>12</v>
      </c>
      <c r="M80" s="3">
        <v>2832</v>
      </c>
      <c r="N80" s="1">
        <f t="shared" si="24"/>
        <v>9896</v>
      </c>
      <c r="P80" s="6">
        <v>0.25345000000000001</v>
      </c>
      <c r="Q80" s="3"/>
      <c r="R80" s="17">
        <f t="shared" si="25"/>
        <v>9155</v>
      </c>
      <c r="S80" s="3"/>
      <c r="T80">
        <v>0.1323</v>
      </c>
      <c r="V80" s="1">
        <f t="shared" si="26"/>
        <v>4779</v>
      </c>
      <c r="W80" s="1">
        <f>+V80</f>
        <v>4779</v>
      </c>
      <c r="X80" s="1"/>
      <c r="Y80" s="1"/>
      <c r="Z80" s="1"/>
    </row>
    <row r="81" spans="2:26" x14ac:dyDescent="0.2">
      <c r="B81" s="4">
        <v>0.28958</v>
      </c>
      <c r="C81" s="32"/>
      <c r="D81" s="3" t="s">
        <v>1</v>
      </c>
      <c r="E81" s="3">
        <v>3210</v>
      </c>
      <c r="F81" s="3">
        <v>2110</v>
      </c>
      <c r="H81" s="15">
        <f t="shared" si="23"/>
        <v>-297331</v>
      </c>
      <c r="J81" s="32"/>
      <c r="K81" s="3" t="s">
        <v>1</v>
      </c>
      <c r="L81" s="3" t="s">
        <v>12</v>
      </c>
      <c r="M81" s="3">
        <v>2832</v>
      </c>
      <c r="N81" s="1">
        <f t="shared" si="24"/>
        <v>81457</v>
      </c>
      <c r="P81" s="6">
        <v>0.28992394999999999</v>
      </c>
      <c r="Q81" s="3"/>
      <c r="R81" s="17">
        <f t="shared" si="25"/>
        <v>86203</v>
      </c>
      <c r="S81" s="3"/>
      <c r="T81">
        <v>0.12583630000000001</v>
      </c>
      <c r="V81" s="1">
        <f t="shared" si="26"/>
        <v>37415</v>
      </c>
      <c r="W81" s="1"/>
      <c r="X81" s="1">
        <f>+V81</f>
        <v>37415</v>
      </c>
      <c r="Y81" s="1">
        <f>+Z81-X81</f>
        <v>15276.53916682586</v>
      </c>
      <c r="Z81" s="9">
        <f>+X81/(1-P81)</f>
        <v>52691.53916682586</v>
      </c>
    </row>
    <row r="82" spans="2:26" x14ac:dyDescent="0.2">
      <c r="B82" s="4">
        <v>8.1269999999999995E-2</v>
      </c>
      <c r="C82" s="3" t="s">
        <v>3</v>
      </c>
      <c r="D82" s="3" t="s">
        <v>1</v>
      </c>
      <c r="E82" s="3">
        <v>3210</v>
      </c>
      <c r="F82" s="3">
        <v>2110</v>
      </c>
      <c r="H82" s="15">
        <f t="shared" si="23"/>
        <v>-83445</v>
      </c>
      <c r="J82" s="3" t="s">
        <v>3</v>
      </c>
      <c r="K82" s="3" t="s">
        <v>1</v>
      </c>
      <c r="L82" s="3" t="s">
        <v>12</v>
      </c>
      <c r="M82" s="3">
        <v>2832</v>
      </c>
      <c r="N82" s="1">
        <f t="shared" si="24"/>
        <v>22861</v>
      </c>
      <c r="P82" s="6">
        <v>0.25345000000000001</v>
      </c>
      <c r="Q82" s="3"/>
      <c r="R82" s="17">
        <f t="shared" si="25"/>
        <v>21149</v>
      </c>
      <c r="S82" s="3"/>
      <c r="T82">
        <v>0.1323</v>
      </c>
      <c r="V82" s="1">
        <f t="shared" si="26"/>
        <v>11040</v>
      </c>
      <c r="W82" s="1"/>
      <c r="X82" s="1">
        <f>+V82</f>
        <v>11040</v>
      </c>
      <c r="Y82" s="1">
        <f>+Z82-X82</f>
        <v>3748.0249146071928</v>
      </c>
      <c r="Z82" s="9">
        <f>+X82/(1-P82)</f>
        <v>14788.024914607193</v>
      </c>
    </row>
    <row r="83" spans="2:26" x14ac:dyDescent="0.2">
      <c r="B83" s="4">
        <v>2.0299999999999999E-2</v>
      </c>
      <c r="C83" s="32"/>
      <c r="D83" s="3" t="s">
        <v>1</v>
      </c>
      <c r="E83" s="3">
        <v>3210</v>
      </c>
      <c r="F83" s="3">
        <v>2110</v>
      </c>
      <c r="H83" s="15">
        <f t="shared" si="23"/>
        <v>-20843</v>
      </c>
      <c r="J83" s="32"/>
      <c r="K83" s="3" t="s">
        <v>1</v>
      </c>
      <c r="L83" s="3" t="s">
        <v>12</v>
      </c>
      <c r="M83" s="3">
        <v>2832</v>
      </c>
      <c r="N83" s="1">
        <f t="shared" si="24"/>
        <v>5710</v>
      </c>
      <c r="P83" s="6">
        <v>0.25345000000000001</v>
      </c>
      <c r="Q83" s="3"/>
      <c r="R83" s="17">
        <f t="shared" si="25"/>
        <v>5283</v>
      </c>
      <c r="S83" s="3"/>
      <c r="T83">
        <v>0.1323</v>
      </c>
      <c r="V83" s="1">
        <f t="shared" si="26"/>
        <v>2758</v>
      </c>
      <c r="W83" s="1">
        <f>+V83</f>
        <v>2758</v>
      </c>
      <c r="X83" s="1"/>
      <c r="Y83" s="1"/>
      <c r="Z83" s="1"/>
    </row>
    <row r="84" spans="2:26" x14ac:dyDescent="0.2">
      <c r="B84" s="4">
        <v>2.7599999999999999E-3</v>
      </c>
      <c r="C84" s="3" t="s">
        <v>4</v>
      </c>
      <c r="D84" s="3" t="s">
        <v>1</v>
      </c>
      <c r="E84" s="3">
        <v>3210</v>
      </c>
      <c r="F84" s="3">
        <v>2110</v>
      </c>
      <c r="H84" s="15">
        <f t="shared" si="23"/>
        <v>-2834</v>
      </c>
      <c r="J84" s="3" t="s">
        <v>4</v>
      </c>
      <c r="K84" s="3" t="s">
        <v>1</v>
      </c>
      <c r="L84" s="3" t="s">
        <v>12</v>
      </c>
      <c r="M84" s="3">
        <v>2832</v>
      </c>
      <c r="N84" s="1">
        <f t="shared" si="24"/>
        <v>776</v>
      </c>
      <c r="P84" s="6">
        <v>0.25345000000000001</v>
      </c>
      <c r="Q84" s="3"/>
      <c r="R84" s="17">
        <f t="shared" si="25"/>
        <v>718</v>
      </c>
      <c r="S84" s="3"/>
      <c r="T84">
        <v>0.1323</v>
      </c>
      <c r="V84" s="1">
        <f t="shared" si="26"/>
        <v>375</v>
      </c>
      <c r="W84" s="1"/>
      <c r="X84" s="1">
        <f>+V84</f>
        <v>375</v>
      </c>
      <c r="Y84" s="1">
        <f>+Z84-X84</f>
        <v>127.31062889290735</v>
      </c>
      <c r="Z84" s="9">
        <f>+X84/(1-P84)</f>
        <v>502.31062889290735</v>
      </c>
    </row>
    <row r="85" spans="2:26" x14ac:dyDescent="0.2">
      <c r="B85" s="4">
        <v>1.42E-3</v>
      </c>
      <c r="C85" s="32"/>
      <c r="D85" s="3" t="s">
        <v>1</v>
      </c>
      <c r="E85" s="3">
        <v>3210</v>
      </c>
      <c r="F85" s="3">
        <v>2110</v>
      </c>
      <c r="H85" s="15">
        <f t="shared" si="23"/>
        <v>-1458</v>
      </c>
      <c r="J85" s="32"/>
      <c r="K85" s="3" t="s">
        <v>1</v>
      </c>
      <c r="L85" s="3" t="s">
        <v>12</v>
      </c>
      <c r="M85" s="3">
        <v>2832</v>
      </c>
      <c r="N85" s="1">
        <f t="shared" si="24"/>
        <v>399</v>
      </c>
      <c r="P85" s="6">
        <v>0.25345000000000001</v>
      </c>
      <c r="Q85" s="3"/>
      <c r="R85" s="17">
        <f t="shared" si="25"/>
        <v>370</v>
      </c>
      <c r="S85" s="3"/>
      <c r="T85">
        <v>0.1323</v>
      </c>
      <c r="V85" s="1">
        <f t="shared" si="26"/>
        <v>193</v>
      </c>
      <c r="W85" s="1">
        <f>+V85</f>
        <v>193</v>
      </c>
      <c r="X85" s="1"/>
      <c r="Y85" s="1"/>
      <c r="Z85" s="1"/>
    </row>
    <row r="86" spans="2:26" x14ac:dyDescent="0.2">
      <c r="B86" s="4">
        <v>0.17286000000000001</v>
      </c>
      <c r="C86" s="3" t="s">
        <v>5</v>
      </c>
      <c r="D86" s="3" t="s">
        <v>1</v>
      </c>
      <c r="E86" s="3">
        <v>3210</v>
      </c>
      <c r="F86" s="3">
        <v>2110</v>
      </c>
      <c r="H86" s="15">
        <f t="shared" si="23"/>
        <v>-177487</v>
      </c>
      <c r="J86" s="3" t="s">
        <v>5</v>
      </c>
      <c r="K86" s="3" t="s">
        <v>1</v>
      </c>
      <c r="L86" s="3" t="s">
        <v>12</v>
      </c>
      <c r="M86" s="3">
        <v>2832</v>
      </c>
      <c r="N86" s="1">
        <f t="shared" si="24"/>
        <v>48625</v>
      </c>
      <c r="P86" s="6">
        <v>0.25345000000000001</v>
      </c>
      <c r="Q86" s="3"/>
      <c r="R86" s="17">
        <f t="shared" si="25"/>
        <v>44984</v>
      </c>
      <c r="S86" s="3"/>
      <c r="T86">
        <v>0.1323</v>
      </c>
      <c r="V86" s="1">
        <f t="shared" si="26"/>
        <v>23482</v>
      </c>
      <c r="W86" s="1"/>
      <c r="X86" s="1">
        <f>+V86</f>
        <v>23482</v>
      </c>
      <c r="Y86" s="1">
        <f>+Z86-X86</f>
        <v>7972.0218337686674</v>
      </c>
      <c r="Z86" s="9">
        <f>+X86/(1-P86)</f>
        <v>31454.021833768667</v>
      </c>
    </row>
    <row r="87" spans="2:26" x14ac:dyDescent="0.2">
      <c r="B87" s="4">
        <v>2.31E-3</v>
      </c>
      <c r="C87" s="3" t="s">
        <v>6</v>
      </c>
      <c r="D87" s="3" t="s">
        <v>1</v>
      </c>
      <c r="E87" s="3">
        <v>3210</v>
      </c>
      <c r="F87" s="3">
        <v>2110</v>
      </c>
      <c r="H87" s="15">
        <f t="shared" si="23"/>
        <v>-2372</v>
      </c>
      <c r="J87" s="3" t="s">
        <v>6</v>
      </c>
      <c r="K87" s="3" t="s">
        <v>1</v>
      </c>
      <c r="L87" s="3" t="s">
        <v>12</v>
      </c>
      <c r="M87" s="3">
        <v>2832</v>
      </c>
      <c r="N87" s="1">
        <f t="shared" si="24"/>
        <v>650</v>
      </c>
      <c r="P87" s="6">
        <v>0.25345000000000001</v>
      </c>
      <c r="Q87" s="3"/>
      <c r="R87" s="17">
        <f t="shared" si="25"/>
        <v>601</v>
      </c>
      <c r="S87" s="3"/>
      <c r="T87">
        <v>0.1323</v>
      </c>
      <c r="V87" s="1">
        <f t="shared" si="26"/>
        <v>314</v>
      </c>
      <c r="W87" s="1"/>
      <c r="X87" s="1">
        <f>+V87</f>
        <v>314</v>
      </c>
      <c r="Y87" s="1">
        <f>+Z87-X87</f>
        <v>106.60143325966106</v>
      </c>
      <c r="Z87" s="9">
        <f>+X87/(1-P87)</f>
        <v>420.60143325966106</v>
      </c>
    </row>
    <row r="88" spans="2:26" x14ac:dyDescent="0.2">
      <c r="B88" s="4">
        <v>2.8389999999999999E-2</v>
      </c>
      <c r="C88" s="32"/>
      <c r="D88" s="3" t="s">
        <v>1</v>
      </c>
      <c r="E88" s="3">
        <v>3210</v>
      </c>
      <c r="F88" s="3">
        <v>2110</v>
      </c>
      <c r="H88" s="15">
        <f t="shared" si="23"/>
        <v>-29150</v>
      </c>
      <c r="J88" s="32"/>
      <c r="K88" s="3" t="s">
        <v>1</v>
      </c>
      <c r="L88" s="3" t="s">
        <v>12</v>
      </c>
      <c r="M88" s="3">
        <v>2832</v>
      </c>
      <c r="N88" s="1">
        <f t="shared" si="24"/>
        <v>7986</v>
      </c>
      <c r="P88" s="6">
        <v>0.275175</v>
      </c>
      <c r="Q88" s="3"/>
      <c r="R88" s="17">
        <f t="shared" si="25"/>
        <v>8021</v>
      </c>
      <c r="S88" s="3"/>
      <c r="T88">
        <v>0.12845000000000001</v>
      </c>
      <c r="V88" s="1">
        <f t="shared" si="26"/>
        <v>3744</v>
      </c>
      <c r="W88" s="1"/>
      <c r="X88" s="1">
        <f>+V88</f>
        <v>3744</v>
      </c>
      <c r="Y88" s="1">
        <f>+Z88-X88</f>
        <v>1421.3847480426302</v>
      </c>
      <c r="Z88" s="9">
        <f>+X88/(1-P88)</f>
        <v>5165.3847480426302</v>
      </c>
    </row>
    <row r="89" spans="2:26" x14ac:dyDescent="0.2">
      <c r="B89" s="4">
        <v>4.1369999999999997E-2</v>
      </c>
      <c r="C89" s="32"/>
      <c r="D89" s="3" t="s">
        <v>1</v>
      </c>
      <c r="E89" s="3">
        <v>3210</v>
      </c>
      <c r="F89" s="3">
        <v>2110</v>
      </c>
      <c r="H89" s="15">
        <f t="shared" si="23"/>
        <v>-42477</v>
      </c>
      <c r="J89" s="32"/>
      <c r="K89" s="3" t="s">
        <v>1</v>
      </c>
      <c r="L89" s="3" t="s">
        <v>12</v>
      </c>
      <c r="M89" s="3">
        <v>2832</v>
      </c>
      <c r="N89" s="1">
        <f t="shared" si="24"/>
        <v>11637</v>
      </c>
      <c r="P89" s="6">
        <v>0.25345000000000001</v>
      </c>
      <c r="Q89" s="3"/>
      <c r="R89" s="17">
        <f t="shared" si="25"/>
        <v>10766</v>
      </c>
      <c r="S89" s="3"/>
      <c r="T89">
        <v>0.1323</v>
      </c>
      <c r="V89" s="1">
        <f t="shared" si="26"/>
        <v>5620</v>
      </c>
      <c r="W89" s="1">
        <f>+V89</f>
        <v>5620</v>
      </c>
      <c r="X89" s="1"/>
      <c r="Y89" s="1"/>
      <c r="Z89" s="1"/>
    </row>
    <row r="90" spans="2:26" x14ac:dyDescent="0.2">
      <c r="B90" s="4">
        <v>3.0540000000000001E-2</v>
      </c>
      <c r="C90" s="32"/>
      <c r="D90" s="3" t="s">
        <v>1</v>
      </c>
      <c r="E90" s="3">
        <v>3210</v>
      </c>
      <c r="F90" s="3">
        <v>2110</v>
      </c>
      <c r="H90" s="15">
        <f t="shared" si="23"/>
        <v>-31357</v>
      </c>
      <c r="J90" s="32"/>
      <c r="K90" s="3" t="s">
        <v>1</v>
      </c>
      <c r="L90" s="3" t="s">
        <v>12</v>
      </c>
      <c r="M90" s="3">
        <v>2832</v>
      </c>
      <c r="N90" s="1">
        <f t="shared" si="24"/>
        <v>8591</v>
      </c>
      <c r="P90" s="6">
        <v>0.25124906000000002</v>
      </c>
      <c r="Q90" s="3"/>
      <c r="R90" s="17">
        <f t="shared" si="25"/>
        <v>7878</v>
      </c>
      <c r="S90" s="3"/>
      <c r="T90">
        <v>0.13269</v>
      </c>
      <c r="V90" s="1">
        <f t="shared" si="26"/>
        <v>4161</v>
      </c>
      <c r="W90" s="1">
        <f>+V90</f>
        <v>4161</v>
      </c>
      <c r="X90" s="1"/>
      <c r="Y90" s="1"/>
      <c r="Z90" s="1"/>
    </row>
    <row r="91" spans="2:26" x14ac:dyDescent="0.2">
      <c r="B91" s="4">
        <v>8.6199999999999992E-3</v>
      </c>
      <c r="C91" s="32"/>
      <c r="D91" s="3" t="s">
        <v>1</v>
      </c>
      <c r="E91" s="3">
        <v>3210</v>
      </c>
      <c r="F91" s="3">
        <v>2110</v>
      </c>
      <c r="H91" s="15">
        <f t="shared" si="23"/>
        <v>-8851</v>
      </c>
      <c r="J91" s="32"/>
      <c r="K91" s="3" t="s">
        <v>1</v>
      </c>
      <c r="L91" s="3" t="s">
        <v>12</v>
      </c>
      <c r="M91" s="3">
        <v>2832</v>
      </c>
      <c r="N91" s="1">
        <f t="shared" si="24"/>
        <v>2425</v>
      </c>
      <c r="P91" s="6">
        <v>0.27631971</v>
      </c>
      <c r="Q91" s="3"/>
      <c r="R91" s="17">
        <f t="shared" si="25"/>
        <v>2446</v>
      </c>
      <c r="S91" s="3"/>
      <c r="T91">
        <v>0.1282471</v>
      </c>
      <c r="V91" s="1">
        <f t="shared" si="26"/>
        <v>1135</v>
      </c>
      <c r="W91" s="1">
        <f>+V91</f>
        <v>1135</v>
      </c>
      <c r="X91" s="1"/>
      <c r="Y91" s="1"/>
      <c r="Z91" s="1"/>
    </row>
    <row r="92" spans="2:26" x14ac:dyDescent="0.2">
      <c r="B92" s="4">
        <v>4.0340000000000001E-2</v>
      </c>
      <c r="C92" s="32"/>
      <c r="D92" s="3" t="s">
        <v>1</v>
      </c>
      <c r="E92" s="3">
        <v>3210</v>
      </c>
      <c r="F92" s="3">
        <v>2110</v>
      </c>
      <c r="H92" s="15">
        <f t="shared" si="23"/>
        <v>-41420</v>
      </c>
      <c r="J92" s="32"/>
      <c r="K92" s="3" t="s">
        <v>1</v>
      </c>
      <c r="L92" s="3" t="s">
        <v>12</v>
      </c>
      <c r="M92" s="3">
        <v>2832</v>
      </c>
      <c r="N92" s="1">
        <f t="shared" si="24"/>
        <v>11347</v>
      </c>
      <c r="P92" s="6">
        <v>0.27631971</v>
      </c>
      <c r="Q92" s="3"/>
      <c r="R92" s="17">
        <f t="shared" si="25"/>
        <v>11445</v>
      </c>
      <c r="S92" s="3"/>
      <c r="T92">
        <v>0.1282471</v>
      </c>
      <c r="V92" s="1">
        <f t="shared" si="26"/>
        <v>5312</v>
      </c>
      <c r="W92" s="1">
        <f>+V92</f>
        <v>5312</v>
      </c>
      <c r="X92" s="1"/>
      <c r="Y92" s="1"/>
      <c r="Z92" s="1"/>
    </row>
    <row r="93" spans="2:26" x14ac:dyDescent="0.2">
      <c r="B93" s="4">
        <v>1.2999999999999999E-3</v>
      </c>
      <c r="C93" s="32"/>
      <c r="D93" s="3" t="s">
        <v>1</v>
      </c>
      <c r="E93" s="3">
        <v>3210</v>
      </c>
      <c r="F93" s="3">
        <v>2110</v>
      </c>
      <c r="H93" s="15">
        <f t="shared" si="23"/>
        <v>-1335</v>
      </c>
      <c r="J93" s="32"/>
      <c r="K93" s="3" t="s">
        <v>1</v>
      </c>
      <c r="L93" s="3" t="s">
        <v>12</v>
      </c>
      <c r="M93" s="3">
        <v>2832</v>
      </c>
      <c r="N93" s="1">
        <f t="shared" si="24"/>
        <v>366</v>
      </c>
      <c r="P93" s="6">
        <v>0.28139399999999998</v>
      </c>
      <c r="Q93" s="3"/>
      <c r="R93" s="17">
        <f t="shared" si="25"/>
        <v>376</v>
      </c>
      <c r="S93" s="3"/>
      <c r="T93">
        <v>0.12734790000000001</v>
      </c>
      <c r="V93" s="1">
        <f t="shared" si="26"/>
        <v>170</v>
      </c>
      <c r="W93" s="1">
        <f>+V93</f>
        <v>170</v>
      </c>
      <c r="X93" s="1"/>
      <c r="Y93" s="1"/>
      <c r="Z93" s="1"/>
    </row>
    <row r="94" spans="2:26" x14ac:dyDescent="0.2">
      <c r="B94" s="4">
        <v>3.2599999999999997E-2</v>
      </c>
      <c r="C94" s="32"/>
      <c r="D94" s="3" t="s">
        <v>1</v>
      </c>
      <c r="E94" s="3">
        <v>3210</v>
      </c>
      <c r="F94" s="3">
        <v>2110</v>
      </c>
      <c r="H94" s="15">
        <f t="shared" si="23"/>
        <v>-33473</v>
      </c>
      <c r="J94" s="32"/>
      <c r="K94" s="3" t="s">
        <v>1</v>
      </c>
      <c r="L94" s="3" t="s">
        <v>12</v>
      </c>
      <c r="M94" s="3">
        <v>2832</v>
      </c>
      <c r="N94" s="1">
        <f t="shared" si="24"/>
        <v>9170</v>
      </c>
      <c r="P94" s="6">
        <v>0.275175</v>
      </c>
      <c r="Q94" s="3"/>
      <c r="R94" s="17">
        <f t="shared" si="25"/>
        <v>9211</v>
      </c>
      <c r="S94" s="3"/>
      <c r="T94">
        <v>0.12845000000000001</v>
      </c>
      <c r="V94" s="1">
        <f t="shared" si="26"/>
        <v>4300</v>
      </c>
      <c r="W94" s="1"/>
      <c r="X94" s="1">
        <f>+V94</f>
        <v>4300</v>
      </c>
      <c r="Y94" s="1">
        <f>+Z94-X94</f>
        <v>1632.4664574207563</v>
      </c>
      <c r="Z94" s="9">
        <f>+X94/(1-P94)</f>
        <v>5932.4664574207563</v>
      </c>
    </row>
    <row r="95" spans="2:26" x14ac:dyDescent="0.2">
      <c r="B95" s="4">
        <f>SUM(B77:B94)</f>
        <v>0.99999999999999989</v>
      </c>
      <c r="C95" s="32"/>
      <c r="D95" s="3" t="s">
        <v>1</v>
      </c>
      <c r="E95" s="3">
        <v>3210</v>
      </c>
      <c r="F95" s="3">
        <v>2110</v>
      </c>
      <c r="H95" s="15">
        <f>-SUM(H77:H94)</f>
        <v>1026766</v>
      </c>
      <c r="J95" s="32"/>
      <c r="K95" s="3" t="s">
        <v>1</v>
      </c>
      <c r="L95" s="3" t="s">
        <v>12</v>
      </c>
      <c r="M95" s="3">
        <v>2832</v>
      </c>
      <c r="N95" s="1">
        <f>-SUM(N77:N94)</f>
        <v>-281295</v>
      </c>
      <c r="P95" s="6"/>
      <c r="Q95" s="3"/>
      <c r="R95" s="15">
        <f>-SUM(R77:R94)</f>
        <v>-274848</v>
      </c>
      <c r="S95" s="3"/>
      <c r="V95" s="2">
        <f>SUM(V77:V94)</f>
        <v>133253</v>
      </c>
      <c r="W95" s="1">
        <f t="shared" ref="W95:Z95" si="27">SUM(W77:W94)</f>
        <v>28824</v>
      </c>
      <c r="X95" s="1">
        <f t="shared" si="27"/>
        <v>104429</v>
      </c>
      <c r="Y95" s="1">
        <f t="shared" si="27"/>
        <v>39003.04009881879</v>
      </c>
      <c r="Z95" s="1">
        <f t="shared" si="27"/>
        <v>143432.0400988188</v>
      </c>
    </row>
    <row r="99" spans="1:26" ht="20.25" x14ac:dyDescent="0.3">
      <c r="A99" s="12" t="s">
        <v>11</v>
      </c>
    </row>
    <row r="100" spans="1:26" x14ac:dyDescent="0.2">
      <c r="B100" s="3" t="s">
        <v>8</v>
      </c>
      <c r="H100" s="15">
        <v>-2828877</v>
      </c>
      <c r="N100" s="1">
        <v>718593</v>
      </c>
    </row>
    <row r="102" spans="1:26" x14ac:dyDescent="0.2">
      <c r="B102" s="4">
        <v>4.9399999999999999E-2</v>
      </c>
      <c r="C102" s="32"/>
      <c r="D102" s="3" t="s">
        <v>1</v>
      </c>
      <c r="E102" s="3">
        <v>3610</v>
      </c>
      <c r="F102" s="3">
        <v>2160</v>
      </c>
      <c r="H102" s="15">
        <f>ROUND($H$100*B102,0)</f>
        <v>-139747</v>
      </c>
      <c r="J102" s="32"/>
      <c r="K102" s="3" t="s">
        <v>1</v>
      </c>
      <c r="L102" s="3" t="s">
        <v>13</v>
      </c>
      <c r="M102" s="3">
        <v>2832</v>
      </c>
      <c r="N102" s="1">
        <f>ROUND($N$100*B102,0)</f>
        <v>35498</v>
      </c>
      <c r="P102" s="6">
        <v>0.21</v>
      </c>
      <c r="Q102" s="3"/>
      <c r="R102" s="17">
        <f>-ROUND(H102*P102,0)</f>
        <v>29347</v>
      </c>
      <c r="S102" s="3"/>
      <c r="T102">
        <v>0.14000000000000001</v>
      </c>
      <c r="V102" s="1">
        <f>-ROUND(H102*T102,0)</f>
        <v>19565</v>
      </c>
      <c r="W102" s="1">
        <f>+V102</f>
        <v>19565</v>
      </c>
      <c r="X102" s="1"/>
      <c r="Y102" s="1"/>
      <c r="Z102" s="1"/>
    </row>
    <row r="103" spans="1:26" x14ac:dyDescent="0.2">
      <c r="B103" s="4">
        <v>7.1400000000000005E-2</v>
      </c>
      <c r="C103" s="3" t="s">
        <v>2</v>
      </c>
      <c r="D103" s="3" t="s">
        <v>1</v>
      </c>
      <c r="E103" s="3">
        <v>3610</v>
      </c>
      <c r="F103" s="3">
        <v>2160</v>
      </c>
      <c r="H103" s="15">
        <f t="shared" ref="H103:H119" si="28">ROUND($H$100*B103,0)</f>
        <v>-201982</v>
      </c>
      <c r="J103" s="3" t="s">
        <v>2</v>
      </c>
      <c r="K103" s="3" t="s">
        <v>1</v>
      </c>
      <c r="L103" s="3" t="s">
        <v>13</v>
      </c>
      <c r="M103" s="3">
        <v>2832</v>
      </c>
      <c r="N103" s="1">
        <f t="shared" ref="N103:N119" si="29">ROUND($N$100*B103,0)</f>
        <v>51308</v>
      </c>
      <c r="P103" s="6">
        <v>0.25345000000000001</v>
      </c>
      <c r="Q103" s="3"/>
      <c r="R103" s="17">
        <f t="shared" ref="R103:R119" si="30">-ROUND(H103*P103,0)</f>
        <v>51192</v>
      </c>
      <c r="S103" s="3"/>
      <c r="T103">
        <v>0.1323</v>
      </c>
      <c r="V103" s="1">
        <f t="shared" ref="V103:V119" si="31">-ROUND(H103*T103,0)</f>
        <v>26722</v>
      </c>
      <c r="W103" s="1"/>
      <c r="X103" s="1">
        <f>+V103</f>
        <v>26722</v>
      </c>
      <c r="Y103" s="1">
        <f>+Z103-X103</f>
        <v>9071.9856674033872</v>
      </c>
      <c r="Z103" s="9">
        <f>+X103/(1-P103)</f>
        <v>35793.985667403387</v>
      </c>
    </row>
    <row r="104" spans="1:26" x14ac:dyDescent="0.2">
      <c r="B104" s="4">
        <v>8.6489999999999997E-2</v>
      </c>
      <c r="C104" s="32"/>
      <c r="D104" s="3" t="s">
        <v>1</v>
      </c>
      <c r="E104" s="3">
        <v>3610</v>
      </c>
      <c r="F104" s="3">
        <v>2160</v>
      </c>
      <c r="H104" s="15">
        <f t="shared" si="28"/>
        <v>-244670</v>
      </c>
      <c r="J104" s="32"/>
      <c r="K104" s="3" t="s">
        <v>1</v>
      </c>
      <c r="L104" s="3" t="s">
        <v>13</v>
      </c>
      <c r="M104" s="3">
        <v>2832</v>
      </c>
      <c r="N104" s="1">
        <f t="shared" si="29"/>
        <v>62151</v>
      </c>
      <c r="P104" s="6">
        <v>0.27872999999999998</v>
      </c>
      <c r="Q104" s="3"/>
      <c r="R104" s="17">
        <f t="shared" si="30"/>
        <v>68197</v>
      </c>
      <c r="S104" s="3"/>
      <c r="T104">
        <v>0.12781999999999999</v>
      </c>
      <c r="V104" s="1">
        <f t="shared" si="31"/>
        <v>31274</v>
      </c>
      <c r="W104" s="1"/>
      <c r="X104" s="1">
        <f>+V104</f>
        <v>31274</v>
      </c>
      <c r="Y104" s="1">
        <f>+Z104-X104</f>
        <v>12085.629542335046</v>
      </c>
      <c r="Z104" s="9">
        <f>+X104/(1-P104)</f>
        <v>43359.629542335046</v>
      </c>
    </row>
    <row r="105" spans="1:26" x14ac:dyDescent="0.2">
      <c r="B105" s="4">
        <v>3.6360000000000003E-2</v>
      </c>
      <c r="C105" s="32"/>
      <c r="D105" s="3" t="s">
        <v>1</v>
      </c>
      <c r="E105" s="3">
        <v>3610</v>
      </c>
      <c r="F105" s="3">
        <v>2160</v>
      </c>
      <c r="H105" s="15">
        <f t="shared" si="28"/>
        <v>-102858</v>
      </c>
      <c r="J105" s="32"/>
      <c r="K105" s="3" t="s">
        <v>1</v>
      </c>
      <c r="L105" s="3" t="s">
        <v>13</v>
      </c>
      <c r="M105" s="3">
        <v>2832</v>
      </c>
      <c r="N105" s="1">
        <f t="shared" si="29"/>
        <v>26128</v>
      </c>
      <c r="P105" s="6">
        <v>0.25345000000000001</v>
      </c>
      <c r="Q105" s="3"/>
      <c r="R105" s="17">
        <f t="shared" si="30"/>
        <v>26069</v>
      </c>
      <c r="S105" s="3"/>
      <c r="T105">
        <v>0.1323</v>
      </c>
      <c r="V105" s="1">
        <f t="shared" si="31"/>
        <v>13608</v>
      </c>
      <c r="W105" s="1">
        <f>+V105</f>
        <v>13608</v>
      </c>
      <c r="X105" s="1"/>
      <c r="Y105" s="1"/>
      <c r="Z105" s="1"/>
    </row>
    <row r="106" spans="1:26" x14ac:dyDescent="0.2">
      <c r="B106" s="4">
        <v>0.27298</v>
      </c>
      <c r="C106" s="32"/>
      <c r="D106" s="3" t="s">
        <v>1</v>
      </c>
      <c r="E106" s="3">
        <v>3610</v>
      </c>
      <c r="F106" s="3">
        <v>2160</v>
      </c>
      <c r="H106" s="15">
        <f t="shared" si="28"/>
        <v>-772227</v>
      </c>
      <c r="J106" s="32"/>
      <c r="K106" s="3" t="s">
        <v>1</v>
      </c>
      <c r="L106" s="3" t="s">
        <v>13</v>
      </c>
      <c r="M106" s="3">
        <v>2832</v>
      </c>
      <c r="N106" s="1">
        <f t="shared" si="29"/>
        <v>196162</v>
      </c>
      <c r="P106" s="6">
        <v>0.28992394999999999</v>
      </c>
      <c r="Q106" s="3"/>
      <c r="R106" s="17">
        <f t="shared" si="30"/>
        <v>223887</v>
      </c>
      <c r="S106" s="3"/>
      <c r="T106">
        <v>0.12583630000000001</v>
      </c>
      <c r="V106" s="1">
        <f t="shared" si="31"/>
        <v>97174</v>
      </c>
      <c r="W106" s="1"/>
      <c r="X106" s="1">
        <f>+V106</f>
        <v>97174</v>
      </c>
      <c r="Y106" s="1">
        <f>+Z106-X106</f>
        <v>39676.130348714039</v>
      </c>
      <c r="Z106" s="9">
        <f>+X106/(1-P106)</f>
        <v>136850.13034871404</v>
      </c>
    </row>
    <row r="107" spans="1:26" x14ac:dyDescent="0.2">
      <c r="B107" s="4">
        <v>7.6200000000000004E-2</v>
      </c>
      <c r="C107" s="3" t="s">
        <v>3</v>
      </c>
      <c r="D107" s="3" t="s">
        <v>1</v>
      </c>
      <c r="E107" s="3">
        <v>3610</v>
      </c>
      <c r="F107" s="3">
        <v>2160</v>
      </c>
      <c r="H107" s="15">
        <f t="shared" si="28"/>
        <v>-215560</v>
      </c>
      <c r="J107" s="3" t="s">
        <v>3</v>
      </c>
      <c r="K107" s="3" t="s">
        <v>1</v>
      </c>
      <c r="L107" s="3" t="s">
        <v>13</v>
      </c>
      <c r="M107" s="3">
        <v>2832</v>
      </c>
      <c r="N107" s="1">
        <f t="shared" si="29"/>
        <v>54757</v>
      </c>
      <c r="P107" s="6">
        <v>0.25345000000000001</v>
      </c>
      <c r="Q107" s="3"/>
      <c r="R107" s="17">
        <f t="shared" si="30"/>
        <v>54634</v>
      </c>
      <c r="S107" s="3"/>
      <c r="T107">
        <v>0.1323</v>
      </c>
      <c r="V107" s="1">
        <f t="shared" si="31"/>
        <v>28519</v>
      </c>
      <c r="W107" s="1"/>
      <c r="X107" s="1">
        <f>+V107</f>
        <v>28519</v>
      </c>
      <c r="Y107" s="1">
        <f>+Z107-X107</f>
        <v>9682.0582010582002</v>
      </c>
      <c r="Z107" s="9">
        <f>+X107/(1-P107)</f>
        <v>38201.0582010582</v>
      </c>
    </row>
    <row r="108" spans="1:26" x14ac:dyDescent="0.2">
      <c r="B108" s="4">
        <v>2.112E-2</v>
      </c>
      <c r="C108" s="32"/>
      <c r="D108" s="3" t="s">
        <v>1</v>
      </c>
      <c r="E108" s="3">
        <v>3610</v>
      </c>
      <c r="F108" s="3">
        <v>2160</v>
      </c>
      <c r="H108" s="15">
        <f t="shared" si="28"/>
        <v>-59746</v>
      </c>
      <c r="J108" s="32"/>
      <c r="K108" s="3" t="s">
        <v>1</v>
      </c>
      <c r="L108" s="3" t="s">
        <v>13</v>
      </c>
      <c r="M108" s="3">
        <v>2832</v>
      </c>
      <c r="N108" s="1">
        <f t="shared" si="29"/>
        <v>15177</v>
      </c>
      <c r="P108" s="6">
        <v>0.25345000000000001</v>
      </c>
      <c r="Q108" s="3"/>
      <c r="R108" s="17">
        <f t="shared" si="30"/>
        <v>15143</v>
      </c>
      <c r="S108" s="3"/>
      <c r="T108">
        <v>0.1323</v>
      </c>
      <c r="V108" s="1">
        <f t="shared" si="31"/>
        <v>7904</v>
      </c>
      <c r="W108" s="1">
        <f>+V108</f>
        <v>7904</v>
      </c>
      <c r="X108" s="1"/>
      <c r="Y108" s="1"/>
      <c r="Z108" s="1"/>
    </row>
    <row r="109" spans="1:26" x14ac:dyDescent="0.2">
      <c r="B109" s="4">
        <v>2.5600000000000002E-3</v>
      </c>
      <c r="C109" s="3" t="s">
        <v>4</v>
      </c>
      <c r="D109" s="3" t="s">
        <v>1</v>
      </c>
      <c r="E109" s="3">
        <v>3610</v>
      </c>
      <c r="F109" s="3">
        <v>2160</v>
      </c>
      <c r="H109" s="15">
        <f t="shared" si="28"/>
        <v>-7242</v>
      </c>
      <c r="J109" s="3" t="s">
        <v>4</v>
      </c>
      <c r="K109" s="3" t="s">
        <v>1</v>
      </c>
      <c r="L109" s="3" t="s">
        <v>13</v>
      </c>
      <c r="M109" s="3">
        <v>2832</v>
      </c>
      <c r="N109" s="1">
        <f t="shared" si="29"/>
        <v>1840</v>
      </c>
      <c r="P109" s="6">
        <v>0.25345000000000001</v>
      </c>
      <c r="Q109" s="3"/>
      <c r="R109" s="17">
        <f t="shared" si="30"/>
        <v>1835</v>
      </c>
      <c r="S109" s="3"/>
      <c r="T109">
        <v>0.1323</v>
      </c>
      <c r="V109" s="1">
        <f t="shared" si="31"/>
        <v>958</v>
      </c>
      <c r="W109" s="1"/>
      <c r="X109" s="1">
        <f>+V109</f>
        <v>958</v>
      </c>
      <c r="Y109" s="1">
        <f>+Z109-X109</f>
        <v>325.23621994508062</v>
      </c>
      <c r="Z109" s="9">
        <f>+X109/(1-P109)</f>
        <v>1283.2362199450806</v>
      </c>
    </row>
    <row r="110" spans="1:26" x14ac:dyDescent="0.2">
      <c r="B110" s="4">
        <v>9.3000000000000005E-4</v>
      </c>
      <c r="C110" s="32"/>
      <c r="D110" s="3" t="s">
        <v>1</v>
      </c>
      <c r="E110" s="3">
        <v>3610</v>
      </c>
      <c r="F110" s="3">
        <v>2160</v>
      </c>
      <c r="H110" s="15">
        <f t="shared" si="28"/>
        <v>-2631</v>
      </c>
      <c r="J110" s="32"/>
      <c r="K110" s="3" t="s">
        <v>1</v>
      </c>
      <c r="L110" s="3" t="s">
        <v>13</v>
      </c>
      <c r="M110" s="3">
        <v>2832</v>
      </c>
      <c r="N110" s="1">
        <f t="shared" si="29"/>
        <v>668</v>
      </c>
      <c r="P110" s="6">
        <v>0.25345000000000001</v>
      </c>
      <c r="Q110" s="3"/>
      <c r="R110" s="17">
        <f t="shared" si="30"/>
        <v>667</v>
      </c>
      <c r="S110" s="3"/>
      <c r="T110">
        <v>0.1323</v>
      </c>
      <c r="V110" s="1">
        <f t="shared" si="31"/>
        <v>348</v>
      </c>
      <c r="W110" s="1">
        <f>+V110</f>
        <v>348</v>
      </c>
      <c r="X110" s="1"/>
      <c r="Y110" s="1"/>
      <c r="Z110" s="1"/>
    </row>
    <row r="111" spans="1:26" x14ac:dyDescent="0.2">
      <c r="B111" s="4">
        <v>0.18839</v>
      </c>
      <c r="C111" s="3" t="s">
        <v>5</v>
      </c>
      <c r="D111" s="3" t="s">
        <v>1</v>
      </c>
      <c r="E111" s="3">
        <v>3610</v>
      </c>
      <c r="F111" s="3">
        <v>2160</v>
      </c>
      <c r="H111" s="15">
        <f t="shared" si="28"/>
        <v>-532932</v>
      </c>
      <c r="J111" s="3" t="s">
        <v>5</v>
      </c>
      <c r="K111" s="3" t="s">
        <v>1</v>
      </c>
      <c r="L111" s="3" t="s">
        <v>13</v>
      </c>
      <c r="M111" s="3">
        <v>2832</v>
      </c>
      <c r="N111" s="1">
        <f t="shared" si="29"/>
        <v>135376</v>
      </c>
      <c r="P111" s="6">
        <v>0.25345000000000001</v>
      </c>
      <c r="Q111" s="3"/>
      <c r="R111" s="17">
        <f t="shared" si="30"/>
        <v>135072</v>
      </c>
      <c r="S111" s="3"/>
      <c r="T111">
        <v>0.1323</v>
      </c>
      <c r="V111" s="1">
        <f t="shared" si="31"/>
        <v>70507</v>
      </c>
      <c r="W111" s="1"/>
      <c r="X111" s="1">
        <f>+V111</f>
        <v>70507</v>
      </c>
      <c r="Y111" s="1">
        <f>+Z111-X111</f>
        <v>23936.774696939246</v>
      </c>
      <c r="Z111" s="9">
        <f>+X111/(1-P111)</f>
        <v>94443.774696939246</v>
      </c>
    </row>
    <row r="112" spans="1:26" x14ac:dyDescent="0.2">
      <c r="B112" s="4">
        <v>1.91E-3</v>
      </c>
      <c r="C112" s="3" t="s">
        <v>6</v>
      </c>
      <c r="D112" s="3" t="s">
        <v>1</v>
      </c>
      <c r="E112" s="3">
        <v>3610</v>
      </c>
      <c r="F112" s="3">
        <v>2160</v>
      </c>
      <c r="H112" s="15">
        <f t="shared" si="28"/>
        <v>-5403</v>
      </c>
      <c r="J112" s="3" t="s">
        <v>6</v>
      </c>
      <c r="K112" s="3" t="s">
        <v>1</v>
      </c>
      <c r="L112" s="3" t="s">
        <v>13</v>
      </c>
      <c r="M112" s="3">
        <v>2832</v>
      </c>
      <c r="N112" s="1">
        <f t="shared" si="29"/>
        <v>1373</v>
      </c>
      <c r="P112" s="6">
        <v>0.25345000000000001</v>
      </c>
      <c r="Q112" s="3"/>
      <c r="R112" s="17">
        <f t="shared" si="30"/>
        <v>1369</v>
      </c>
      <c r="S112" s="3"/>
      <c r="T112">
        <v>0.1323</v>
      </c>
      <c r="V112" s="1">
        <f t="shared" si="31"/>
        <v>715</v>
      </c>
      <c r="W112" s="1"/>
      <c r="X112" s="1">
        <f>+V112</f>
        <v>715</v>
      </c>
      <c r="Y112" s="1">
        <f>+Z112-X112</f>
        <v>242.73893242247664</v>
      </c>
      <c r="Z112" s="9">
        <f>+X112/(1-P112)</f>
        <v>957.73893242247664</v>
      </c>
    </row>
    <row r="113" spans="1:26" x14ac:dyDescent="0.2">
      <c r="B113" s="4">
        <v>0.03</v>
      </c>
      <c r="C113" s="32"/>
      <c r="D113" s="3" t="s">
        <v>1</v>
      </c>
      <c r="E113" s="3">
        <v>3610</v>
      </c>
      <c r="F113" s="3">
        <v>2160</v>
      </c>
      <c r="H113" s="15">
        <f t="shared" si="28"/>
        <v>-84866</v>
      </c>
      <c r="J113" s="32"/>
      <c r="K113" s="3" t="s">
        <v>1</v>
      </c>
      <c r="L113" s="3" t="s">
        <v>13</v>
      </c>
      <c r="M113" s="3">
        <v>2832</v>
      </c>
      <c r="N113" s="1">
        <f t="shared" si="29"/>
        <v>21558</v>
      </c>
      <c r="P113" s="6">
        <v>0.275175</v>
      </c>
      <c r="Q113" s="3"/>
      <c r="R113" s="17">
        <f t="shared" si="30"/>
        <v>23353</v>
      </c>
      <c r="S113" s="3"/>
      <c r="T113">
        <v>0.12845000000000001</v>
      </c>
      <c r="V113" s="1">
        <f t="shared" si="31"/>
        <v>10901</v>
      </c>
      <c r="W113" s="1"/>
      <c r="X113" s="1">
        <f>+V113</f>
        <v>10901</v>
      </c>
      <c r="Y113" s="1">
        <f>+Z113-X113</f>
        <v>4138.4922912427119</v>
      </c>
      <c r="Z113" s="9">
        <f>+X113/(1-P113)</f>
        <v>15039.492291242712</v>
      </c>
    </row>
    <row r="114" spans="1:26" x14ac:dyDescent="0.2">
      <c r="B114" s="4">
        <v>4.4040000000000003E-2</v>
      </c>
      <c r="C114" s="32"/>
      <c r="D114" s="3" t="s">
        <v>1</v>
      </c>
      <c r="E114" s="3">
        <v>3610</v>
      </c>
      <c r="F114" s="3">
        <v>2160</v>
      </c>
      <c r="H114" s="15">
        <f t="shared" si="28"/>
        <v>-124584</v>
      </c>
      <c r="J114" s="32"/>
      <c r="K114" s="3" t="s">
        <v>1</v>
      </c>
      <c r="L114" s="3" t="s">
        <v>13</v>
      </c>
      <c r="M114" s="3">
        <v>2832</v>
      </c>
      <c r="N114" s="1">
        <f t="shared" si="29"/>
        <v>31647</v>
      </c>
      <c r="P114" s="6">
        <v>0.25345000000000001</v>
      </c>
      <c r="Q114" s="3"/>
      <c r="R114" s="17">
        <f t="shared" si="30"/>
        <v>31576</v>
      </c>
      <c r="S114" s="3"/>
      <c r="T114">
        <v>0.1323</v>
      </c>
      <c r="V114" s="1">
        <f t="shared" si="31"/>
        <v>16482</v>
      </c>
      <c r="W114" s="1">
        <f>+V114</f>
        <v>16482</v>
      </c>
      <c r="X114" s="1"/>
      <c r="Y114" s="1"/>
      <c r="Z114" s="1"/>
    </row>
    <row r="115" spans="1:26" x14ac:dyDescent="0.2">
      <c r="B115" s="4">
        <v>2.52E-2</v>
      </c>
      <c r="C115" s="32"/>
      <c r="D115" s="3" t="s">
        <v>1</v>
      </c>
      <c r="E115" s="3">
        <v>3610</v>
      </c>
      <c r="F115" s="3">
        <v>2160</v>
      </c>
      <c r="H115" s="15">
        <f t="shared" si="28"/>
        <v>-71288</v>
      </c>
      <c r="J115" s="32"/>
      <c r="K115" s="3" t="s">
        <v>1</v>
      </c>
      <c r="L115" s="3" t="s">
        <v>13</v>
      </c>
      <c r="M115" s="3">
        <v>2832</v>
      </c>
      <c r="N115" s="1">
        <f t="shared" si="29"/>
        <v>18109</v>
      </c>
      <c r="P115" s="6">
        <v>0.25124906000000002</v>
      </c>
      <c r="Q115" s="3"/>
      <c r="R115" s="17">
        <f t="shared" si="30"/>
        <v>17911</v>
      </c>
      <c r="S115" s="3"/>
      <c r="T115">
        <v>0.13269</v>
      </c>
      <c r="V115" s="1">
        <f t="shared" si="31"/>
        <v>9459</v>
      </c>
      <c r="W115" s="1">
        <f>+V115</f>
        <v>9459</v>
      </c>
      <c r="X115" s="1"/>
      <c r="Y115" s="1"/>
      <c r="Z115" s="1"/>
    </row>
    <row r="116" spans="1:26" x14ac:dyDescent="0.2">
      <c r="B116" s="4">
        <v>9.6399999999999993E-3</v>
      </c>
      <c r="C116" s="32"/>
      <c r="D116" s="3" t="s">
        <v>1</v>
      </c>
      <c r="E116" s="3">
        <v>3610</v>
      </c>
      <c r="F116" s="3">
        <v>2160</v>
      </c>
      <c r="H116" s="15">
        <f t="shared" si="28"/>
        <v>-27270</v>
      </c>
      <c r="J116" s="32"/>
      <c r="K116" s="3" t="s">
        <v>1</v>
      </c>
      <c r="L116" s="3" t="s">
        <v>13</v>
      </c>
      <c r="M116" s="3">
        <v>2832</v>
      </c>
      <c r="N116" s="1">
        <f t="shared" si="29"/>
        <v>6927</v>
      </c>
      <c r="P116" s="6">
        <v>0.27631971</v>
      </c>
      <c r="Q116" s="3"/>
      <c r="R116" s="17">
        <f t="shared" si="30"/>
        <v>7535</v>
      </c>
      <c r="S116" s="3"/>
      <c r="T116">
        <v>0.1282471</v>
      </c>
      <c r="V116" s="1">
        <f t="shared" si="31"/>
        <v>3497</v>
      </c>
      <c r="W116" s="1">
        <f>+V116</f>
        <v>3497</v>
      </c>
      <c r="X116" s="1"/>
      <c r="Y116" s="1"/>
      <c r="Z116" s="1"/>
    </row>
    <row r="117" spans="1:26" x14ac:dyDescent="0.2">
      <c r="B117" s="4">
        <v>4.4179999999999997E-2</v>
      </c>
      <c r="C117" s="32"/>
      <c r="D117" s="3" t="s">
        <v>1</v>
      </c>
      <c r="E117" s="3">
        <v>3610</v>
      </c>
      <c r="F117" s="3">
        <v>2160</v>
      </c>
      <c r="H117" s="15">
        <f t="shared" si="28"/>
        <v>-124980</v>
      </c>
      <c r="J117" s="32"/>
      <c r="K117" s="3" t="s">
        <v>1</v>
      </c>
      <c r="L117" s="3" t="s">
        <v>13</v>
      </c>
      <c r="M117" s="3">
        <v>2832</v>
      </c>
      <c r="N117" s="1">
        <f t="shared" si="29"/>
        <v>31747</v>
      </c>
      <c r="P117" s="6">
        <v>0.27631971</v>
      </c>
      <c r="Q117" s="3"/>
      <c r="R117" s="17">
        <f t="shared" si="30"/>
        <v>34534</v>
      </c>
      <c r="S117" s="3"/>
      <c r="T117">
        <v>0.1282471</v>
      </c>
      <c r="V117" s="1">
        <f t="shared" si="31"/>
        <v>16028</v>
      </c>
      <c r="W117" s="1">
        <f>+V117</f>
        <v>16028</v>
      </c>
      <c r="X117" s="1"/>
      <c r="Y117" s="1"/>
      <c r="Z117" s="1"/>
    </row>
    <row r="118" spans="1:26" x14ac:dyDescent="0.2">
      <c r="B118" s="4">
        <v>2.5300000000000001E-3</v>
      </c>
      <c r="C118" s="32"/>
      <c r="D118" s="3" t="s">
        <v>1</v>
      </c>
      <c r="E118" s="3">
        <v>3610</v>
      </c>
      <c r="F118" s="3">
        <v>2160</v>
      </c>
      <c r="H118" s="15">
        <f t="shared" si="28"/>
        <v>-7157</v>
      </c>
      <c r="J118" s="32"/>
      <c r="K118" s="3" t="s">
        <v>1</v>
      </c>
      <c r="L118" s="3" t="s">
        <v>13</v>
      </c>
      <c r="M118" s="3">
        <v>2832</v>
      </c>
      <c r="N118" s="1">
        <f t="shared" si="29"/>
        <v>1818</v>
      </c>
      <c r="P118" s="6">
        <v>0.28139399999999998</v>
      </c>
      <c r="Q118" s="3"/>
      <c r="R118" s="17">
        <f t="shared" si="30"/>
        <v>2014</v>
      </c>
      <c r="S118" s="3"/>
      <c r="T118">
        <v>0.12734790000000001</v>
      </c>
      <c r="V118" s="1">
        <f t="shared" si="31"/>
        <v>911</v>
      </c>
      <c r="W118" s="1">
        <f>+V118</f>
        <v>911</v>
      </c>
      <c r="X118" s="1"/>
      <c r="Y118" s="1"/>
      <c r="Z118" s="1"/>
    </row>
    <row r="119" spans="1:26" x14ac:dyDescent="0.2">
      <c r="B119" s="4">
        <v>3.6670000000000001E-2</v>
      </c>
      <c r="C119" s="32"/>
      <c r="D119" s="3" t="s">
        <v>1</v>
      </c>
      <c r="E119" s="3">
        <v>3610</v>
      </c>
      <c r="F119" s="3">
        <v>2160</v>
      </c>
      <c r="H119" s="15">
        <f t="shared" si="28"/>
        <v>-103735</v>
      </c>
      <c r="J119" s="32"/>
      <c r="K119" s="3" t="s">
        <v>1</v>
      </c>
      <c r="L119" s="3" t="s">
        <v>13</v>
      </c>
      <c r="M119" s="3">
        <v>2832</v>
      </c>
      <c r="N119" s="1">
        <f t="shared" si="29"/>
        <v>26351</v>
      </c>
      <c r="P119" s="6">
        <v>0.275175</v>
      </c>
      <c r="Q119" s="3"/>
      <c r="R119" s="17">
        <f t="shared" si="30"/>
        <v>28545</v>
      </c>
      <c r="S119" s="3"/>
      <c r="T119">
        <v>0.12845000000000001</v>
      </c>
      <c r="V119" s="1">
        <f t="shared" si="31"/>
        <v>13325</v>
      </c>
      <c r="W119" s="1"/>
      <c r="X119" s="1">
        <f>+V119</f>
        <v>13325</v>
      </c>
      <c r="Y119" s="1">
        <f>+Z119-X119</f>
        <v>5058.747801193389</v>
      </c>
      <c r="Z119" s="9">
        <f>+X119/(1-P119)</f>
        <v>18383.747801193389</v>
      </c>
    </row>
    <row r="120" spans="1:26" x14ac:dyDescent="0.2">
      <c r="B120" s="4">
        <f>SUM(B102:B119)</f>
        <v>1</v>
      </c>
      <c r="C120" s="32"/>
      <c r="D120" s="3" t="s">
        <v>1</v>
      </c>
      <c r="E120" s="3">
        <v>3610</v>
      </c>
      <c r="F120" s="3">
        <v>2160</v>
      </c>
      <c r="H120" s="15">
        <f>-SUM(H102:H119)</f>
        <v>2828878</v>
      </c>
      <c r="J120" s="32"/>
      <c r="K120" s="3" t="s">
        <v>1</v>
      </c>
      <c r="L120" s="3" t="s">
        <v>13</v>
      </c>
      <c r="M120" s="3">
        <v>2832</v>
      </c>
      <c r="N120" s="1">
        <f>-SUM(N102:N119)</f>
        <v>-718595</v>
      </c>
      <c r="P120" s="6"/>
      <c r="Q120" s="3"/>
      <c r="R120" s="16">
        <f>SUM(R102:R119)</f>
        <v>752880</v>
      </c>
      <c r="S120" s="3"/>
      <c r="V120" s="2">
        <f>SUM(V102:V119)</f>
        <v>367897</v>
      </c>
      <c r="W120" s="1">
        <f t="shared" ref="W120" si="32">SUM(W102:W119)</f>
        <v>87802</v>
      </c>
      <c r="X120" s="1">
        <f t="shared" ref="X120" si="33">SUM(X102:X119)</f>
        <v>280095</v>
      </c>
      <c r="Y120" s="1">
        <f t="shared" ref="Y120" si="34">SUM(Y102:Y119)</f>
        <v>104217.79370125358</v>
      </c>
      <c r="Z120" s="1">
        <f t="shared" ref="Z120" si="35">SUM(Z102:Z119)</f>
        <v>384312.7937012536</v>
      </c>
    </row>
    <row r="121" spans="1:26" x14ac:dyDescent="0.2">
      <c r="Z121" t="s">
        <v>23</v>
      </c>
    </row>
    <row r="122" spans="1:26" ht="20.25" x14ac:dyDescent="0.3">
      <c r="A122" s="12" t="s">
        <v>27</v>
      </c>
      <c r="P122" s="6"/>
      <c r="T122" t="s">
        <v>17</v>
      </c>
      <c r="V122" t="s">
        <v>24</v>
      </c>
      <c r="W122" t="s">
        <v>18</v>
      </c>
      <c r="X122" t="s">
        <v>25</v>
      </c>
      <c r="Y122" t="s">
        <v>21</v>
      </c>
      <c r="Z122" t="s">
        <v>22</v>
      </c>
    </row>
    <row r="123" spans="1:26" x14ac:dyDescent="0.2">
      <c r="P123" s="6"/>
      <c r="Q123" s="3"/>
      <c r="R123" s="16" t="s">
        <v>15</v>
      </c>
      <c r="S123" s="3"/>
      <c r="T123" t="s">
        <v>16</v>
      </c>
      <c r="V123" t="s">
        <v>9</v>
      </c>
      <c r="W123" t="s">
        <v>19</v>
      </c>
      <c r="X123" t="s">
        <v>20</v>
      </c>
      <c r="Y123" t="s">
        <v>9</v>
      </c>
      <c r="Z123" t="s">
        <v>20</v>
      </c>
    </row>
    <row r="125" spans="1:26" x14ac:dyDescent="0.2">
      <c r="B125" s="4"/>
      <c r="C125" s="3"/>
      <c r="D125" s="3"/>
      <c r="E125" s="3"/>
      <c r="F125" s="3"/>
      <c r="P125" s="32"/>
      <c r="Q125" s="3"/>
      <c r="R125" s="17">
        <f t="shared" ref="R125:R142" si="36">+R8+R31+R54+R77+R102</f>
        <v>118350</v>
      </c>
      <c r="S125" s="3"/>
      <c r="T125">
        <v>0.14000000000000001</v>
      </c>
      <c r="V125" s="7">
        <f t="shared" ref="V125:Z134" si="37">+V8+V31+V54+V77+V102</f>
        <v>78900</v>
      </c>
      <c r="W125" s="7">
        <f t="shared" si="37"/>
        <v>78900</v>
      </c>
      <c r="X125" s="7">
        <f t="shared" si="37"/>
        <v>0</v>
      </c>
      <c r="Y125" s="7">
        <f t="shared" si="37"/>
        <v>0</v>
      </c>
      <c r="Z125" s="7">
        <f t="shared" si="37"/>
        <v>0</v>
      </c>
    </row>
    <row r="126" spans="1:26" x14ac:dyDescent="0.2">
      <c r="B126" s="4"/>
      <c r="C126" s="3"/>
      <c r="D126" s="3"/>
      <c r="E126" s="3"/>
      <c r="F126" s="3"/>
      <c r="P126" s="3" t="s">
        <v>2</v>
      </c>
      <c r="Q126" s="3"/>
      <c r="R126" s="17">
        <f t="shared" si="36"/>
        <v>240961</v>
      </c>
      <c r="S126" s="3"/>
      <c r="T126">
        <v>0.1323</v>
      </c>
      <c r="V126" s="7">
        <f t="shared" si="37"/>
        <v>125781</v>
      </c>
      <c r="W126" s="7">
        <f t="shared" si="37"/>
        <v>0</v>
      </c>
      <c r="X126" s="7">
        <f t="shared" si="37"/>
        <v>125781</v>
      </c>
      <c r="Y126" s="7">
        <f t="shared" si="37"/>
        <v>42702.021900743406</v>
      </c>
      <c r="Z126" s="7">
        <f t="shared" si="37"/>
        <v>168483.02190074339</v>
      </c>
    </row>
    <row r="127" spans="1:26" x14ac:dyDescent="0.2">
      <c r="B127" s="4"/>
      <c r="C127" s="3"/>
      <c r="D127" s="3"/>
      <c r="E127" s="3"/>
      <c r="F127" s="3"/>
      <c r="P127" s="32"/>
      <c r="Q127" s="3"/>
      <c r="R127" s="17">
        <f t="shared" si="36"/>
        <v>397280</v>
      </c>
      <c r="S127" s="3"/>
      <c r="T127">
        <v>0.12781999999999999</v>
      </c>
      <c r="V127" s="7">
        <f t="shared" si="37"/>
        <v>182185</v>
      </c>
      <c r="W127" s="7">
        <f t="shared" si="37"/>
        <v>0</v>
      </c>
      <c r="X127" s="7">
        <f t="shared" si="37"/>
        <v>182185</v>
      </c>
      <c r="Y127" s="7">
        <f t="shared" si="37"/>
        <v>70404.182968929788</v>
      </c>
      <c r="Z127" s="7">
        <f t="shared" si="37"/>
        <v>252589.18296892982</v>
      </c>
    </row>
    <row r="128" spans="1:26" x14ac:dyDescent="0.2">
      <c r="B128" s="4"/>
      <c r="C128" s="3"/>
      <c r="D128" s="3"/>
      <c r="E128" s="3"/>
      <c r="F128" s="3"/>
      <c r="P128" s="32"/>
      <c r="Q128" s="3"/>
      <c r="R128" s="17">
        <f t="shared" si="36"/>
        <v>105413</v>
      </c>
      <c r="S128" s="3"/>
      <c r="T128">
        <v>0.1323</v>
      </c>
      <c r="V128" s="7">
        <f t="shared" si="37"/>
        <v>55026</v>
      </c>
      <c r="W128" s="7">
        <f t="shared" si="37"/>
        <v>55026</v>
      </c>
      <c r="X128" s="7">
        <f t="shared" si="37"/>
        <v>0</v>
      </c>
      <c r="Y128" s="7">
        <f t="shared" si="37"/>
        <v>0</v>
      </c>
      <c r="Z128" s="7">
        <f t="shared" si="37"/>
        <v>0</v>
      </c>
    </row>
    <row r="129" spans="2:26" x14ac:dyDescent="0.2">
      <c r="B129" s="4"/>
      <c r="C129" s="3"/>
      <c r="D129" s="3"/>
      <c r="E129" s="3"/>
      <c r="F129" s="3"/>
      <c r="P129" s="32"/>
      <c r="Q129" s="3"/>
      <c r="R129" s="17">
        <f t="shared" si="36"/>
        <v>1023655</v>
      </c>
      <c r="S129" s="3"/>
      <c r="T129">
        <v>0.12583630000000001</v>
      </c>
      <c r="V129" s="7">
        <f t="shared" si="37"/>
        <v>444299</v>
      </c>
      <c r="W129" s="7">
        <f t="shared" si="37"/>
        <v>0</v>
      </c>
      <c r="X129" s="7">
        <f t="shared" si="37"/>
        <v>444299</v>
      </c>
      <c r="Y129" s="7">
        <f t="shared" si="37"/>
        <v>181407.218369145</v>
      </c>
      <c r="Z129" s="7">
        <f t="shared" si="37"/>
        <v>625706.21836914506</v>
      </c>
    </row>
    <row r="130" spans="2:26" x14ac:dyDescent="0.2">
      <c r="B130" s="4"/>
      <c r="C130" s="3"/>
      <c r="D130" s="3"/>
      <c r="E130" s="3"/>
      <c r="F130" s="3"/>
      <c r="P130" s="3" t="s">
        <v>3</v>
      </c>
      <c r="Q130" s="3"/>
      <c r="R130" s="17">
        <f t="shared" si="36"/>
        <v>269340</v>
      </c>
      <c r="S130" s="3"/>
      <c r="T130">
        <v>0.1323</v>
      </c>
      <c r="V130" s="7">
        <f t="shared" si="37"/>
        <v>140595</v>
      </c>
      <c r="W130" s="7">
        <f t="shared" si="37"/>
        <v>0</v>
      </c>
      <c r="X130" s="7">
        <f t="shared" si="37"/>
        <v>140595</v>
      </c>
      <c r="Y130" s="7">
        <f t="shared" si="37"/>
        <v>47731.300984528832</v>
      </c>
      <c r="Z130" s="7">
        <f t="shared" si="37"/>
        <v>188326.30098452885</v>
      </c>
    </row>
    <row r="131" spans="2:26" x14ac:dyDescent="0.2">
      <c r="B131" s="4"/>
      <c r="C131" s="3"/>
      <c r="D131" s="3"/>
      <c r="E131" s="3"/>
      <c r="F131" s="3"/>
      <c r="P131" s="32"/>
      <c r="Q131" s="3"/>
      <c r="R131" s="17">
        <f t="shared" si="36"/>
        <v>80084</v>
      </c>
      <c r="S131" s="3"/>
      <c r="T131">
        <v>0.1323</v>
      </c>
      <c r="V131" s="7">
        <f t="shared" si="37"/>
        <v>41804</v>
      </c>
      <c r="W131" s="7">
        <f t="shared" si="37"/>
        <v>41804</v>
      </c>
      <c r="X131" s="7">
        <f t="shared" si="37"/>
        <v>0</v>
      </c>
      <c r="Y131" s="7">
        <f t="shared" si="37"/>
        <v>0</v>
      </c>
      <c r="Z131" s="7">
        <f t="shared" si="37"/>
        <v>0</v>
      </c>
    </row>
    <row r="132" spans="2:26" x14ac:dyDescent="0.2">
      <c r="B132" s="4"/>
      <c r="C132" s="3"/>
      <c r="D132" s="3"/>
      <c r="E132" s="3"/>
      <c r="F132" s="3"/>
      <c r="P132" s="3" t="s">
        <v>4</v>
      </c>
      <c r="Q132" s="3"/>
      <c r="R132" s="17">
        <f t="shared" si="36"/>
        <v>7361</v>
      </c>
      <c r="S132" s="3"/>
      <c r="T132">
        <v>0.1323</v>
      </c>
      <c r="V132" s="7">
        <f t="shared" si="37"/>
        <v>3842</v>
      </c>
      <c r="W132" s="7">
        <f t="shared" si="37"/>
        <v>0</v>
      </c>
      <c r="X132" s="7">
        <f t="shared" si="37"/>
        <v>3842</v>
      </c>
      <c r="Y132" s="7">
        <f t="shared" si="37"/>
        <v>1304.3398298841332</v>
      </c>
      <c r="Z132" s="7">
        <f t="shared" si="37"/>
        <v>5146.3398298841339</v>
      </c>
    </row>
    <row r="133" spans="2:26" x14ac:dyDescent="0.2">
      <c r="B133" s="4"/>
      <c r="C133" s="3"/>
      <c r="D133" s="3"/>
      <c r="E133" s="3"/>
      <c r="F133" s="3"/>
      <c r="P133" s="32"/>
      <c r="Q133" s="3"/>
      <c r="R133" s="17">
        <f t="shared" si="36"/>
        <v>5589</v>
      </c>
      <c r="S133" s="3"/>
      <c r="T133">
        <v>0.1323</v>
      </c>
      <c r="V133" s="7">
        <f t="shared" si="37"/>
        <v>2917</v>
      </c>
      <c r="W133" s="7">
        <f t="shared" si="37"/>
        <v>2917</v>
      </c>
      <c r="X133" s="7">
        <f t="shared" si="37"/>
        <v>0</v>
      </c>
      <c r="Y133" s="7">
        <f t="shared" si="37"/>
        <v>0</v>
      </c>
      <c r="Z133" s="7">
        <f t="shared" si="37"/>
        <v>0</v>
      </c>
    </row>
    <row r="134" spans="2:26" x14ac:dyDescent="0.2">
      <c r="B134" s="4"/>
      <c r="C134" s="3"/>
      <c r="D134" s="3"/>
      <c r="E134" s="3"/>
      <c r="F134" s="3"/>
      <c r="P134" s="3" t="s">
        <v>5</v>
      </c>
      <c r="Q134" s="3"/>
      <c r="R134" s="17">
        <f t="shared" si="36"/>
        <v>620680</v>
      </c>
      <c r="S134" s="3"/>
      <c r="T134">
        <v>0.1323</v>
      </c>
      <c r="V134" s="7">
        <f t="shared" si="37"/>
        <v>323993</v>
      </c>
      <c r="W134" s="7">
        <f t="shared" si="37"/>
        <v>0</v>
      </c>
      <c r="X134" s="7">
        <f t="shared" si="37"/>
        <v>323993</v>
      </c>
      <c r="Y134" s="7">
        <f t="shared" si="37"/>
        <v>109994.00689839927</v>
      </c>
      <c r="Z134" s="7">
        <f t="shared" si="37"/>
        <v>433987.00689839933</v>
      </c>
    </row>
    <row r="135" spans="2:26" x14ac:dyDescent="0.2">
      <c r="B135" s="4"/>
      <c r="C135" s="3"/>
      <c r="D135" s="3"/>
      <c r="E135" s="3"/>
      <c r="F135" s="3"/>
      <c r="P135" s="3" t="s">
        <v>6</v>
      </c>
      <c r="Q135" s="3"/>
      <c r="R135" s="17">
        <f t="shared" si="36"/>
        <v>5858</v>
      </c>
      <c r="S135" s="3"/>
      <c r="T135">
        <v>0.1323</v>
      </c>
      <c r="V135" s="7">
        <f t="shared" ref="V135:Z142" si="38">+V18+V41+V64+V87+V112</f>
        <v>3058</v>
      </c>
      <c r="W135" s="7">
        <f t="shared" si="38"/>
        <v>0</v>
      </c>
      <c r="X135" s="7">
        <f t="shared" si="38"/>
        <v>3058</v>
      </c>
      <c r="Y135" s="7">
        <f t="shared" si="38"/>
        <v>1038.1757417453616</v>
      </c>
      <c r="Z135" s="7">
        <f t="shared" si="38"/>
        <v>4096.1757417453618</v>
      </c>
    </row>
    <row r="136" spans="2:26" x14ac:dyDescent="0.2">
      <c r="B136" s="4"/>
      <c r="C136" s="3"/>
      <c r="D136" s="3"/>
      <c r="E136" s="3"/>
      <c r="F136" s="3"/>
      <c r="P136" s="32"/>
      <c r="Q136" s="3"/>
      <c r="R136" s="17">
        <f t="shared" si="36"/>
        <v>112894</v>
      </c>
      <c r="S136" s="3"/>
      <c r="T136">
        <v>0.12845000000000001</v>
      </c>
      <c r="V136" s="7">
        <f t="shared" si="38"/>
        <v>52699</v>
      </c>
      <c r="W136" s="7">
        <f t="shared" si="38"/>
        <v>0</v>
      </c>
      <c r="X136" s="7">
        <f t="shared" si="38"/>
        <v>52699</v>
      </c>
      <c r="Y136" s="7">
        <f t="shared" si="38"/>
        <v>20006.82554409685</v>
      </c>
      <c r="Z136" s="7">
        <f t="shared" si="38"/>
        <v>72705.82554409685</v>
      </c>
    </row>
    <row r="137" spans="2:26" x14ac:dyDescent="0.2">
      <c r="B137" s="4"/>
      <c r="C137" s="3"/>
      <c r="D137" s="3"/>
      <c r="E137" s="3"/>
      <c r="F137" s="3"/>
      <c r="P137" s="32"/>
      <c r="Q137" s="3"/>
      <c r="R137" s="17">
        <f t="shared" si="36"/>
        <v>145747</v>
      </c>
      <c r="S137" s="3"/>
      <c r="T137">
        <v>0.1323</v>
      </c>
      <c r="V137" s="7">
        <f t="shared" si="38"/>
        <v>76079</v>
      </c>
      <c r="W137" s="7">
        <f t="shared" si="38"/>
        <v>76079</v>
      </c>
      <c r="X137" s="7">
        <f t="shared" si="38"/>
        <v>0</v>
      </c>
      <c r="Y137" s="7">
        <f t="shared" si="38"/>
        <v>0</v>
      </c>
      <c r="Z137" s="7">
        <f t="shared" si="38"/>
        <v>0</v>
      </c>
    </row>
    <row r="138" spans="2:26" x14ac:dyDescent="0.2">
      <c r="B138" s="4"/>
      <c r="C138" s="3"/>
      <c r="D138" s="3"/>
      <c r="E138" s="3"/>
      <c r="F138" s="3"/>
      <c r="P138" s="32"/>
      <c r="Q138" s="3"/>
      <c r="R138" s="17">
        <f t="shared" si="36"/>
        <v>113195</v>
      </c>
      <c r="S138" s="3"/>
      <c r="T138">
        <v>0.13269</v>
      </c>
      <c r="V138" s="7">
        <f t="shared" si="38"/>
        <v>59780</v>
      </c>
      <c r="W138" s="7">
        <f t="shared" si="38"/>
        <v>59780</v>
      </c>
      <c r="X138" s="7">
        <f t="shared" si="38"/>
        <v>0</v>
      </c>
      <c r="Y138" s="7">
        <f t="shared" si="38"/>
        <v>0</v>
      </c>
      <c r="Z138" s="7">
        <f t="shared" si="38"/>
        <v>0</v>
      </c>
    </row>
    <row r="139" spans="2:26" x14ac:dyDescent="0.2">
      <c r="B139" s="4"/>
      <c r="C139" s="3"/>
      <c r="D139" s="3"/>
      <c r="E139" s="3"/>
      <c r="F139" s="3"/>
      <c r="P139" s="32"/>
      <c r="Q139" s="3"/>
      <c r="R139" s="17">
        <f t="shared" si="36"/>
        <v>35193</v>
      </c>
      <c r="S139" s="3"/>
      <c r="T139">
        <v>0.1282471</v>
      </c>
      <c r="V139" s="7">
        <f t="shared" si="38"/>
        <v>16333</v>
      </c>
      <c r="W139" s="7">
        <f t="shared" si="38"/>
        <v>16333</v>
      </c>
      <c r="X139" s="7">
        <f t="shared" si="38"/>
        <v>0</v>
      </c>
      <c r="Y139" s="7">
        <f t="shared" si="38"/>
        <v>0</v>
      </c>
      <c r="Z139" s="7">
        <f t="shared" si="38"/>
        <v>0</v>
      </c>
    </row>
    <row r="140" spans="2:26" x14ac:dyDescent="0.2">
      <c r="B140" s="4"/>
      <c r="C140" s="3"/>
      <c r="D140" s="3"/>
      <c r="E140" s="3"/>
      <c r="F140" s="3"/>
      <c r="P140" s="32"/>
      <c r="Q140" s="3"/>
      <c r="R140" s="17">
        <f t="shared" si="36"/>
        <v>249579</v>
      </c>
      <c r="S140" s="3"/>
      <c r="T140">
        <v>0.1282471</v>
      </c>
      <c r="V140" s="7">
        <f t="shared" si="38"/>
        <v>115836</v>
      </c>
      <c r="W140" s="7">
        <f t="shared" si="38"/>
        <v>115836</v>
      </c>
      <c r="X140" s="7">
        <f t="shared" si="38"/>
        <v>0</v>
      </c>
      <c r="Y140" s="7">
        <f t="shared" si="38"/>
        <v>0</v>
      </c>
      <c r="Z140" s="7">
        <f t="shared" si="38"/>
        <v>0</v>
      </c>
    </row>
    <row r="141" spans="2:26" x14ac:dyDescent="0.2">
      <c r="B141" s="4"/>
      <c r="C141" s="3"/>
      <c r="D141" s="3"/>
      <c r="E141" s="3"/>
      <c r="F141" s="3"/>
      <c r="P141" s="32"/>
      <c r="Q141" s="3"/>
      <c r="R141" s="17">
        <f t="shared" si="36"/>
        <v>7872</v>
      </c>
      <c r="S141" s="3"/>
      <c r="T141">
        <v>0.12734790000000001</v>
      </c>
      <c r="V141" s="7">
        <f t="shared" si="38"/>
        <v>3562</v>
      </c>
      <c r="W141" s="7">
        <f t="shared" si="38"/>
        <v>3562</v>
      </c>
      <c r="X141" s="7">
        <f t="shared" si="38"/>
        <v>0</v>
      </c>
      <c r="Y141" s="7">
        <f t="shared" si="38"/>
        <v>0</v>
      </c>
      <c r="Z141" s="7">
        <f t="shared" si="38"/>
        <v>0</v>
      </c>
    </row>
    <row r="142" spans="2:26" x14ac:dyDescent="0.2">
      <c r="B142" s="4"/>
      <c r="C142" s="3"/>
      <c r="D142" s="3"/>
      <c r="E142" s="3"/>
      <c r="F142" s="3"/>
      <c r="P142" s="32"/>
      <c r="Q142" s="3"/>
      <c r="R142" s="17">
        <f t="shared" si="36"/>
        <v>127709</v>
      </c>
      <c r="S142" s="3"/>
      <c r="T142">
        <v>0.12845000000000001</v>
      </c>
      <c r="V142" s="7">
        <f t="shared" si="38"/>
        <v>59614</v>
      </c>
      <c r="W142" s="7">
        <f t="shared" si="38"/>
        <v>0</v>
      </c>
      <c r="X142" s="7">
        <f t="shared" si="38"/>
        <v>59614</v>
      </c>
      <c r="Y142" s="7">
        <f t="shared" si="38"/>
        <v>22632.05939364673</v>
      </c>
      <c r="Z142" s="7">
        <f t="shared" si="38"/>
        <v>82246.059393646734</v>
      </c>
    </row>
    <row r="143" spans="2:26" x14ac:dyDescent="0.2">
      <c r="B143" s="4"/>
      <c r="C143" s="3"/>
      <c r="D143" s="3"/>
      <c r="E143" s="3"/>
      <c r="F143" s="3"/>
      <c r="P143" s="32"/>
      <c r="Q143" s="3"/>
      <c r="R143" s="16">
        <f>SUM(R125:R142)</f>
        <v>3666760</v>
      </c>
      <c r="S143" s="3"/>
      <c r="V143" s="8">
        <f t="shared" ref="V143:Z143" si="39">SUM(V125:V142)</f>
        <v>1786303</v>
      </c>
      <c r="W143" s="8">
        <f t="shared" si="39"/>
        <v>450237</v>
      </c>
      <c r="X143" s="8">
        <f t="shared" si="39"/>
        <v>1336066</v>
      </c>
      <c r="Y143" s="8">
        <f t="shared" si="39"/>
        <v>497220.13163111935</v>
      </c>
      <c r="Z143" s="8">
        <f t="shared" si="39"/>
        <v>1833286.1316311196</v>
      </c>
    </row>
    <row r="144" spans="2:26" x14ac:dyDescent="0.2">
      <c r="Z144" s="2"/>
    </row>
    <row r="145" spans="1:26" x14ac:dyDescent="0.2">
      <c r="V145" s="2">
        <f>+V26+V49+V72+V95+V120</f>
        <v>1786303</v>
      </c>
      <c r="W145" s="2">
        <f>+W26+W49+W72+W95+W120</f>
        <v>450237</v>
      </c>
      <c r="X145" s="2">
        <f>+X26+X49+X72+X95+X120</f>
        <v>1336066</v>
      </c>
      <c r="Y145" s="2">
        <f>+Y26+Y49+Y72+Y95+Y120</f>
        <v>497220.13163111935</v>
      </c>
      <c r="Z145" s="2">
        <f>+Z26+Z49+Z72+Z95+Z120</f>
        <v>1833286.1316311194</v>
      </c>
    </row>
    <row r="147" spans="1:26" x14ac:dyDescent="0.2">
      <c r="A147" s="34"/>
      <c r="B147" s="33" t="s">
        <v>34</v>
      </c>
    </row>
  </sheetData>
  <printOptions horizontalCentered="1" gridLines="1"/>
  <pageMargins left="0.2" right="0.2" top="0.5" bottom="0.5" header="0.3" footer="0.3"/>
  <pageSetup scale="55" fitToHeight="2" orientation="landscape" horizontalDpi="4294967295" verticalDpi="4294967295" r:id="rId1"/>
  <headerFooter>
    <oddFooter>&amp;L&amp;D&amp;T&amp;R&amp;Z&amp;F</oddFooter>
  </headerFooter>
  <rowBreaks count="2" manualBreakCount="2">
    <brk id="50" max="25" man="1"/>
    <brk id="9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March Revision</vt:lpstr>
      <vt:lpstr>February entry support</vt:lpstr>
      <vt:lpstr>'February entry support'!Print_Titles</vt:lpstr>
      <vt:lpstr>'March Revision'!Print_Titles</vt:lpstr>
    </vt:vector>
  </TitlesOfParts>
  <Company>Chesapeake Utilities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 Dewey</dc:creator>
  <cp:lastModifiedBy>Windows User</cp:lastModifiedBy>
  <cp:lastPrinted>2018-09-26T13:19:12Z</cp:lastPrinted>
  <dcterms:created xsi:type="dcterms:W3CDTF">2018-03-06T19:56:27Z</dcterms:created>
  <dcterms:modified xsi:type="dcterms:W3CDTF">2018-09-26T13:20:37Z</dcterms:modified>
</cp:coreProperties>
</file>