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700" windowHeight="7830" activeTab="0"/>
  </bookViews>
  <sheets>
    <sheet name="Increase" sheetId="2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<sst xmlns="http://schemas.openxmlformats.org/spreadsheetml/2006/main" count="109" uniqueCount="57">
  <si>
    <t>Tierra Verde</t>
  </si>
  <si>
    <t>Support Source</t>
  </si>
  <si>
    <t>Sewer only</t>
  </si>
  <si>
    <t>Flow per F-2</t>
  </si>
  <si>
    <t xml:space="preserve">Rate 10/1/2019 </t>
  </si>
  <si>
    <t>Rate 10/1/2020</t>
  </si>
  <si>
    <t>Increase</t>
  </si>
  <si>
    <t>Surcharge - 25%</t>
  </si>
  <si>
    <t>Adjustment</t>
  </si>
  <si>
    <t>Letter from St. Petersburg</t>
  </si>
  <si>
    <t>Flow per F-2 (Jan - Sep)</t>
  </si>
  <si>
    <t>Rate 2019</t>
  </si>
  <si>
    <t>Rate 10/1/2019</t>
  </si>
  <si>
    <t>Surcharge 25%</t>
  </si>
  <si>
    <t>Total Adjustment</t>
  </si>
  <si>
    <t>Invoices before/after increase</t>
  </si>
  <si>
    <t>Sandalhaven</t>
  </si>
  <si>
    <t>Englewood Water District</t>
  </si>
  <si>
    <t>SEMINOLE</t>
  </si>
  <si>
    <t>Ravenna Park - S</t>
  </si>
  <si>
    <t>City of Sanford</t>
  </si>
  <si>
    <t>Increase Gallonage</t>
  </si>
  <si>
    <t>Base Charge 2019</t>
  </si>
  <si>
    <t>Base Charge 10/1/19</t>
  </si>
  <si>
    <t>Increase Base</t>
  </si>
  <si>
    <t>Altamonte Springs Invoices</t>
  </si>
  <si>
    <t>water</t>
  </si>
  <si>
    <t>sewer</t>
  </si>
  <si>
    <t>J</t>
  </si>
  <si>
    <t>Weathersfield - S</t>
  </si>
  <si>
    <t>F</t>
  </si>
  <si>
    <t>Altamonte Springs</t>
  </si>
  <si>
    <t>M</t>
  </si>
  <si>
    <t>Flow per F-2 (Jan - Oct)*</t>
  </si>
  <si>
    <t>A</t>
  </si>
  <si>
    <t>Flow per invoices (Jan-Oct)</t>
  </si>
  <si>
    <t>S</t>
  </si>
  <si>
    <t>* Gallons reduced to 70%</t>
  </si>
  <si>
    <t>O</t>
  </si>
  <si>
    <t>N</t>
  </si>
  <si>
    <t>D</t>
  </si>
  <si>
    <t>&lt;-- calculated</t>
  </si>
  <si>
    <t>PASCO</t>
  </si>
  <si>
    <t>Pasco County Utilities</t>
  </si>
  <si>
    <t>BOOKS</t>
  </si>
  <si>
    <t>Summertree - W</t>
  </si>
  <si>
    <t>Flow per F-1 (Jan - Sep)</t>
  </si>
  <si>
    <t>Summertree  - S</t>
  </si>
  <si>
    <t>Other fees</t>
  </si>
  <si>
    <t>Orangewood - S</t>
  </si>
  <si>
    <t>ORANGE COUNTY</t>
  </si>
  <si>
    <t>Crescent  Heights - W</t>
  </si>
  <si>
    <t>Orlando Utility Commission</t>
  </si>
  <si>
    <t>Flow per F-1, Jan - Sep</t>
  </si>
  <si>
    <t>Gallonage Rate 2019</t>
  </si>
  <si>
    <t>Davis Shores - W</t>
  </si>
  <si>
    <t>Orange County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</si>
</sst>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8" applyNumberFormat="1" applyFont="1" applyBorder="1"/>
    <xf numFmtId="0" fontId="0" fillId="0" borderId="0" xfId="0" applyBorder="1"/>
    <xf numFmtId="164" fontId="0" fillId="0" borderId="0" xfId="18" applyNumberFormat="1" applyFont="1" applyFill="1" applyBorder="1"/>
    <xf numFmtId="164" fontId="3" fillId="0" borderId="0" xfId="18" applyNumberFormat="1" applyFont="1" applyBorder="1"/>
    <xf numFmtId="9" fontId="0" fillId="0" borderId="0" xfId="0" applyNumberFormat="1" applyBorder="1"/>
    <xf numFmtId="0" fontId="2" fillId="0" borderId="0" xfId="0" applyFont="1" applyBorder="1"/>
    <xf numFmtId="164" fontId="0" fillId="0" borderId="0" xfId="18" applyNumberFormat="1" applyFont="1" applyBorder="1"/>
    <xf numFmtId="164" fontId="0" fillId="0" borderId="0" xfId="18" applyNumberFormat="1" applyFont="1" applyFill="1" applyBorder="1"/>
    <xf numFmtId="44" fontId="0" fillId="0" borderId="0" xfId="16" applyFont="1" applyBorder="1"/>
    <xf numFmtId="164" fontId="4" fillId="0" borderId="0" xfId="18" applyNumberFormat="1" applyFont="1" applyBorder="1"/>
    <xf numFmtId="164" fontId="5" fillId="0" borderId="0" xfId="18" applyNumberFormat="1" applyFont="1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Fill="1" applyBorder="1"/>
    <xf numFmtId="43" fontId="0" fillId="0" borderId="0" xfId="18" applyFont="1" applyFill="1" applyBorder="1"/>
    <xf numFmtId="164" fontId="0" fillId="0" borderId="0" xfId="0" applyNumberFormat="1" applyFill="1" applyBorder="1"/>
    <xf numFmtId="43" fontId="0" fillId="0" borderId="0" xfId="0" applyNumberFormat="1" applyFill="1" applyBorder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2"/>
  <sheetViews>
    <sheetView tabSelected="1" workbookViewId="0" topLeftCell="A78">
      <selection pane="topLeft" activeCell="D92" sqref="D92"/>
    </sheetView>
  </sheetViews>
  <sheetFormatPr defaultColWidth="8.85546875" defaultRowHeight="15"/>
  <cols>
    <col min="1" max="1" width="25.8571428571429" style="2" bestFit="1" customWidth="1"/>
    <col min="2" max="2" width="8.85714285714286" style="2"/>
    <col min="3" max="3" width="12.5714285714286" style="2" bestFit="1" customWidth="1"/>
    <col min="4" max="4" width="39.2857142857143" style="2" customWidth="1"/>
    <col min="5" max="8" width="8.85714285714286" style="2"/>
    <col min="9" max="10" width="13.2857142857143" style="2" bestFit="1" customWidth="1"/>
    <col min="11" max="11" width="11.5714285714286" style="2" bestFit="1" customWidth="1"/>
    <col min="12" max="16384" width="8.85714285714286" style="2"/>
  </cols>
  <sheetData>
    <row r="1" spans="1:4" ht="15">
      <c r="A1" s="6" t="s">
        <v>0</v>
      </c>
      <c r="B1" s="6">
        <v>241</v>
      </c>
      <c r="D1" s="2" t="s">
        <v>1</v>
      </c>
    </row>
    <row r="2" ht="15">
      <c r="A2" s="6" t="s">
        <v>2</v>
      </c>
    </row>
    <row r="3" spans="1:3" ht="15">
      <c r="A3" s="2" t="s">
        <v>3</v>
      </c>
      <c r="C3" s="1">
        <v>116681</v>
      </c>
    </row>
    <row r="4" spans="1:3" ht="17.25">
      <c r="A4" s="2" t="s">
        <v>4</v>
      </c>
      <c r="B4" s="2">
        <v>4.1959999999999997</v>
      </c>
      <c r="C4" s="4">
        <f>+C3*B4</f>
        <v>489593.47599999997</v>
      </c>
    </row>
    <row r="5" spans="1:3" ht="15">
      <c r="A5" s="2" t="s">
        <v>5</v>
      </c>
      <c r="B5" s="2">
        <v>4.6929999999999996</v>
      </c>
      <c r="C5" s="1">
        <f>+B5*C3</f>
        <v>547583.93299999996</v>
      </c>
    </row>
    <row r="6" spans="1:3" ht="15">
      <c r="A6" s="6" t="s">
        <v>6</v>
      </c>
      <c r="B6" s="2">
        <f>+B5-B4</f>
        <v>0.49699999999999989</v>
      </c>
      <c r="C6" s="7">
        <f>+B6*C3</f>
        <v>57990.456999999988</v>
      </c>
    </row>
    <row r="7" spans="1:3" ht="17.25">
      <c r="A7" s="2" t="s">
        <v>7</v>
      </c>
      <c r="B7" s="5">
        <v>0.25</v>
      </c>
      <c r="C7" s="4">
        <f>+B7*C6</f>
        <v>14497.614249999997</v>
      </c>
    </row>
    <row r="8" spans="1:4" ht="17.25">
      <c r="A8" s="2" t="s">
        <v>8</v>
      </c>
      <c r="C8" s="10">
        <f>+C6+C7</f>
        <v>72488.071249999979</v>
      </c>
      <c r="D8" s="2" t="s">
        <v>9</v>
      </c>
    </row>
    <row r="10" spans="1:6" ht="15">
      <c r="A10" s="2" t="s">
        <v>10</v>
      </c>
      <c r="C10" s="8">
        <v>87809</v>
      </c>
      <c r="D10" s="7"/>
      <c r="F10" s="9"/>
    </row>
    <row r="11" spans="1:6" ht="17.25">
      <c r="A11" s="2" t="s">
        <v>11</v>
      </c>
      <c r="B11" s="2">
        <v>3.8010000000000002</v>
      </c>
      <c r="C11" s="4">
        <f>+C10*B11</f>
        <v>333762.00900000002</v>
      </c>
      <c r="D11" s="7"/>
      <c r="F11" s="9"/>
    </row>
    <row r="12" spans="1:6" ht="15">
      <c r="A12" s="2" t="s">
        <v>12</v>
      </c>
      <c r="B12" s="2">
        <v>4.1959999999999997</v>
      </c>
      <c r="C12" s="7">
        <f>+B12*C10</f>
        <v>368446.56399999995</v>
      </c>
      <c r="D12" s="7"/>
      <c r="F12" s="9"/>
    </row>
    <row r="13" spans="1:6" ht="15">
      <c r="A13" s="6" t="s">
        <v>6</v>
      </c>
      <c r="B13" s="2">
        <f>+B12-B11</f>
        <v>0.39499999999999957</v>
      </c>
      <c r="C13" s="7">
        <f>+B13*C10</f>
        <v>34684.554999999964</v>
      </c>
      <c r="D13" s="7"/>
      <c r="F13" s="9"/>
    </row>
    <row r="14" spans="1:6" ht="17.25">
      <c r="A14" s="6" t="s">
        <v>13</v>
      </c>
      <c r="B14" s="5">
        <v>0.25</v>
      </c>
      <c r="C14" s="4">
        <f>+C13*B14</f>
        <v>8671.138749999991</v>
      </c>
      <c r="D14" s="7"/>
      <c r="F14" s="9"/>
    </row>
    <row r="15" spans="1:6" ht="17.25">
      <c r="A15" s="6" t="s">
        <v>14</v>
      </c>
      <c r="C15" s="10">
        <f>SUM(C13:C14)</f>
        <v>43355.693749999955</v>
      </c>
      <c r="D15" s="7" t="s">
        <v>15</v>
      </c>
      <c r="F15" s="9"/>
    </row>
    <row r="16" spans="5:6" ht="15">
      <c r="E16" s="9"/>
      <c r="F16" s="9"/>
    </row>
    <row r="17" ht="15">
      <c r="A17" s="6" t="s">
        <v>16</v>
      </c>
    </row>
    <row r="18" spans="1:6" ht="15">
      <c r="A18" s="6" t="s">
        <v>17</v>
      </c>
      <c r="D18" s="9"/>
      <c r="F18" s="9"/>
    </row>
    <row r="19" spans="1:6" ht="15">
      <c r="A19" s="2" t="s">
        <v>10</v>
      </c>
      <c r="C19" s="8">
        <v>30505</v>
      </c>
      <c r="D19" s="8"/>
      <c r="F19" s="9"/>
    </row>
    <row r="20" spans="1:6" ht="17.25">
      <c r="A20" s="2" t="s">
        <v>11</v>
      </c>
      <c r="B20" s="2">
        <v>7.19</v>
      </c>
      <c r="C20" s="4">
        <f>+C19*B20</f>
        <v>219330.95</v>
      </c>
      <c r="D20" s="9"/>
      <c r="F20" s="9"/>
    </row>
    <row r="21" spans="1:6" ht="15">
      <c r="A21" s="2" t="s">
        <v>12</v>
      </c>
      <c r="B21" s="2">
        <v>7.48</v>
      </c>
      <c r="C21" s="7">
        <f>+B21*C19</f>
        <v>228177.40000000002</v>
      </c>
      <c r="D21" s="7" t="s">
        <v>15</v>
      </c>
      <c r="F21" s="9"/>
    </row>
    <row r="22" spans="1:6" ht="17.25">
      <c r="A22" s="6" t="s">
        <v>14</v>
      </c>
      <c r="B22" s="2">
        <f>+B21-B20</f>
        <v>0.29000000000000004</v>
      </c>
      <c r="C22" s="10">
        <f>+B22*C19</f>
        <v>8846.4500000000007</v>
      </c>
      <c r="D22" s="7"/>
      <c r="F22" s="9"/>
    </row>
    <row r="23" spans="5:6" ht="15">
      <c r="E23" s="9"/>
      <c r="F23" s="9"/>
    </row>
    <row r="24" spans="1:2" ht="15">
      <c r="A24" s="6" t="s">
        <v>18</v>
      </c>
      <c r="B24" s="6"/>
    </row>
    <row r="25" spans="1:2" ht="15">
      <c r="A25" s="6" t="s">
        <v>19</v>
      </c>
      <c r="B25" s="6">
        <v>252119</v>
      </c>
    </row>
    <row r="26" ht="15">
      <c r="A26" s="6" t="s">
        <v>20</v>
      </c>
    </row>
    <row r="27" spans="1:3" ht="15">
      <c r="A27" s="2" t="s">
        <v>10</v>
      </c>
      <c r="C27" s="8">
        <v>17609</v>
      </c>
    </row>
    <row r="28" spans="1:3" ht="15">
      <c r="A28" s="2" t="s">
        <v>11</v>
      </c>
      <c r="B28" s="2">
        <v>7.39</v>
      </c>
      <c r="C28" s="7">
        <f>+C27*B28</f>
        <v>130130.51</v>
      </c>
    </row>
    <row r="29" spans="1:3" ht="17.25">
      <c r="A29" s="2" t="s">
        <v>12</v>
      </c>
      <c r="B29" s="2">
        <v>7.54</v>
      </c>
      <c r="C29" s="4">
        <f>+B29*C27</f>
        <v>132771.86000000002</v>
      </c>
    </row>
    <row r="30" spans="1:3" ht="17.25">
      <c r="A30" s="2" t="s">
        <v>21</v>
      </c>
      <c r="B30" s="2">
        <f>+B29-B28</f>
        <v>0.15000000000000036</v>
      </c>
      <c r="C30" s="11">
        <f>+B30*C27</f>
        <v>2641.3500000000063</v>
      </c>
    </row>
    <row r="31" spans="1:3" ht="15">
      <c r="A31" s="2" t="s">
        <v>22</v>
      </c>
      <c r="B31" s="2">
        <v>725.61</v>
      </c>
      <c r="C31" s="7">
        <f>+B31*9</f>
        <v>6530.49</v>
      </c>
    </row>
    <row r="32" spans="1:3" ht="17.25">
      <c r="A32" s="2" t="s">
        <v>23</v>
      </c>
      <c r="B32" s="2">
        <v>740.13</v>
      </c>
      <c r="C32" s="4">
        <f>+B32*9</f>
        <v>6661.17</v>
      </c>
    </row>
    <row r="33" spans="1:12" ht="17.25">
      <c r="A33" s="2" t="s">
        <v>24</v>
      </c>
      <c r="B33" s="2">
        <f>+B32-B31</f>
        <v>14.519999999999982</v>
      </c>
      <c r="C33" s="11">
        <f>+B33*9</f>
        <v>130.67999999999984</v>
      </c>
      <c r="H33" s="14"/>
      <c r="I33" s="14" t="s">
        <v>25</v>
      </c>
      <c r="J33" s="14"/>
      <c r="K33" s="14"/>
      <c r="L33" s="14"/>
    </row>
    <row r="34" spans="1:12" ht="17.25">
      <c r="A34" s="6" t="s">
        <v>14</v>
      </c>
      <c r="B34" s="6"/>
      <c r="C34" s="10">
        <f>+C33+C30</f>
        <v>2772.0300000000061</v>
      </c>
      <c r="D34" s="7" t="s">
        <v>15</v>
      </c>
      <c r="H34" s="14"/>
      <c r="I34" s="14" t="s">
        <v>26</v>
      </c>
      <c r="J34" s="14" t="s">
        <v>27</v>
      </c>
      <c r="K34" s="14"/>
      <c r="L34" s="14"/>
    </row>
    <row r="35" spans="1:12" ht="17.25">
      <c r="A35" s="6"/>
      <c r="B35" s="6"/>
      <c r="C35" s="10"/>
      <c r="H35" s="14" t="s">
        <v>28</v>
      </c>
      <c r="I35" s="3">
        <v>3924648</v>
      </c>
      <c r="J35" s="3">
        <f>+I35*0.7</f>
        <v>2747253.5999999996</v>
      </c>
      <c r="K35" s="15">
        <f t="shared" si="0" ref="K35:K44">+J35*B$41/1000</f>
        <v>10082.420711999999</v>
      </c>
      <c r="L35" s="14"/>
    </row>
    <row r="36" spans="1:12" ht="15">
      <c r="A36" s="6" t="s">
        <v>29</v>
      </c>
      <c r="B36" s="6">
        <v>252119</v>
      </c>
      <c r="D36" s="8"/>
      <c r="H36" s="14" t="s">
        <v>30</v>
      </c>
      <c r="I36" s="3">
        <v>3310134</v>
      </c>
      <c r="J36" s="3">
        <f t="shared" si="1" ref="J36:J45">+I36*0.7</f>
        <v>2317093.7999999998</v>
      </c>
      <c r="K36" s="15">
        <f t="shared" si="0"/>
        <v>8503.734246</v>
      </c>
      <c r="L36" s="14"/>
    </row>
    <row r="37" spans="1:12" ht="15">
      <c r="A37" s="6" t="s">
        <v>31</v>
      </c>
      <c r="D37" s="8"/>
      <c r="H37" s="14" t="s">
        <v>32</v>
      </c>
      <c r="I37" s="3">
        <v>4342866</v>
      </c>
      <c r="J37" s="3">
        <f t="shared" si="1"/>
        <v>3040006.1999999997</v>
      </c>
      <c r="K37" s="15">
        <f t="shared" si="0"/>
        <v>11156.822753999999</v>
      </c>
      <c r="L37" s="14"/>
    </row>
    <row r="38" spans="1:12" ht="15">
      <c r="A38" s="2" t="s">
        <v>33</v>
      </c>
      <c r="C38" s="8">
        <v>42097</v>
      </c>
      <c r="H38" s="14" t="s">
        <v>34</v>
      </c>
      <c r="I38" s="3">
        <v>4571408</v>
      </c>
      <c r="J38" s="3">
        <f t="shared" si="1"/>
        <v>3199985.5999999996</v>
      </c>
      <c r="K38" s="15">
        <f t="shared" si="0"/>
        <v>11743.947151999999</v>
      </c>
      <c r="L38" s="14"/>
    </row>
    <row r="39" spans="3:12" ht="15">
      <c r="C39" s="8"/>
      <c r="H39" s="14" t="s">
        <v>32</v>
      </c>
      <c r="I39" s="3">
        <v>4956266</v>
      </c>
      <c r="J39" s="3">
        <f t="shared" si="1"/>
        <v>3469386.1999999997</v>
      </c>
      <c r="K39" s="15">
        <f t="shared" si="0"/>
        <v>12732.647353999999</v>
      </c>
      <c r="L39" s="14"/>
    </row>
    <row r="40" spans="1:12" ht="15">
      <c r="A40" s="6" t="s">
        <v>35</v>
      </c>
      <c r="C40" s="8">
        <f>SUM(J35:J44)/1000</f>
        <v>29667.635200000001</v>
      </c>
      <c r="D40" s="8"/>
      <c r="H40" s="14" t="s">
        <v>28</v>
      </c>
      <c r="I40" s="3">
        <v>4234600</v>
      </c>
      <c r="J40" s="3">
        <f t="shared" si="1"/>
        <v>2964220</v>
      </c>
      <c r="K40" s="15">
        <f t="shared" si="0"/>
        <v>10878.687400000001</v>
      </c>
      <c r="L40" s="14"/>
    </row>
    <row r="41" spans="1:12" ht="15">
      <c r="A41" s="2" t="s">
        <v>11</v>
      </c>
      <c r="B41" s="2">
        <v>3.67</v>
      </c>
      <c r="C41" s="7">
        <f>+C40*B41</f>
        <v>108880.221184</v>
      </c>
      <c r="D41" s="8"/>
      <c r="G41" s="1"/>
      <c r="H41" s="14" t="s">
        <v>28</v>
      </c>
      <c r="I41" s="3">
        <v>4674469</v>
      </c>
      <c r="J41" s="3">
        <f t="shared" si="1"/>
        <v>3272128.30</v>
      </c>
      <c r="K41" s="15">
        <f t="shared" si="0"/>
        <v>12008.710861</v>
      </c>
      <c r="L41" s="14"/>
    </row>
    <row r="42" spans="1:12" ht="17.25">
      <c r="A42" s="2" t="s">
        <v>12</v>
      </c>
      <c r="B42" s="2">
        <v>3.76</v>
      </c>
      <c r="C42" s="4">
        <f>+B42*C41</f>
        <v>409389.63165183994</v>
      </c>
      <c r="D42" s="4"/>
      <c r="G42" s="1"/>
      <c r="H42" s="14" t="s">
        <v>34</v>
      </c>
      <c r="I42" s="3">
        <v>4299493</v>
      </c>
      <c r="J42" s="3">
        <f t="shared" si="1"/>
        <v>3009645.0999999996</v>
      </c>
      <c r="K42" s="15">
        <f t="shared" si="0"/>
        <v>11045.397516999999</v>
      </c>
      <c r="L42" s="14"/>
    </row>
    <row r="43" spans="1:12" ht="17.25">
      <c r="A43" s="6" t="s">
        <v>14</v>
      </c>
      <c r="B43" s="2">
        <f>+B42-B41</f>
        <v>0.089999999999999858</v>
      </c>
      <c r="C43" s="10">
        <f>+B43*C40</f>
        <v>2670.0871679999959</v>
      </c>
      <c r="D43" s="7" t="s">
        <v>15</v>
      </c>
      <c r="G43" s="1"/>
      <c r="H43" s="14" t="s">
        <v>36</v>
      </c>
      <c r="I43" s="3">
        <v>4640378</v>
      </c>
      <c r="J43" s="3">
        <f t="shared" si="1"/>
        <v>3248264.5999999996</v>
      </c>
      <c r="K43" s="15">
        <f t="shared" si="0"/>
        <v>11921.131081999998</v>
      </c>
      <c r="L43" s="14"/>
    </row>
    <row r="44" spans="1:12" ht="17.25">
      <c r="A44" s="6" t="s">
        <v>37</v>
      </c>
      <c r="C44" s="10"/>
      <c r="D44" s="12"/>
      <c r="G44" s="1"/>
      <c r="H44" s="14" t="s">
        <v>38</v>
      </c>
      <c r="I44" s="3">
        <v>3428074</v>
      </c>
      <c r="J44" s="3">
        <f t="shared" si="1"/>
        <v>2399651.7999999998</v>
      </c>
      <c r="K44" s="15">
        <f t="shared" si="0"/>
        <v>8806.7221059999993</v>
      </c>
      <c r="L44" s="14"/>
    </row>
    <row r="45" spans="2:12" ht="17.25">
      <c r="B45" s="5"/>
      <c r="C45" s="4"/>
      <c r="H45" s="14" t="s">
        <v>39</v>
      </c>
      <c r="I45" s="3">
        <v>2710635</v>
      </c>
      <c r="J45" s="3">
        <f t="shared" si="1"/>
        <v>1897444.4999999998</v>
      </c>
      <c r="K45" s="15">
        <f>+J45*B$42/1000</f>
        <v>7134.3913199999988</v>
      </c>
      <c r="L45" s="14"/>
    </row>
    <row r="46" spans="1:12" ht="17.25">
      <c r="A46" s="6"/>
      <c r="B46" s="6"/>
      <c r="C46" s="10"/>
      <c r="H46" s="14" t="s">
        <v>40</v>
      </c>
      <c r="I46" s="3">
        <f>+J46/0.7</f>
        <v>2984422.4924012157</v>
      </c>
      <c r="J46" s="3">
        <f>+K46/B42*1000</f>
        <v>2089095.744680851</v>
      </c>
      <c r="K46" s="15">
        <f>+K48-116015</f>
        <v>7855</v>
      </c>
      <c r="L46" s="14" t="s">
        <v>41</v>
      </c>
    </row>
    <row r="47" spans="1:12" ht="15">
      <c r="A47" s="6" t="s">
        <v>42</v>
      </c>
      <c r="H47" s="14"/>
      <c r="I47" s="16">
        <f t="shared" si="2" ref="I47:J47">SUM(I35:I46)</f>
        <v>48077393.492401212</v>
      </c>
      <c r="J47" s="16">
        <f t="shared" si="2"/>
        <v>33654175.444680847</v>
      </c>
      <c r="K47" s="17">
        <f>SUM(K35:K46)</f>
        <v>123869.612504</v>
      </c>
      <c r="L47" s="14"/>
    </row>
    <row r="48" spans="1:12" ht="15">
      <c r="A48" s="6" t="s">
        <v>43</v>
      </c>
      <c r="H48" s="14"/>
      <c r="I48" s="14"/>
      <c r="J48" s="14" t="s">
        <v>44</v>
      </c>
      <c r="K48" s="3">
        <v>123870</v>
      </c>
      <c r="L48" s="14"/>
    </row>
    <row r="49" spans="1:12" ht="15">
      <c r="A49" s="6" t="s">
        <v>45</v>
      </c>
      <c r="B49" s="6">
        <v>252125</v>
      </c>
      <c r="H49" s="14"/>
      <c r="I49" s="14"/>
      <c r="J49" s="14"/>
      <c r="K49" s="14"/>
      <c r="L49" s="14"/>
    </row>
    <row r="50" spans="1:12" ht="15">
      <c r="A50" s="2" t="s">
        <v>46</v>
      </c>
      <c r="C50" s="8">
        <v>36857</v>
      </c>
      <c r="H50" s="14"/>
      <c r="I50" s="14"/>
      <c r="J50" s="14"/>
      <c r="K50" s="14"/>
      <c r="L50" s="14"/>
    </row>
    <row r="51" spans="1:12" ht="15">
      <c r="A51" s="2" t="s">
        <v>11</v>
      </c>
      <c r="B51" s="2">
        <v>3.69</v>
      </c>
      <c r="C51" s="7">
        <f>+C50*B51</f>
        <v>136002.32999999999</v>
      </c>
      <c r="H51" s="14"/>
      <c r="I51" s="14"/>
      <c r="J51" s="14"/>
      <c r="K51" s="14"/>
      <c r="L51" s="14"/>
    </row>
    <row r="52" spans="1:3" ht="17.25">
      <c r="A52" s="2" t="s">
        <v>12</v>
      </c>
      <c r="B52" s="2">
        <v>3.75</v>
      </c>
      <c r="C52" s="4">
        <f>+B52*C50</f>
        <v>138213.75</v>
      </c>
    </row>
    <row r="53" spans="1:4" ht="17.25">
      <c r="A53" s="6" t="s">
        <v>14</v>
      </c>
      <c r="B53" s="2">
        <f>+B52-B51</f>
        <v>0.060000000000000053</v>
      </c>
      <c r="C53" s="10">
        <f>+B53*C50</f>
        <v>2211.4200000000019</v>
      </c>
      <c r="D53" s="7" t="s">
        <v>15</v>
      </c>
    </row>
    <row r="54" ht="15">
      <c r="C54" s="7"/>
    </row>
    <row r="55" spans="1:2" ht="15">
      <c r="A55" s="6" t="s">
        <v>47</v>
      </c>
      <c r="B55" s="6">
        <v>252126</v>
      </c>
    </row>
    <row r="56" ht="15">
      <c r="A56" s="6" t="s">
        <v>43</v>
      </c>
    </row>
    <row r="57" spans="1:3" ht="15">
      <c r="A57" s="2" t="s">
        <v>10</v>
      </c>
      <c r="C57" s="8">
        <v>26646</v>
      </c>
    </row>
    <row r="58" spans="1:3" ht="17.25">
      <c r="A58" s="2" t="s">
        <v>11</v>
      </c>
      <c r="B58" s="2">
        <v>5.13</v>
      </c>
      <c r="C58" s="4">
        <f>+C57*B58</f>
        <v>136693.98000000001</v>
      </c>
    </row>
    <row r="59" spans="1:3" ht="15">
      <c r="A59" s="2" t="s">
        <v>12</v>
      </c>
      <c r="B59" s="2">
        <v>5.31</v>
      </c>
      <c r="C59" s="7">
        <f>+B59*C57</f>
        <v>141490.25999999998</v>
      </c>
    </row>
    <row r="60" spans="1:3" ht="17.25">
      <c r="A60" s="2" t="s">
        <v>48</v>
      </c>
      <c r="B60" s="13">
        <v>1</v>
      </c>
      <c r="C60" s="4">
        <f>+B60*C57</f>
        <v>26646</v>
      </c>
    </row>
    <row r="61" spans="1:4" ht="17.25">
      <c r="A61" s="6" t="s">
        <v>14</v>
      </c>
      <c r="B61" s="2">
        <f>+B59-B58</f>
        <v>0.17999999999999972</v>
      </c>
      <c r="C61" s="10">
        <f>+B61*C57</f>
        <v>4796.2799999999925</v>
      </c>
      <c r="D61" s="7" t="s">
        <v>15</v>
      </c>
    </row>
    <row r="62" spans="2:3" ht="17.25">
      <c r="B62" s="13"/>
      <c r="C62" s="4"/>
    </row>
    <row r="63" spans="1:2" ht="15">
      <c r="A63" s="6" t="s">
        <v>49</v>
      </c>
      <c r="B63" s="6">
        <v>252107</v>
      </c>
    </row>
    <row r="64" ht="15">
      <c r="A64" s="6" t="s">
        <v>43</v>
      </c>
    </row>
    <row r="65" spans="1:3" ht="15">
      <c r="A65" s="2" t="s">
        <v>10</v>
      </c>
      <c r="C65" s="8">
        <v>4177</v>
      </c>
    </row>
    <row r="66" spans="1:3" ht="17.25">
      <c r="A66" s="2" t="s">
        <v>11</v>
      </c>
      <c r="B66" s="2">
        <v>5.13</v>
      </c>
      <c r="C66" s="4">
        <f>+C65*B66</f>
        <v>21428.01</v>
      </c>
    </row>
    <row r="67" spans="1:3" ht="15">
      <c r="A67" s="2" t="s">
        <v>12</v>
      </c>
      <c r="B67" s="2">
        <v>5.31</v>
      </c>
      <c r="C67" s="7">
        <f>+B67*C65</f>
        <v>22179.87</v>
      </c>
    </row>
    <row r="68" spans="1:3" ht="17.25">
      <c r="A68" s="2" t="s">
        <v>48</v>
      </c>
      <c r="B68" s="13">
        <v>1</v>
      </c>
      <c r="C68" s="4">
        <f>+B68*C65</f>
        <v>4177</v>
      </c>
    </row>
    <row r="69" spans="1:4" ht="17.25">
      <c r="A69" s="6" t="s">
        <v>14</v>
      </c>
      <c r="B69" s="2">
        <f>+B67-B66</f>
        <v>0.17999999999999972</v>
      </c>
      <c r="C69" s="10">
        <f>+B69*C65</f>
        <v>751.85999999999876</v>
      </c>
      <c r="D69" s="7" t="s">
        <v>15</v>
      </c>
    </row>
    <row r="71" ht="15">
      <c r="A71" s="6" t="s">
        <v>50</v>
      </c>
    </row>
    <row r="72" spans="1:2" ht="15">
      <c r="A72" s="6" t="s">
        <v>51</v>
      </c>
      <c r="B72" s="6">
        <v>252123</v>
      </c>
    </row>
    <row r="73" ht="15">
      <c r="A73" s="2" t="s">
        <v>52</v>
      </c>
    </row>
    <row r="74" spans="1:3" ht="15">
      <c r="A74" s="2" t="s">
        <v>53</v>
      </c>
      <c r="C74" s="8">
        <v>16247</v>
      </c>
    </row>
    <row r="75" spans="1:3" ht="15">
      <c r="A75" s="2" t="s">
        <v>54</v>
      </c>
      <c r="B75" s="13">
        <v>1.70</v>
      </c>
      <c r="C75" s="7">
        <f>+C74*B75</f>
        <v>27619.899999999998</v>
      </c>
    </row>
    <row r="76" spans="1:3" ht="17.25">
      <c r="A76" s="2" t="s">
        <v>12</v>
      </c>
      <c r="B76" s="2">
        <v>1.764</v>
      </c>
      <c r="C76" s="4">
        <f>+B76*C74</f>
        <v>28659.707999999999</v>
      </c>
    </row>
    <row r="77" spans="1:3" ht="17.25">
      <c r="A77" s="2" t="s">
        <v>6</v>
      </c>
      <c r="B77" s="2">
        <f>+B76-B75</f>
        <v>0.064000000000000057</v>
      </c>
      <c r="C77" s="10">
        <f>+B77*C74</f>
        <v>1039.8080000000009</v>
      </c>
    </row>
    <row r="78" spans="1:3" ht="15">
      <c r="A78" s="2" t="s">
        <v>22</v>
      </c>
      <c r="B78" s="2">
        <v>232.74</v>
      </c>
      <c r="C78" s="7">
        <f>+B78*9</f>
        <v>2094.66</v>
      </c>
    </row>
    <row r="79" spans="1:3" ht="17.25">
      <c r="A79" s="2" t="s">
        <v>23</v>
      </c>
      <c r="B79" s="2">
        <v>246.97</v>
      </c>
      <c r="C79" s="4">
        <f>+B79*9</f>
        <v>2222.73</v>
      </c>
    </row>
    <row r="80" spans="1:3" ht="17.25">
      <c r="A80" s="2" t="s">
        <v>6</v>
      </c>
      <c r="B80" s="2">
        <f>+B79-B78</f>
        <v>14.22999999999999</v>
      </c>
      <c r="C80" s="10">
        <f>+B80*9</f>
        <v>128.06999999999991</v>
      </c>
    </row>
    <row r="81" spans="1:4" ht="17.25">
      <c r="A81" s="2" t="s">
        <v>14</v>
      </c>
      <c r="C81" s="10">
        <f>+C80+C77</f>
        <v>1167.8780000000008</v>
      </c>
      <c r="D81" s="7" t="s">
        <v>15</v>
      </c>
    </row>
    <row r="83" spans="1:2" ht="15">
      <c r="A83" s="6" t="s">
        <v>55</v>
      </c>
      <c r="B83" s="6">
        <v>252124</v>
      </c>
    </row>
    <row r="84" ht="15">
      <c r="A84" s="2" t="s">
        <v>56</v>
      </c>
    </row>
    <row r="85" spans="1:3" ht="15">
      <c r="A85" s="2" t="s">
        <v>53</v>
      </c>
      <c r="C85" s="8">
        <v>2995</v>
      </c>
    </row>
    <row r="86" spans="1:3" ht="15">
      <c r="A86" s="2" t="s">
        <v>54</v>
      </c>
      <c r="B86" s="2">
        <v>1.61</v>
      </c>
      <c r="C86" s="7">
        <f>+C85*B86</f>
        <v>4821.9500000000007</v>
      </c>
    </row>
    <row r="87" spans="1:3" ht="17.25">
      <c r="A87" s="2" t="s">
        <v>12</v>
      </c>
      <c r="B87" s="2">
        <v>1.68</v>
      </c>
      <c r="C87" s="4">
        <f>+B87*C85</f>
        <v>5031.5999999999995</v>
      </c>
    </row>
    <row r="88" spans="1:3" ht="17.25">
      <c r="A88" s="2" t="s">
        <v>6</v>
      </c>
      <c r="B88" s="2">
        <f>+B87-B86</f>
        <v>0.06999999999999984</v>
      </c>
      <c r="C88" s="10">
        <f>+B88*C85</f>
        <v>209.64999999999952</v>
      </c>
    </row>
    <row r="89" spans="1:3" ht="15">
      <c r="A89" s="2" t="s">
        <v>22</v>
      </c>
      <c r="B89" s="2">
        <v>154.84</v>
      </c>
      <c r="C89" s="7">
        <f>+B89*9</f>
        <v>1393.56</v>
      </c>
    </row>
    <row r="90" spans="1:3" ht="17.25">
      <c r="A90" s="2" t="s">
        <v>23</v>
      </c>
      <c r="B90" s="2">
        <v>159.49</v>
      </c>
      <c r="C90" s="4">
        <f>+B90*9</f>
        <v>1435.41</v>
      </c>
    </row>
    <row r="91" spans="1:3" ht="17.25">
      <c r="A91" s="2" t="s">
        <v>6</v>
      </c>
      <c r="B91" s="2">
        <f>+B90-B89</f>
        <v>4.6500000000000057</v>
      </c>
      <c r="C91" s="10">
        <f>+B91*9</f>
        <v>41.850000000000051</v>
      </c>
    </row>
    <row r="92" spans="1:4" ht="17.25">
      <c r="A92" s="2" t="s">
        <v>14</v>
      </c>
      <c r="C92" s="10">
        <f>+C91+C88</f>
        <v>251.49999999999957</v>
      </c>
      <c r="D92" s="7" t="s">
        <v>15</v>
      </c>
    </row>
  </sheetData>
  <pageMargins left="0.7" right="0.7" top="0.75" bottom="0.75" header="0.3" footer="0.3"/>
  <pageSetup orientation="portrait" r:id="rId1"/>
  <headerFooter>
    <oddFooter>&amp;L&amp;"Times New Roman,Regular"&amp;9O3120641.v1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C9A9EB-560A-4E29-8EDF-6ADB04B18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E3A161-8704-4810-8B0C-B614F2462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7C5DC-AEA9-4A77-9008-10C1DB6F960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39ab288a-8589-4c39-bdd2-e9c983f1a4b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Swain</dc:creator>
  <cp:keywords/>
  <dc:description/>
  <cp:lastModifiedBy>Martin S. Friedman</cp:lastModifiedBy>
  <dcterms:created xsi:type="dcterms:W3CDTF">2020-12-22T21:20:26Z</dcterms:created>
  <dcterms:modified xsi:type="dcterms:W3CDTF">2020-12-22T21:20:26Z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  <property fmtid="{D5CDD505-2E9C-101B-9397-08002B2CF9AE}" pid="3" name="CUS_DocIDActiveBits">
    <vt:lpwstr>520192</vt:lpwstr>
  </property>
  <property fmtid="{D5CDD505-2E9C-101B-9397-08002B2CF9AE}" pid="4" name="CUS_DocIDLocation">
    <vt:lpwstr>EVERY_PAGE</vt:lpwstr>
  </property>
  <property fmtid="{D5CDD505-2E9C-101B-9397-08002B2CF9AE}" pid="5" name="CUS_DocIDPosition">
    <vt:lpwstr>Left</vt:lpwstr>
  </property>
  <property fmtid="{D5CDD505-2E9C-101B-9397-08002B2CF9AE}" pid="6" name="CUS_DocIDSheetRef">
    <vt:lpwstr>1</vt:lpwstr>
  </property>
  <property fmtid="{D5CDD505-2E9C-101B-9397-08002B2CF9AE}" pid="7" name="CUS_DocIDString">
    <vt:lpwstr>&amp;"Times New Roman,Regular"&amp;9O3120641.v1</vt:lpwstr>
  </property>
  <property fmtid="{D5CDD505-2E9C-101B-9397-08002B2CF9AE}" pid="8" name="CUS_DocIDChunk0">
    <vt:lpwstr>&amp;"Times New Roman,Regular"&amp;9</vt:lpwstr>
  </property>
  <property fmtid="{D5CDD505-2E9C-101B-9397-08002B2CF9AE}" pid="9" name="CUS_DocIDChunk1">
    <vt:lpwstr>O3120641.v1</vt:lpwstr>
  </property>
</Properties>
</file>