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867F4375-AFEC-4970-A865-381B0BD49A60}" xr6:coauthVersionLast="44" xr6:coauthVersionMax="44" xr10:uidLastSave="{00000000-0000-0000-0000-000000000000}"/>
  <bookViews>
    <workbookView xWindow="28680" yWindow="-120" windowWidth="29040" windowHeight="15840" activeTab="3" xr2:uid="{B17D56B9-4FB4-44CB-A212-6A840EFCBE07}"/>
  </bookViews>
  <sheets>
    <sheet name="WLU" sheetId="3" r:id="rId1"/>
    <sheet name="Lake Saunders" sheetId="1" r:id="rId2"/>
    <sheet name="Daily Flow-226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K21" i="1" l="1"/>
  <c r="G21" i="1"/>
  <c r="M21" i="1" s="1"/>
  <c r="N21" i="1" s="1"/>
  <c r="D21" i="1"/>
  <c r="C21" i="1"/>
  <c r="B21" i="1"/>
  <c r="L21" i="1" s="1"/>
  <c r="G20" i="1"/>
  <c r="M20" i="1" s="1"/>
  <c r="D20" i="1"/>
  <c r="C20" i="1"/>
  <c r="B20" i="1"/>
  <c r="K19" i="1"/>
  <c r="G19" i="1"/>
  <c r="M19" i="1" s="1"/>
  <c r="N19" i="1" s="1"/>
  <c r="D19" i="1"/>
  <c r="C19" i="1"/>
  <c r="B19" i="1"/>
  <c r="G18" i="1"/>
  <c r="M18" i="1" s="1"/>
  <c r="N18" i="1" s="1"/>
  <c r="D18" i="1"/>
  <c r="C18" i="1"/>
  <c r="B18" i="1"/>
  <c r="K18" i="1" s="1"/>
  <c r="K17" i="1"/>
  <c r="G17" i="1"/>
  <c r="M17" i="1" s="1"/>
  <c r="N17" i="1" s="1"/>
  <c r="D17" i="1"/>
  <c r="C17" i="1"/>
  <c r="B17" i="1"/>
  <c r="L17" i="1" s="1"/>
  <c r="G16" i="1"/>
  <c r="M16" i="1" s="1"/>
  <c r="D16" i="1"/>
  <c r="C16" i="1"/>
  <c r="B16" i="1"/>
  <c r="K15" i="1"/>
  <c r="G15" i="1"/>
  <c r="M15" i="1" s="1"/>
  <c r="N15" i="1" s="1"/>
  <c r="D15" i="1"/>
  <c r="C15" i="1"/>
  <c r="B15" i="1"/>
  <c r="L15" i="1" s="1"/>
  <c r="G14" i="1"/>
  <c r="M14" i="1" s="1"/>
  <c r="D14" i="1"/>
  <c r="C14" i="1"/>
  <c r="B14" i="1"/>
  <c r="K14" i="1" s="1"/>
  <c r="G13" i="1"/>
  <c r="M13" i="1" s="1"/>
  <c r="D13" i="1"/>
  <c r="C13" i="1"/>
  <c r="B13" i="1"/>
  <c r="K13" i="1" s="1"/>
  <c r="U12" i="1"/>
  <c r="G12" i="1"/>
  <c r="M12" i="1" s="1"/>
  <c r="N12" i="1" s="1"/>
  <c r="D12" i="1"/>
  <c r="C12" i="1"/>
  <c r="B12" i="1"/>
  <c r="U11" i="1"/>
  <c r="U13" i="1" s="1"/>
  <c r="K12" i="1" s="1"/>
  <c r="I22" i="1"/>
  <c r="F22" i="1"/>
  <c r="G11" i="1"/>
  <c r="M11" i="1" s="1"/>
  <c r="D11" i="1"/>
  <c r="D22" i="1" s="1"/>
  <c r="C11" i="1"/>
  <c r="B11" i="1"/>
  <c r="K11" i="1" s="1"/>
  <c r="K10" i="1"/>
  <c r="G10" i="1"/>
  <c r="M10" i="1" s="1"/>
  <c r="E22" i="1"/>
  <c r="D10" i="1"/>
  <c r="C10" i="1"/>
  <c r="C22" i="1" s="1"/>
  <c r="B10" i="1"/>
  <c r="L10" i="1" s="1"/>
  <c r="N13" i="1" l="1"/>
  <c r="K23" i="1"/>
  <c r="N11" i="1"/>
  <c r="L12" i="1"/>
  <c r="N14" i="1"/>
  <c r="N16" i="1"/>
  <c r="N10" i="1"/>
  <c r="M22" i="1"/>
  <c r="M23" i="1"/>
  <c r="L19" i="1"/>
  <c r="L11" i="1"/>
  <c r="L13" i="1"/>
  <c r="L14" i="1"/>
  <c r="L18" i="1"/>
  <c r="B22" i="1"/>
  <c r="K16" i="1"/>
  <c r="L16" i="1" s="1"/>
  <c r="K20" i="1"/>
  <c r="L20" i="1" s="1"/>
  <c r="G22" i="1"/>
  <c r="B23" i="1"/>
  <c r="K22" i="1"/>
  <c r="N20" i="1" l="1"/>
  <c r="B24" i="1"/>
  <c r="L22" i="1"/>
  <c r="N24" i="1"/>
</calcChain>
</file>

<file path=xl/sharedStrings.xml><?xml version="1.0" encoding="utf-8"?>
<sst xmlns="http://schemas.openxmlformats.org/spreadsheetml/2006/main" count="97" uniqueCount="82">
  <si>
    <t>251/226 (664) - Lake Saunders</t>
  </si>
  <si>
    <t>Hyper Links'!A1</t>
  </si>
  <si>
    <t>PWS ID No. 3354695</t>
  </si>
  <si>
    <t>CUP No. 50094</t>
  </si>
  <si>
    <t>Exp. 05/05/2038</t>
  </si>
  <si>
    <t>FDEP Permitted Max Day Capacity of Plant - .432 mgd</t>
  </si>
  <si>
    <t>Total Water Used/Loss</t>
  </si>
  <si>
    <r>
      <rPr>
        <b/>
        <sz val="10"/>
        <color rgb="FF800000"/>
        <rFont val="Arial"/>
        <family val="2"/>
      </rPr>
      <t>Source Mtr Error Adj.</t>
    </r>
    <r>
      <rPr>
        <b/>
        <sz val="9"/>
        <color rgb="FF800000"/>
        <rFont val="Arial"/>
        <family val="2"/>
      </rPr>
      <t xml:space="preserve">
</t>
    </r>
  </si>
  <si>
    <t>Pumped</t>
  </si>
  <si>
    <t>Pumped Daily Avg.</t>
  </si>
  <si>
    <t>Pumped Daily Max</t>
  </si>
  <si>
    <t>Gallons Used</t>
  </si>
  <si>
    <t>Gallons Loss</t>
  </si>
  <si>
    <t>Total Used/ Loss</t>
  </si>
  <si>
    <t>Pumped, Less Gallons Loss/ Used</t>
  </si>
  <si>
    <t>Billed Consumption</t>
  </si>
  <si>
    <t>Meter Adj. %</t>
  </si>
  <si>
    <t>Pumped Meter Adj.</t>
  </si>
  <si>
    <t>Pumped + Source Mtr Error, Less Gals Loss/ Use</t>
  </si>
  <si>
    <t>Total AFW (Total Used/Loss + Billed)</t>
  </si>
  <si>
    <t>AFW % plus source mtr. error</t>
  </si>
  <si>
    <t>2018               AFW %</t>
  </si>
  <si>
    <t>Source Meter Error Adj.</t>
  </si>
  <si>
    <t>January 2019</t>
  </si>
  <si>
    <t>Meter Error %</t>
  </si>
  <si>
    <t>Pumped Meter Error</t>
  </si>
  <si>
    <t>February</t>
  </si>
  <si>
    <t>03/01-03/26/19</t>
  </si>
  <si>
    <t>March</t>
  </si>
  <si>
    <t>2.92%&amp;-0.67%</t>
  </si>
  <si>
    <t>03/27-03/31/19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</si>
  <si>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</si>
  <si>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</si>
  <si>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</si>
  <si>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</si>
  <si>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</si>
  <si>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</si>
  <si>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</si>
  <si>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</si>
  <si>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</si>
  <si>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Total/Avg/Max</t>
  </si>
  <si>
    <t>Proof to Daily Flow</t>
  </si>
  <si>
    <t>Proof to Total Billed</t>
  </si>
  <si>
    <t>YTD  AFW% Jan-Dec</t>
  </si>
  <si>
    <t>Water Loss-Use'!A1</t>
  </si>
  <si>
    <t xml:space="preserve"> Water Loss/Use Proof</t>
  </si>
  <si>
    <t>Verif. W/UIWtrMn WLU wrksht &amp; WAF Input</t>
  </si>
  <si>
    <t>251/226 - Lake Saunders</t>
  </si>
  <si>
    <t xml:space="preserve">MWAF - link to AH(x) </t>
  </si>
  <si>
    <t>Day</t>
  </si>
  <si>
    <t>Total</t>
  </si>
  <si>
    <t>Avg.</t>
  </si>
  <si>
    <t>Max</t>
  </si>
  <si>
    <t>Proof</t>
  </si>
  <si>
    <t>Grand Total</t>
  </si>
  <si>
    <t>Lake Saunders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</si>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</sst>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000"/>
    <numFmt numFmtId="166" formatCode="0.000"/>
    <numFmt numFmtId="167" formatCode="0.0%"/>
    <numFmt numFmtId="168" formatCode="mm/dd/yy;@"/>
    <numFmt numFmtId="169" formatCode="0.00000"/>
  </numFmts>
  <fonts count="4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rgb="FF800000"/>
      <name val="Arial"/>
      <family val="2"/>
    </font>
    <font>
      <b/>
      <sz val="10"/>
      <color rgb="FF800000"/>
      <name val="Arial"/>
      <family val="2"/>
    </font>
    <font>
      <b/>
      <sz val="9"/>
      <color theme="5" tint="-0.249977111117893"/>
      <name val="Arial"/>
      <family val="2"/>
    </font>
    <font>
      <sz val="9"/>
      <color theme="5" tint="-0.249977111117893"/>
      <name val="Geneva"/>
    </font>
    <font>
      <sz val="9"/>
      <color rgb="FF800000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color theme="9" tint="-0.499984740745262"/>
      <name val="Arial"/>
      <family val="2"/>
    </font>
    <font>
      <sz val="9"/>
      <color rgb="FFC00000"/>
      <name val="Arial"/>
      <family val="2"/>
    </font>
    <font>
      <sz val="9"/>
      <name val="Geneva"/>
    </font>
    <font>
      <b/>
      <sz val="9"/>
      <color rgb="FFC00000"/>
      <name val="Arial"/>
      <family val="2"/>
    </font>
    <font>
      <sz val="10"/>
      <color rgb="FFC0000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800000"/>
      <name val="Geneva"/>
      <family val="2"/>
    </font>
    <font>
      <b/>
      <sz val="9"/>
      <name val="Geneva"/>
      <family val="2"/>
    </font>
    <font>
      <sz val="10"/>
      <name val="Geneva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sz val="9"/>
      <color indexed="48"/>
      <name val="Arial"/>
      <family val="2"/>
    </font>
    <font>
      <b/>
      <i/>
      <sz val="9"/>
      <color indexed="48"/>
      <name val="Arial"/>
      <family val="2"/>
    </font>
    <font>
      <b/>
      <i/>
      <sz val="9"/>
      <color theme="9" tint="-0.249977111117893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53"/>
      <name val="Arial"/>
      <family val="2"/>
    </font>
    <font>
      <sz val="9"/>
      <color theme="5" tint="-0.249977111117893"/>
      <name val="Arial"/>
      <family val="2"/>
    </font>
    <font>
      <u/>
      <sz val="10"/>
      <color theme="8" tint="-0.249977111117893"/>
      <name val="Arial"/>
      <family val="2"/>
    </font>
    <font>
      <i/>
      <sz val="10"/>
      <name val="Geneva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Geneva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3" fillId="0" borderId="0"/>
    <xf numFmtId="0" fontId="39" fillId="0" borderId="0" applyProtection="0"/>
    <xf numFmtId="0" fontId="39" fillId="0" borderId="0" applyProtection="0"/>
  </cellStyleXfs>
  <cellXfs count="160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2" quotePrefix="1" applyFont="1" applyAlignment="1" applyProtection="1"/>
    <xf numFmtId="0" fontId="5" fillId="0" borderId="0" xfId="0" applyFont="1"/>
    <xf numFmtId="0" fontId="3" fillId="0" borderId="0" xfId="2" applyAlignment="1" applyProtection="1"/>
    <xf numFmtId="0" fontId="6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14" fillId="6" borderId="6" xfId="0" applyFont="1" applyFill="1" applyBorder="1" applyAlignment="1">
      <alignment wrapText="1"/>
    </xf>
    <xf numFmtId="9" fontId="15" fillId="7" borderId="5" xfId="1" applyFont="1" applyFill="1" applyBorder="1" applyAlignment="1">
      <alignment horizontal="center" vertical="center" wrapText="1"/>
    </xf>
    <xf numFmtId="0" fontId="14" fillId="0" borderId="0" xfId="0" applyFont="1"/>
    <xf numFmtId="49" fontId="6" fillId="0" borderId="7" xfId="0" applyNumberFormat="1" applyFont="1" applyBorder="1"/>
    <xf numFmtId="164" fontId="13" fillId="0" borderId="8" xfId="0" applyNumberFormat="1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4" fontId="13" fillId="8" borderId="8" xfId="0" applyNumberFormat="1" applyFont="1" applyFill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164" fontId="13" fillId="4" borderId="8" xfId="0" applyNumberFormat="1" applyFont="1" applyFill="1" applyBorder="1" applyAlignment="1">
      <alignment horizontal="center"/>
    </xf>
    <xf numFmtId="10" fontId="12" fillId="0" borderId="8" xfId="1" applyNumberFormat="1" applyFont="1" applyBorder="1" applyAlignment="1">
      <alignment horizontal="center"/>
    </xf>
    <xf numFmtId="164" fontId="12" fillId="0" borderId="8" xfId="1" applyNumberFormat="1" applyFont="1" applyBorder="1" applyAlignment="1">
      <alignment horizontal="center"/>
    </xf>
    <xf numFmtId="164" fontId="13" fillId="0" borderId="8" xfId="1" applyNumberFormat="1" applyFont="1" applyBorder="1" applyAlignment="1">
      <alignment horizontal="center"/>
    </xf>
    <xf numFmtId="164" fontId="14" fillId="0" borderId="8" xfId="0" applyNumberFormat="1" applyFont="1" applyBorder="1"/>
    <xf numFmtId="10" fontId="5" fillId="0" borderId="8" xfId="1" applyNumberFormat="1" applyFont="1" applyBorder="1" applyAlignment="1">
      <alignment horizontal="center"/>
    </xf>
    <xf numFmtId="9" fontId="15" fillId="7" borderId="8" xfId="1" applyFont="1" applyFill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/>
    </xf>
    <xf numFmtId="0" fontId="18" fillId="0" borderId="7" xfId="3" applyFont="1" applyBorder="1" applyAlignment="1">
      <alignment horizontal="center" wrapText="1"/>
    </xf>
    <xf numFmtId="0" fontId="13" fillId="0" borderId="7" xfId="0" applyFont="1" applyBorder="1"/>
    <xf numFmtId="164" fontId="13" fillId="4" borderId="7" xfId="0" applyNumberFormat="1" applyFont="1" applyFill="1" applyBorder="1" applyAlignment="1">
      <alignment horizontal="center"/>
    </xf>
    <xf numFmtId="10" fontId="12" fillId="0" borderId="7" xfId="1" applyNumberFormat="1" applyFont="1" applyBorder="1" applyAlignment="1">
      <alignment horizontal="center"/>
    </xf>
    <xf numFmtId="164" fontId="12" fillId="0" borderId="7" xfId="1" applyNumberFormat="1" applyFont="1" applyBorder="1" applyAlignment="1">
      <alignment horizontal="center"/>
    </xf>
    <xf numFmtId="164" fontId="13" fillId="0" borderId="7" xfId="1" applyNumberFormat="1" applyFont="1" applyBorder="1" applyAlignment="1">
      <alignment horizontal="center"/>
    </xf>
    <xf numFmtId="164" fontId="14" fillId="0" borderId="7" xfId="0" applyNumberFormat="1" applyFont="1" applyBorder="1"/>
    <xf numFmtId="9" fontId="15" fillId="7" borderId="7" xfId="1" applyFont="1" applyFill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/>
    </xf>
    <xf numFmtId="10" fontId="16" fillId="0" borderId="7" xfId="3" applyNumberFormat="1" applyFont="1" applyBorder="1" applyAlignment="1">
      <alignment horizontal="center" wrapText="1"/>
    </xf>
    <xf numFmtId="164" fontId="16" fillId="0" borderId="7" xfId="3" applyNumberFormat="1" applyFont="1" applyBorder="1" applyAlignment="1">
      <alignment horizontal="center" wrapText="1"/>
    </xf>
    <xf numFmtId="49" fontId="12" fillId="0" borderId="7" xfId="1" applyNumberFormat="1" applyFont="1" applyBorder="1" applyAlignment="1">
      <alignment horizontal="center" wrapText="1"/>
    </xf>
    <xf numFmtId="0" fontId="19" fillId="0" borderId="7" xfId="0" applyFont="1" applyBorder="1" applyAlignment="1">
      <alignment horizontal="right"/>
    </xf>
    <xf numFmtId="10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164" fontId="18" fillId="0" borderId="7" xfId="0" applyNumberFormat="1" applyFont="1" applyBorder="1" applyAlignment="1">
      <alignment horizontal="center"/>
    </xf>
    <xf numFmtId="0" fontId="12" fillId="0" borderId="0" xfId="0" applyFont="1"/>
    <xf numFmtId="0" fontId="13" fillId="0" borderId="10" xfId="0" applyFont="1" applyBorder="1"/>
    <xf numFmtId="164" fontId="13" fillId="0" borderId="11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164" fontId="13" fillId="8" borderId="11" xfId="0" applyNumberFormat="1" applyFont="1" applyFill="1" applyBorder="1" applyAlignment="1">
      <alignment horizontal="center"/>
    </xf>
    <xf numFmtId="165" fontId="13" fillId="0" borderId="11" xfId="0" applyNumberFormat="1" applyFont="1" applyBorder="1" applyAlignment="1">
      <alignment horizontal="center"/>
    </xf>
    <xf numFmtId="164" fontId="13" fillId="4" borderId="10" xfId="0" applyNumberFormat="1" applyFont="1" applyFill="1" applyBorder="1" applyAlignment="1">
      <alignment horizontal="center"/>
    </xf>
    <xf numFmtId="164" fontId="12" fillId="0" borderId="10" xfId="1" applyNumberFormat="1" applyFont="1" applyBorder="1" applyAlignment="1">
      <alignment horizontal="center"/>
    </xf>
    <xf numFmtId="164" fontId="13" fillId="0" borderId="10" xfId="1" applyNumberFormat="1" applyFont="1" applyBorder="1" applyAlignment="1">
      <alignment horizontal="center"/>
    </xf>
    <xf numFmtId="164" fontId="14" fillId="0" borderId="10" xfId="0" applyNumberFormat="1" applyFont="1" applyBorder="1"/>
    <xf numFmtId="0" fontId="6" fillId="0" borderId="7" xfId="0" applyFont="1" applyBorder="1" applyAlignment="1">
      <alignment horizontal="left"/>
    </xf>
    <xf numFmtId="164" fontId="20" fillId="0" borderId="7" xfId="0" applyNumberFormat="1" applyFont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165" fontId="20" fillId="0" borderId="7" xfId="0" applyNumberFormat="1" applyFont="1" applyBorder="1" applyAlignment="1">
      <alignment horizontal="center"/>
    </xf>
    <xf numFmtId="164" fontId="20" fillId="4" borderId="7" xfId="0" applyNumberFormat="1" applyFont="1" applyFill="1" applyBorder="1" applyAlignment="1">
      <alignment horizontal="center"/>
    </xf>
    <xf numFmtId="0" fontId="21" fillId="9" borderId="7" xfId="0" applyFont="1" applyFill="1" applyBorder="1"/>
    <xf numFmtId="164" fontId="8" fillId="0" borderId="7" xfId="0" applyNumberFormat="1" applyFont="1" applyBorder="1" applyAlignment="1">
      <alignment horizontal="center"/>
    </xf>
    <xf numFmtId="164" fontId="20" fillId="5" borderId="7" xfId="0" applyNumberFormat="1" applyFont="1" applyFill="1" applyBorder="1" applyAlignment="1">
      <alignment horizontal="center"/>
    </xf>
    <xf numFmtId="164" fontId="14" fillId="6" borderId="7" xfId="0" applyNumberFormat="1" applyFont="1" applyFill="1" applyBorder="1"/>
    <xf numFmtId="0" fontId="22" fillId="9" borderId="7" xfId="0" applyFont="1" applyFill="1" applyBorder="1"/>
    <xf numFmtId="0" fontId="6" fillId="0" borderId="0" xfId="0" applyFont="1" applyAlignment="1">
      <alignment horizontal="left"/>
    </xf>
    <xf numFmtId="165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center"/>
    </xf>
    <xf numFmtId="166" fontId="24" fillId="0" borderId="7" xfId="4" applyNumberFormat="1" applyFont="1" applyBorder="1" applyAlignment="1">
      <alignment horizontal="center"/>
    </xf>
    <xf numFmtId="0" fontId="24" fillId="0" borderId="7" xfId="0" applyFont="1" applyBorder="1" applyAlignment="1">
      <alignment horizontal="left"/>
    </xf>
    <xf numFmtId="166" fontId="25" fillId="0" borderId="7" xfId="0" applyNumberFormat="1" applyFont="1" applyBorder="1"/>
    <xf numFmtId="165" fontId="26" fillId="0" borderId="0" xfId="0" applyNumberFormat="1" applyFont="1" applyAlignment="1">
      <alignment horizontal="center"/>
    </xf>
    <xf numFmtId="165" fontId="27" fillId="0" borderId="7" xfId="0" applyNumberFormat="1" applyFont="1" applyBorder="1" applyAlignment="1">
      <alignment horizontal="center"/>
    </xf>
    <xf numFmtId="165" fontId="24" fillId="0" borderId="7" xfId="0" applyNumberFormat="1" applyFont="1" applyBorder="1" applyAlignment="1">
      <alignment horizontal="right"/>
    </xf>
    <xf numFmtId="165" fontId="28" fillId="0" borderId="7" xfId="0" applyNumberFormat="1" applyFont="1" applyBorder="1" applyAlignment="1">
      <alignment horizontal="center"/>
    </xf>
    <xf numFmtId="164" fontId="24" fillId="0" borderId="7" xfId="0" applyNumberFormat="1" applyFont="1" applyBorder="1" applyAlignment="1">
      <alignment horizontal="center"/>
    </xf>
    <xf numFmtId="0" fontId="22" fillId="0" borderId="0" xfId="0" applyFont="1"/>
    <xf numFmtId="165" fontId="26" fillId="0" borderId="7" xfId="0" applyNumberFormat="1" applyFont="1" applyBorder="1" applyAlignment="1">
      <alignment horizontal="center"/>
    </xf>
    <xf numFmtId="167" fontId="20" fillId="0" borderId="7" xfId="0" applyNumberFormat="1" applyFont="1" applyBorder="1" applyAlignment="1">
      <alignment horizontal="right"/>
    </xf>
    <xf numFmtId="10" fontId="13" fillId="0" borderId="7" xfId="0" applyNumberFormat="1" applyFont="1" applyBorder="1" applyAlignment="1">
      <alignment horizontal="center"/>
    </xf>
    <xf numFmtId="0" fontId="29" fillId="0" borderId="0" xfId="0" applyFont="1"/>
    <xf numFmtId="3" fontId="30" fillId="0" borderId="0" xfId="4" applyNumberFormat="1" applyFont="1" applyAlignment="1">
      <alignment horizontal="right"/>
    </xf>
    <xf numFmtId="0" fontId="30" fillId="0" borderId="0" xfId="0" applyFont="1"/>
    <xf numFmtId="166" fontId="29" fillId="0" borderId="0" xfId="0" applyNumberFormat="1" applyFont="1"/>
    <xf numFmtId="167" fontId="31" fillId="0" borderId="0" xfId="0" applyNumberFormat="1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 wrapText="1"/>
    </xf>
    <xf numFmtId="0" fontId="33" fillId="0" borderId="0" xfId="2" quotePrefix="1" applyFont="1" applyAlignment="1" applyProtection="1"/>
    <xf numFmtId="0" fontId="34" fillId="0" borderId="7" xfId="0" applyFont="1" applyBorder="1"/>
    <xf numFmtId="0" fontId="35" fillId="0" borderId="13" xfId="0" applyFont="1" applyBorder="1" applyAlignment="1">
      <alignment horizontal="right"/>
    </xf>
    <xf numFmtId="164" fontId="36" fillId="0" borderId="13" xfId="0" applyNumberFormat="1" applyFont="1" applyBorder="1" applyAlignment="1">
      <alignment horizontal="center"/>
    </xf>
    <xf numFmtId="0" fontId="32" fillId="0" borderId="0" xfId="0" applyFont="1" applyAlignment="1">
      <alignment horizontal="right"/>
    </xf>
    <xf numFmtId="10" fontId="32" fillId="0" borderId="0" xfId="1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2" quotePrefix="1" applyAlignment="1" applyProtection="1"/>
    <xf numFmtId="10" fontId="32" fillId="0" borderId="0" xfId="0" applyNumberFormat="1" applyFont="1" applyAlignment="1">
      <alignment horizontal="center"/>
    </xf>
    <xf numFmtId="0" fontId="5" fillId="10" borderId="14" xfId="0" applyFont="1" applyFill="1" applyBorder="1" applyAlignment="1">
      <alignment horizontal="left"/>
    </xf>
    <xf numFmtId="0" fontId="5" fillId="10" borderId="15" xfId="0" applyFont="1" applyFill="1" applyBorder="1" applyAlignment="1">
      <alignment horizontal="center" wrapText="1"/>
    </xf>
    <xf numFmtId="0" fontId="5" fillId="10" borderId="13" xfId="0" applyFont="1" applyFill="1" applyBorder="1" applyAlignment="1">
      <alignment horizontal="center" wrapText="1"/>
    </xf>
    <xf numFmtId="0" fontId="0" fillId="10" borderId="13" xfId="0" applyFill="1" applyBorder="1"/>
    <xf numFmtId="0" fontId="12" fillId="0" borderId="0" xfId="3" applyFont="1" applyAlignment="1">
      <alignment horizontal="center" wrapText="1"/>
    </xf>
    <xf numFmtId="10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8" fontId="12" fillId="0" borderId="0" xfId="0" applyNumberFormat="1" applyFont="1"/>
    <xf numFmtId="0" fontId="12" fillId="0" borderId="0" xfId="3" applyFont="1" applyAlignment="1">
      <alignment horizontal="right"/>
    </xf>
    <xf numFmtId="164" fontId="8" fillId="0" borderId="0" xfId="0" applyNumberFormat="1" applyFont="1" applyAlignment="1">
      <alignment horizontal="center"/>
    </xf>
    <xf numFmtId="166" fontId="5" fillId="0" borderId="0" xfId="0" applyNumberFormat="1" applyFont="1"/>
    <xf numFmtId="0" fontId="25" fillId="0" borderId="0" xfId="0" applyFont="1"/>
    <xf numFmtId="0" fontId="37" fillId="0" borderId="0" xfId="0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38" fillId="0" borderId="0" xfId="0" applyNumberFormat="1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2" borderId="7" xfId="5" applyFont="1" applyFill="1" applyBorder="1" applyAlignment="1">
      <alignment horizontal="center"/>
    </xf>
    <xf numFmtId="0" fontId="36" fillId="0" borderId="7" xfId="0" applyFont="1" applyBorder="1" applyAlignment="1">
      <alignment horizontal="center"/>
    </xf>
    <xf numFmtId="17" fontId="7" fillId="0" borderId="7" xfId="0" applyNumberFormat="1" applyFont="1" applyBorder="1"/>
    <xf numFmtId="169" fontId="29" fillId="0" borderId="7" xfId="0" applyNumberFormat="1" applyFont="1" applyBorder="1" applyAlignment="1" applyProtection="1">
      <alignment horizontal="center"/>
      <protection locked="0"/>
    </xf>
    <xf numFmtId="169" fontId="29" fillId="12" borderId="7" xfId="0" applyNumberFormat="1" applyFont="1" applyFill="1" applyBorder="1" applyAlignment="1" applyProtection="1">
      <alignment horizontal="center"/>
      <protection locked="0"/>
    </xf>
    <xf numFmtId="169" fontId="7" fillId="0" borderId="7" xfId="0" applyNumberFormat="1" applyFont="1" applyBorder="1" applyAlignment="1" applyProtection="1">
      <alignment horizontal="center"/>
      <protection locked="0"/>
    </xf>
    <xf numFmtId="169" fontId="23" fillId="0" borderId="7" xfId="6" applyNumberFormat="1" applyFont="1" applyBorder="1" applyAlignment="1" applyProtection="1">
      <alignment horizontal="center"/>
      <protection locked="0"/>
    </xf>
    <xf numFmtId="169" fontId="36" fillId="0" borderId="7" xfId="0" applyNumberFormat="1" applyFont="1" applyBorder="1" applyAlignment="1" applyProtection="1">
      <alignment horizontal="center"/>
      <protection locked="0"/>
    </xf>
    <xf numFmtId="0" fontId="29" fillId="0" borderId="7" xfId="0" applyFont="1" applyBorder="1"/>
    <xf numFmtId="169" fontId="29" fillId="13" borderId="7" xfId="0" applyNumberFormat="1" applyFont="1" applyFill="1" applyBorder="1" applyAlignment="1" applyProtection="1">
      <alignment horizontal="center"/>
      <protection locked="0"/>
    </xf>
    <xf numFmtId="169" fontId="29" fillId="2" borderId="7" xfId="0" applyNumberFormat="1" applyFont="1" applyFill="1" applyBorder="1" applyAlignment="1" applyProtection="1">
      <alignment horizontal="center"/>
      <protection locked="0"/>
    </xf>
    <xf numFmtId="169" fontId="29" fillId="0" borderId="7" xfId="0" applyNumberFormat="1" applyFont="1" applyBorder="1" applyAlignment="1">
      <alignment horizontal="center"/>
    </xf>
    <xf numFmtId="169" fontId="29" fillId="9" borderId="7" xfId="0" applyNumberFormat="1" applyFont="1" applyFill="1" applyBorder="1" applyAlignment="1" applyProtection="1">
      <alignment horizontal="center"/>
      <protection locked="0"/>
    </xf>
    <xf numFmtId="169" fontId="29" fillId="11" borderId="7" xfId="0" applyNumberFormat="1" applyFont="1" applyFill="1" applyBorder="1" applyAlignment="1" applyProtection="1">
      <alignment horizontal="center"/>
      <protection locked="0"/>
    </xf>
    <xf numFmtId="169" fontId="5" fillId="0" borderId="0" xfId="0" applyNumberFormat="1" applyFont="1" applyProtection="1">
      <protection locked="0"/>
    </xf>
    <xf numFmtId="169" fontId="7" fillId="0" borderId="7" xfId="0" applyNumberFormat="1" applyFont="1" applyBorder="1" applyAlignment="1" applyProtection="1">
      <alignment horizontal="left"/>
      <protection locked="0"/>
    </xf>
    <xf numFmtId="169" fontId="5" fillId="0" borderId="7" xfId="0" applyNumberFormat="1" applyFont="1" applyBorder="1" applyProtection="1">
      <protection locked="0"/>
    </xf>
    <xf numFmtId="169" fontId="25" fillId="0" borderId="0" xfId="0" applyNumberFormat="1" applyFont="1" applyProtection="1">
      <protection locked="0"/>
    </xf>
    <xf numFmtId="0" fontId="40" fillId="0" borderId="0" xfId="0" applyFont="1"/>
    <xf numFmtId="0" fontId="42" fillId="0" borderId="0" xfId="0" applyFont="1" applyAlignment="1">
      <alignment horizontal="right"/>
    </xf>
    <xf numFmtId="164" fontId="42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43" fillId="0" borderId="7" xfId="2" applyFont="1" applyBorder="1" applyAlignment="1" applyProtection="1"/>
    <xf numFmtId="0" fontId="41" fillId="14" borderId="7" xfId="0" applyFont="1" applyFill="1" applyBorder="1" applyAlignment="1">
      <alignment horizontal="center" wrapText="1"/>
    </xf>
    <xf numFmtId="0" fontId="1" fillId="14" borderId="7" xfId="0" applyFont="1" applyFill="1" applyBorder="1" applyAlignment="1">
      <alignment horizontal="center" wrapText="1"/>
    </xf>
    <xf numFmtId="0" fontId="1" fillId="14" borderId="13" xfId="0" applyFont="1" applyFill="1" applyBorder="1" applyAlignment="1">
      <alignment horizontal="center" wrapText="1"/>
    </xf>
    <xf numFmtId="0" fontId="42" fillId="14" borderId="16" xfId="0" applyFont="1" applyFill="1" applyBorder="1" applyAlignment="1">
      <alignment horizontal="center"/>
    </xf>
    <xf numFmtId="164" fontId="41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0" fillId="15" borderId="0" xfId="0" applyFill="1" applyAlignment="1">
      <alignment horizontal="center"/>
    </xf>
    <xf numFmtId="17" fontId="0" fillId="15" borderId="7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7">
    <cellStyle name="Hyperlink" xfId="2" builtinId="8"/>
    <cellStyle name="Normal" xfId="0" builtinId="0"/>
    <cellStyle name="Normal 4" xfId="3" xr:uid="{DFB5005B-6631-416B-A686-064E9C196CA0}"/>
    <cellStyle name="Normal_2008 DMRs" xfId="5" xr:uid="{AE75F579-1A23-4A89-87C3-91E926B38375}"/>
    <cellStyle name="Normal_Crnwd Daily Flow" xfId="6" xr:uid="{9E763908-138F-4297-AC55-7EACA15484E2}"/>
    <cellStyle name="Normal_FLORIDA - UFW" xfId="4" xr:uid="{C55FD42E-8535-42F7-A7FB-E6C29583AEBB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4B80-298C-4AE7-B269-751189C68C30}">
  <dimension ref="A1:Z4"/>
  <sheetViews>
    <sheetView workbookViewId="0">
      <selection activeCell="E30" sqref="E30"/>
    </sheetView>
  </sheetViews>
  <sheetFormatPr defaultRowHeight="14.25"/>
  <sheetData>
    <row r="1" spans="1:26" ht="15" thickBot="1"/>
    <row r="2" spans="1:26" ht="30.75" thickBot="1">
      <c r="A2" s="148">
        <v>2019</v>
      </c>
      <c r="B2" s="147" t="s">
        <v>80</v>
      </c>
      <c r="C2" s="146" t="s">
        <v>79</v>
      </c>
      <c r="D2" s="146" t="s">
        <v>78</v>
      </c>
      <c r="E2" s="146" t="s">
        <v>77</v>
      </c>
      <c r="F2" s="146" t="s">
        <v>76</v>
      </c>
      <c r="G2" s="146" t="s">
        <v>75</v>
      </c>
      <c r="H2" s="146" t="s">
        <v>74</v>
      </c>
      <c r="I2" s="146" t="s">
        <v>73</v>
      </c>
      <c r="J2" s="146" t="s">
        <v>72</v>
      </c>
      <c r="K2" s="146" t="s">
        <v>71</v>
      </c>
      <c r="L2" s="146" t="s">
        <v>70</v>
      </c>
      <c r="M2" s="146" t="s">
        <v>69</v>
      </c>
      <c r="N2" s="146" t="s">
        <v>68</v>
      </c>
      <c r="O2" s="146" t="s">
        <v>67</v>
      </c>
      <c r="P2" s="146" t="s">
        <v>66</v>
      </c>
      <c r="Q2" s="146" t="s">
        <v>65</v>
      </c>
      <c r="R2" s="146" t="s">
        <v>64</v>
      </c>
      <c r="S2" s="146" t="s">
        <v>63</v>
      </c>
      <c r="T2" s="146" t="s">
        <v>62</v>
      </c>
      <c r="U2" s="146" t="s">
        <v>61</v>
      </c>
      <c r="V2" s="146" t="s">
        <v>60</v>
      </c>
      <c r="W2" s="146" t="s">
        <v>59</v>
      </c>
      <c r="X2" s="146" t="s">
        <v>58</v>
      </c>
      <c r="Y2" s="146" t="s">
        <v>57</v>
      </c>
      <c r="Z2" s="145" t="s">
        <v>56</v>
      </c>
    </row>
    <row r="3" spans="1:26" ht="18.75" customHeight="1">
      <c r="A3" s="144" t="s">
        <v>55</v>
      </c>
      <c r="B3" s="143">
        <v>7.5420000000000001E-2</v>
      </c>
      <c r="C3" s="143">
        <v>0</v>
      </c>
      <c r="D3" s="143">
        <v>9.3939999999999996E-2</v>
      </c>
      <c r="E3" s="143">
        <v>1.4800000000000001E-2</v>
      </c>
      <c r="F3" s="143">
        <v>9.4170000000000004E-2</v>
      </c>
      <c r="G3" s="143">
        <v>0</v>
      </c>
      <c r="H3" s="143">
        <v>0.14984</v>
      </c>
      <c r="I3" s="143">
        <v>0</v>
      </c>
      <c r="J3" s="143">
        <v>6.7140000000000005E-2</v>
      </c>
      <c r="K3" s="143">
        <v>0</v>
      </c>
      <c r="L3" s="143">
        <v>8.1629999999999994E-2</v>
      </c>
      <c r="M3" s="143">
        <v>0</v>
      </c>
      <c r="N3" s="143">
        <v>5.2429999999999997E-2</v>
      </c>
      <c r="O3" s="143">
        <v>0</v>
      </c>
      <c r="P3" s="143">
        <v>5.321E-2</v>
      </c>
      <c r="Q3" s="143">
        <v>0</v>
      </c>
      <c r="R3" s="143">
        <v>6.0139999999999999E-2</v>
      </c>
      <c r="S3" s="143">
        <v>0</v>
      </c>
      <c r="T3" s="143">
        <v>7.2760000000000005E-2</v>
      </c>
      <c r="U3" s="143">
        <v>0</v>
      </c>
      <c r="V3" s="143">
        <v>5.9130000000000002E-2</v>
      </c>
      <c r="W3" s="143">
        <v>0</v>
      </c>
      <c r="X3" s="143">
        <v>5.9110000000000003E-2</v>
      </c>
      <c r="Y3" s="143">
        <v>0</v>
      </c>
      <c r="Z3" s="142">
        <f>SUM(B3:Y3)</f>
        <v>0.93371999999999999</v>
      </c>
    </row>
    <row r="4" spans="1:26" ht="27.75" customHeight="1">
      <c r="A4" s="141" t="s">
        <v>50</v>
      </c>
      <c r="B4" s="149">
        <f>SUM(B3:C3)</f>
        <v>7.5420000000000001E-2</v>
      </c>
      <c r="C4" s="149"/>
      <c r="D4" s="149">
        <f>SUM(D3:E3)</f>
        <v>0.10874</v>
      </c>
      <c r="E4" s="149"/>
      <c r="F4" s="149">
        <f>SUM(F3:G3)</f>
        <v>9.4170000000000004E-2</v>
      </c>
      <c r="G4" s="149"/>
      <c r="H4" s="149">
        <f>SUM(H3:I3)</f>
        <v>0.14984</v>
      </c>
      <c r="I4" s="149"/>
      <c r="J4" s="149">
        <f>SUM(J3:K3)</f>
        <v>6.7140000000000005E-2</v>
      </c>
      <c r="K4" s="149"/>
      <c r="L4" s="149">
        <f>SUM(L3:M3)</f>
        <v>8.1629999999999994E-2</v>
      </c>
      <c r="M4" s="149"/>
      <c r="N4" s="149">
        <f>SUM(N3:O3)</f>
        <v>5.2429999999999997E-2</v>
      </c>
      <c r="O4" s="149"/>
      <c r="P4" s="149">
        <f>SUM(P3:Q3)</f>
        <v>5.321E-2</v>
      </c>
      <c r="Q4" s="149"/>
      <c r="R4" s="149">
        <f>SUM(R3:S3)</f>
        <v>6.0139999999999999E-2</v>
      </c>
      <c r="S4" s="149"/>
      <c r="T4" s="149">
        <f>SUM(T3:U3)</f>
        <v>7.2760000000000005E-2</v>
      </c>
      <c r="U4" s="149"/>
      <c r="V4" s="149">
        <f>SUM(V3:W3)</f>
        <v>5.9130000000000002E-2</v>
      </c>
      <c r="W4" s="149"/>
      <c r="X4" s="149">
        <f>SUM(X3:Y3)</f>
        <v>5.9110000000000003E-2</v>
      </c>
      <c r="Y4" s="149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Lake Saunders'!A1" display="Lake Saunders" xr:uid="{EDB954BF-388F-4C0E-8A69-02E664D37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CDBD-6FA9-4D0C-B4CB-895E0210CC9C}">
  <sheetPr>
    <tabColor rgb="FF00B050"/>
  </sheetPr>
  <dimension ref="A1:U31"/>
  <sheetViews>
    <sheetView zoomScaleNormal="100" workbookViewId="0">
      <selection activeCell="R18" sqref="R18"/>
    </sheetView>
  </sheetViews>
  <sheetFormatPr defaultRowHeight="14.25"/>
  <cols>
    <col min="1" max="1" width="13.875" customWidth="1"/>
    <col min="2" max="2" width="8.625" customWidth="1"/>
    <col min="3" max="3" width="9.125" customWidth="1"/>
    <col min="4" max="7" width="9.25" customWidth="1"/>
    <col min="8" max="8" width="0" hidden="1" customWidth="1"/>
    <col min="9" max="9" width="11.375" customWidth="1"/>
    <col min="10" max="10" width="9.125" customWidth="1"/>
    <col min="11" max="11" width="9.375" customWidth="1"/>
    <col min="12" max="12" width="10.375" customWidth="1"/>
    <col min="13" max="13" width="9.875" bestFit="1" customWidth="1"/>
    <col min="14" max="14" width="11.5" customWidth="1"/>
    <col min="16" max="16" width="13.125" bestFit="1" customWidth="1"/>
    <col min="17" max="17" width="10.5" bestFit="1" customWidth="1"/>
    <col min="18" max="18" width="15.375" bestFit="1" customWidth="1"/>
    <col min="19" max="19" width="13.125" bestFit="1" customWidth="1"/>
    <col min="20" max="20" width="10.5" bestFit="1" customWidth="1"/>
  </cols>
  <sheetData>
    <row r="1" spans="1:21" ht="15.75">
      <c r="A1" s="1" t="s">
        <v>0</v>
      </c>
      <c r="B1" s="1"/>
      <c r="C1" s="1"/>
      <c r="D1" s="2"/>
      <c r="E1" s="2"/>
      <c r="F1" s="2"/>
      <c r="G1" s="2"/>
      <c r="H1" s="1"/>
      <c r="K1" s="3" t="s">
        <v>1</v>
      </c>
    </row>
    <row r="2" spans="1:21" ht="15" customHeight="1">
      <c r="A2" s="4" t="s">
        <v>2</v>
      </c>
      <c r="B2" s="4"/>
      <c r="C2" s="4"/>
      <c r="D2" s="4"/>
      <c r="E2" s="4"/>
      <c r="F2" s="4"/>
      <c r="G2" s="4"/>
      <c r="H2" s="4"/>
    </row>
    <row r="3" spans="1:21" ht="15" customHeight="1">
      <c r="A3" s="4" t="s">
        <v>3</v>
      </c>
      <c r="B3" s="4"/>
      <c r="C3" s="4" t="s">
        <v>4</v>
      </c>
      <c r="D3" s="4"/>
      <c r="E3" s="4"/>
      <c r="F3" s="5"/>
      <c r="G3" s="4"/>
      <c r="H3" s="6"/>
    </row>
    <row r="4" spans="1:21" ht="15" customHeight="1">
      <c r="A4" s="4" t="s">
        <v>5</v>
      </c>
      <c r="B4" s="4"/>
      <c r="C4" s="4"/>
      <c r="D4" s="4"/>
      <c r="E4" s="4"/>
      <c r="F4" s="4"/>
      <c r="G4" s="4"/>
      <c r="H4" s="4"/>
    </row>
    <row r="5" spans="1:21">
      <c r="A5" s="4"/>
      <c r="B5" s="4"/>
      <c r="C5" s="4"/>
      <c r="D5" s="4"/>
      <c r="E5" s="4"/>
      <c r="F5" s="4"/>
      <c r="G5" s="4"/>
      <c r="H5" s="4"/>
    </row>
    <row r="6" spans="1:21">
      <c r="A6" s="3" t="s">
        <v>1</v>
      </c>
      <c r="B6" s="4"/>
      <c r="C6" s="4"/>
      <c r="D6" s="4"/>
      <c r="E6" s="4"/>
      <c r="F6" s="4"/>
      <c r="G6" s="4"/>
      <c r="H6" s="4"/>
    </row>
    <row r="7" spans="1:21" ht="14.25" customHeight="1" thickBot="1">
      <c r="A7" s="4"/>
      <c r="B7" s="4"/>
      <c r="C7" s="4"/>
      <c r="D7" s="4"/>
      <c r="E7" s="4"/>
      <c r="F7" s="4"/>
      <c r="G7" s="4"/>
      <c r="H7" s="4"/>
    </row>
    <row r="8" spans="1:21" ht="37.5" customHeight="1" thickBot="1">
      <c r="A8" s="2"/>
      <c r="B8" s="2"/>
      <c r="C8" s="2"/>
      <c r="D8" s="2"/>
      <c r="E8" s="150" t="s">
        <v>6</v>
      </c>
      <c r="F8" s="151"/>
      <c r="G8" s="152"/>
      <c r="H8" s="2"/>
      <c r="I8" s="2"/>
      <c r="J8" s="153" t="s">
        <v>7</v>
      </c>
      <c r="K8" s="154"/>
      <c r="L8" s="7"/>
      <c r="M8" s="8"/>
      <c r="O8" s="155"/>
      <c r="P8" s="155"/>
      <c r="Q8" s="155"/>
      <c r="R8" s="155"/>
    </row>
    <row r="9" spans="1:21" s="18" customFormat="1" ht="63.75" customHeight="1" thickBot="1">
      <c r="A9" s="9"/>
      <c r="B9" s="10" t="s">
        <v>8</v>
      </c>
      <c r="C9" s="11" t="s">
        <v>9</v>
      </c>
      <c r="D9" s="11" t="s">
        <v>10</v>
      </c>
      <c r="E9" s="11" t="s">
        <v>11</v>
      </c>
      <c r="F9" s="11" t="s">
        <v>12</v>
      </c>
      <c r="G9" s="12" t="s">
        <v>13</v>
      </c>
      <c r="H9" s="11" t="s">
        <v>14</v>
      </c>
      <c r="I9" s="13" t="s">
        <v>15</v>
      </c>
      <c r="J9" s="14" t="s">
        <v>16</v>
      </c>
      <c r="K9" s="14" t="s">
        <v>17</v>
      </c>
      <c r="L9" s="15" t="s">
        <v>18</v>
      </c>
      <c r="M9" s="16" t="s">
        <v>19</v>
      </c>
      <c r="N9" s="11" t="s">
        <v>20</v>
      </c>
      <c r="O9" s="17" t="s">
        <v>21</v>
      </c>
      <c r="S9" s="156" t="s">
        <v>22</v>
      </c>
      <c r="T9" s="156"/>
      <c r="U9" s="156"/>
    </row>
    <row r="10" spans="1:21" ht="19.5" customHeight="1">
      <c r="A10" s="19" t="s">
        <v>23</v>
      </c>
      <c r="B10" s="20">
        <f>'Daily Flow-226'!AH6</f>
        <v>0.25320000000000004</v>
      </c>
      <c r="C10" s="20">
        <f>'Daily Flow-226'!AI6</f>
        <v>8.1677419354838719E-3</v>
      </c>
      <c r="D10" s="20">
        <f>'Daily Flow-226'!AJ6</f>
        <v>1.3905000000000001E-2</v>
      </c>
      <c r="E10" s="21">
        <v>7.5420000000000001E-2</v>
      </c>
      <c r="F10" s="21">
        <v>0</v>
      </c>
      <c r="G10" s="22">
        <f>SUM(E10:F10)</f>
        <v>7.5420000000000001E-2</v>
      </c>
      <c r="H10" s="23"/>
      <c r="I10" s="24">
        <v>0.16358962973006325</v>
      </c>
      <c r="J10" s="25">
        <v>2.92E-2</v>
      </c>
      <c r="K10" s="26">
        <f>B10*J10</f>
        <v>7.3934400000000011E-3</v>
      </c>
      <c r="L10" s="27">
        <f>SUM(B10-G10)+K10</f>
        <v>0.18517344000000005</v>
      </c>
      <c r="M10" s="28">
        <f>SUM(G10:I10)</f>
        <v>0.23900962973006323</v>
      </c>
      <c r="N10" s="29">
        <f>M10/SUM(B10+K10)</f>
        <v>0.91717439138169854</v>
      </c>
      <c r="O10" s="30">
        <v>0.91488058027405572</v>
      </c>
      <c r="S10" s="31"/>
      <c r="T10" s="32" t="s">
        <v>24</v>
      </c>
      <c r="U10" s="32" t="s">
        <v>25</v>
      </c>
    </row>
    <row r="11" spans="1:21" ht="19.5" customHeight="1">
      <c r="A11" s="33" t="s">
        <v>26</v>
      </c>
      <c r="B11" s="20">
        <f>'Daily Flow-226'!AH7</f>
        <v>0.26132</v>
      </c>
      <c r="C11" s="20">
        <f>'Daily Flow-226'!AI7</f>
        <v>9.3328571428571427E-3</v>
      </c>
      <c r="D11" s="20">
        <f>'Daily Flow-226'!AJ7</f>
        <v>2.1510000000000001E-2</v>
      </c>
      <c r="E11" s="21">
        <v>9.3939999999999996E-2</v>
      </c>
      <c r="F11" s="21">
        <v>1.4800000000000001E-2</v>
      </c>
      <c r="G11" s="22">
        <f t="shared" ref="G11:G21" si="0">SUM(E11:F11)</f>
        <v>0.10874</v>
      </c>
      <c r="H11" s="23"/>
      <c r="I11" s="34">
        <v>0.169268905601272</v>
      </c>
      <c r="J11" s="35">
        <v>2.92E-2</v>
      </c>
      <c r="K11" s="36">
        <f t="shared" ref="K11" si="1">B11*J11</f>
        <v>7.6305440000000004E-3</v>
      </c>
      <c r="L11" s="37">
        <f t="shared" ref="L11:L21" si="2">SUM(B11-G11)+K11</f>
        <v>0.16021054399999998</v>
      </c>
      <c r="M11" s="38">
        <f t="shared" ref="M11:M21" si="3">SUM(G11:I11)</f>
        <v>0.27800890560127201</v>
      </c>
      <c r="N11" s="29">
        <f>M11/SUM(B11+K11)</f>
        <v>1.0336803988813348</v>
      </c>
      <c r="O11" s="39">
        <v>0.87064429213067684</v>
      </c>
      <c r="S11" s="40" t="s">
        <v>27</v>
      </c>
      <c r="T11" s="41">
        <v>2.92E-2</v>
      </c>
      <c r="U11" s="42">
        <f>SUM('Daily Flow-226'!B8:AA8)*T11</f>
        <v>9.5092719999999974E-3</v>
      </c>
    </row>
    <row r="12" spans="1:21" ht="32.25" customHeight="1">
      <c r="A12" s="33" t="s">
        <v>28</v>
      </c>
      <c r="B12" s="20">
        <f>'Daily Flow-226'!AH8</f>
        <v>0.40710999999999986</v>
      </c>
      <c r="C12" s="20">
        <f>'Daily Flow-226'!AI8</f>
        <v>1.3132580645161285E-2</v>
      </c>
      <c r="D12" s="20">
        <f>'Daily Flow-226'!AJ8</f>
        <v>1.9769999999999999E-2</v>
      </c>
      <c r="E12" s="21">
        <v>9.4170000000000004E-2</v>
      </c>
      <c r="F12" s="21">
        <v>0</v>
      </c>
      <c r="G12" s="22">
        <f t="shared" si="0"/>
        <v>9.4170000000000004E-2</v>
      </c>
      <c r="H12" s="23"/>
      <c r="I12" s="34">
        <v>0.28298171205429684</v>
      </c>
      <c r="J12" s="43" t="s">
        <v>29</v>
      </c>
      <c r="K12" s="36">
        <f>U13</f>
        <v>8.963556999999997E-3</v>
      </c>
      <c r="L12" s="37">
        <f t="shared" si="2"/>
        <v>0.3219035569999999</v>
      </c>
      <c r="M12" s="38">
        <f t="shared" si="3"/>
        <v>0.37715171205429687</v>
      </c>
      <c r="N12" s="29">
        <f t="shared" ref="N12:N21" si="4">M12/SUM(B12,K12)</f>
        <v>0.90645441343030841</v>
      </c>
      <c r="O12" s="39">
        <v>0.91392412354429231</v>
      </c>
      <c r="S12" s="44" t="s">
        <v>30</v>
      </c>
      <c r="T12" s="45">
        <v>-6.7000000000000002E-3</v>
      </c>
      <c r="U12" s="31">
        <f>SUM('Daily Flow-226'!AB8:AF8)*'Lake Saunders'!T12</f>
        <v>-5.45715E-4</v>
      </c>
    </row>
    <row r="13" spans="1:21" ht="19.5" customHeight="1">
      <c r="A13" s="33" t="s">
        <v>31</v>
      </c>
      <c r="B13" s="20">
        <f>'Daily Flow-226'!AH9</f>
        <v>0.39962999999999993</v>
      </c>
      <c r="C13" s="20">
        <f>'Daily Flow-226'!AI9</f>
        <v>1.3320999999999998E-2</v>
      </c>
      <c r="D13" s="20">
        <f>'Daily Flow-226'!AJ9</f>
        <v>6.5030000000000004E-2</v>
      </c>
      <c r="E13" s="21">
        <v>0.14984</v>
      </c>
      <c r="F13" s="21">
        <v>0</v>
      </c>
      <c r="G13" s="22">
        <f t="shared" si="0"/>
        <v>0.14984</v>
      </c>
      <c r="H13" s="23"/>
      <c r="I13" s="34">
        <v>0.23284203721175223</v>
      </c>
      <c r="J13" s="35">
        <v>-6.7000000000000002E-3</v>
      </c>
      <c r="K13" s="36">
        <f>B13*J13</f>
        <v>-2.6775209999999995E-3</v>
      </c>
      <c r="L13" s="37">
        <f t="shared" si="2"/>
        <v>0.24711247899999994</v>
      </c>
      <c r="M13" s="38">
        <f t="shared" si="3"/>
        <v>0.3826820372117522</v>
      </c>
      <c r="N13" s="29">
        <f t="shared" si="4"/>
        <v>0.96404999957627746</v>
      </c>
      <c r="O13" s="39">
        <v>0.94978513173412826</v>
      </c>
      <c r="S13" s="46"/>
      <c r="T13" s="45"/>
      <c r="U13" s="47">
        <f>SUM(U11:U12)</f>
        <v>8.963556999999997E-3</v>
      </c>
    </row>
    <row r="14" spans="1:21" ht="19.5" customHeight="1">
      <c r="A14" s="33" t="s">
        <v>32</v>
      </c>
      <c r="B14" s="20">
        <f>'Daily Flow-226'!AH10</f>
        <v>0.35343000000000013</v>
      </c>
      <c r="C14" s="20">
        <f>'Daily Flow-226'!AI10</f>
        <v>1.1400967741935488E-2</v>
      </c>
      <c r="D14" s="20">
        <f>'Daily Flow-226'!AJ10</f>
        <v>2.0729999999999998E-2</v>
      </c>
      <c r="E14" s="21">
        <v>6.7140000000000005E-2</v>
      </c>
      <c r="F14" s="21">
        <v>0</v>
      </c>
      <c r="G14" s="22">
        <f t="shared" si="0"/>
        <v>6.7140000000000005E-2</v>
      </c>
      <c r="H14" s="23"/>
      <c r="I14" s="34">
        <v>0.25650218133401131</v>
      </c>
      <c r="J14" s="35">
        <v>-6.7000000000000002E-3</v>
      </c>
      <c r="K14" s="36">
        <f t="shared" ref="K14:K21" si="5">B14*J14</f>
        <v>-2.3679810000000008E-3</v>
      </c>
      <c r="L14" s="37">
        <f t="shared" si="2"/>
        <v>0.28392201900000014</v>
      </c>
      <c r="M14" s="38">
        <f t="shared" si="3"/>
        <v>0.32364218133401135</v>
      </c>
      <c r="N14" s="29">
        <f t="shared" si="4"/>
        <v>0.92189460499288944</v>
      </c>
      <c r="O14" s="39">
        <v>0.96543028602753977</v>
      </c>
      <c r="P14" s="48"/>
      <c r="Q14" s="48"/>
    </row>
    <row r="15" spans="1:21" ht="19.5" customHeight="1">
      <c r="A15" s="33" t="s">
        <v>33</v>
      </c>
      <c r="B15" s="20">
        <f>'Daily Flow-226'!AH11</f>
        <v>0.40024999999999988</v>
      </c>
      <c r="C15" s="20">
        <f>'Daily Flow-226'!AI11</f>
        <v>1.3341666666666663E-2</v>
      </c>
      <c r="D15" s="20">
        <f>'Daily Flow-226'!AJ11</f>
        <v>3.1320000000000001E-2</v>
      </c>
      <c r="E15" s="21">
        <v>8.1629999999999994E-2</v>
      </c>
      <c r="F15" s="21">
        <v>0</v>
      </c>
      <c r="G15" s="22">
        <f t="shared" si="0"/>
        <v>8.1629999999999994E-2</v>
      </c>
      <c r="H15" s="23"/>
      <c r="I15" s="34">
        <v>0.28401173160382598</v>
      </c>
      <c r="J15" s="35">
        <v>-6.7000000000000002E-3</v>
      </c>
      <c r="K15" s="36">
        <f t="shared" si="5"/>
        <v>-2.6816749999999993E-3</v>
      </c>
      <c r="L15" s="37">
        <f t="shared" si="2"/>
        <v>0.31593832499999991</v>
      </c>
      <c r="M15" s="38">
        <f t="shared" si="3"/>
        <v>0.36564173160382596</v>
      </c>
      <c r="N15" s="29">
        <f t="shared" si="4"/>
        <v>0.91969532935961651</v>
      </c>
      <c r="O15" s="39">
        <v>0.70484699488809188</v>
      </c>
      <c r="P15" s="48"/>
      <c r="Q15" s="48"/>
    </row>
    <row r="16" spans="1:21" ht="19.5" customHeight="1">
      <c r="A16" s="33" t="s">
        <v>34</v>
      </c>
      <c r="B16" s="20">
        <f>'Daily Flow-226'!AH12</f>
        <v>0.28439000000000003</v>
      </c>
      <c r="C16" s="20">
        <f>'Daily Flow-226'!AI12</f>
        <v>9.1738709677419358E-3</v>
      </c>
      <c r="D16" s="20">
        <f>'Daily Flow-226'!AJ12</f>
        <v>1.4800000000000001E-2</v>
      </c>
      <c r="E16" s="21">
        <v>5.2429999999999997E-2</v>
      </c>
      <c r="F16" s="21">
        <v>0</v>
      </c>
      <c r="G16" s="22">
        <f t="shared" si="0"/>
        <v>5.2429999999999997E-2</v>
      </c>
      <c r="H16" s="23"/>
      <c r="I16" s="34">
        <v>0.20669060795142546</v>
      </c>
      <c r="J16" s="35">
        <v>-6.7000000000000002E-3</v>
      </c>
      <c r="K16" s="36">
        <f t="shared" si="5"/>
        <v>-1.9054130000000003E-3</v>
      </c>
      <c r="L16" s="37">
        <f t="shared" si="2"/>
        <v>0.23005458700000003</v>
      </c>
      <c r="M16" s="38">
        <f t="shared" si="3"/>
        <v>0.25912060795142544</v>
      </c>
      <c r="N16" s="29">
        <f t="shared" si="4"/>
        <v>0.91729113684855812</v>
      </c>
      <c r="O16" s="39">
        <v>0.92108909760879298</v>
      </c>
      <c r="P16" s="48"/>
      <c r="Q16" s="48"/>
    </row>
    <row r="17" spans="1:15" ht="19.5" customHeight="1">
      <c r="A17" s="33" t="s">
        <v>35</v>
      </c>
      <c r="B17" s="20">
        <f>'Daily Flow-226'!AH13</f>
        <v>0.26958499999999996</v>
      </c>
      <c r="C17" s="20">
        <f>'Daily Flow-226'!AI13</f>
        <v>8.6962903225806434E-3</v>
      </c>
      <c r="D17" s="20">
        <f>'Daily Flow-226'!AJ13</f>
        <v>1.4120000000000001E-2</v>
      </c>
      <c r="E17" s="21">
        <v>5.321E-2</v>
      </c>
      <c r="F17" s="21">
        <v>0</v>
      </c>
      <c r="G17" s="22">
        <f t="shared" si="0"/>
        <v>5.321E-2</v>
      </c>
      <c r="H17" s="23"/>
      <c r="I17" s="34">
        <v>0.1537890115021795</v>
      </c>
      <c r="J17" s="35">
        <v>-6.7000000000000002E-3</v>
      </c>
      <c r="K17" s="36">
        <f t="shared" si="5"/>
        <v>-1.8062194999999999E-3</v>
      </c>
      <c r="L17" s="37">
        <f t="shared" si="2"/>
        <v>0.21456878049999994</v>
      </c>
      <c r="M17" s="38">
        <f t="shared" si="3"/>
        <v>0.2069990115021795</v>
      </c>
      <c r="N17" s="29">
        <f t="shared" si="4"/>
        <v>0.77302245949312443</v>
      </c>
      <c r="O17" s="39">
        <v>0.73543337178198287</v>
      </c>
    </row>
    <row r="18" spans="1:15" ht="19.5" customHeight="1">
      <c r="A18" s="33" t="s">
        <v>36</v>
      </c>
      <c r="B18" s="20">
        <f>'Daily Flow-226'!AH14</f>
        <v>0.33929499999999996</v>
      </c>
      <c r="C18" s="20">
        <f>'Daily Flow-226'!AI14</f>
        <v>1.1309833333333331E-2</v>
      </c>
      <c r="D18" s="20">
        <f>'Daily Flow-226'!AJ14</f>
        <v>2.002E-2</v>
      </c>
      <c r="E18" s="21">
        <v>6.0139999999999999E-2</v>
      </c>
      <c r="F18" s="21">
        <v>0</v>
      </c>
      <c r="G18" s="22">
        <f t="shared" si="0"/>
        <v>6.0139999999999999E-2</v>
      </c>
      <c r="H18" s="23"/>
      <c r="I18" s="34">
        <v>0.29303332557162798</v>
      </c>
      <c r="J18" s="35">
        <v>-6.7000000000000002E-3</v>
      </c>
      <c r="K18" s="36">
        <f t="shared" si="5"/>
        <v>-2.2732764999999996E-3</v>
      </c>
      <c r="L18" s="37">
        <f t="shared" si="2"/>
        <v>0.27688172349999995</v>
      </c>
      <c r="M18" s="38">
        <f t="shared" si="3"/>
        <v>0.35317332557162795</v>
      </c>
      <c r="N18" s="29">
        <f t="shared" si="4"/>
        <v>1.0479245133040451</v>
      </c>
      <c r="O18" s="39">
        <v>1.1526578654977611</v>
      </c>
    </row>
    <row r="19" spans="1:15" ht="19.5" customHeight="1">
      <c r="A19" s="33" t="s">
        <v>37</v>
      </c>
      <c r="B19" s="20">
        <f>'Daily Flow-226'!AH15</f>
        <v>0.36481000000000002</v>
      </c>
      <c r="C19" s="20">
        <f>'Daily Flow-226'!AI15</f>
        <v>1.1768064516129034E-2</v>
      </c>
      <c r="D19" s="20">
        <f>'Daily Flow-226'!AJ15</f>
        <v>2.1819999999999999E-2</v>
      </c>
      <c r="E19" s="21">
        <v>7.2760000000000005E-2</v>
      </c>
      <c r="F19" s="21">
        <v>0</v>
      </c>
      <c r="G19" s="22">
        <f t="shared" si="0"/>
        <v>7.2760000000000005E-2</v>
      </c>
      <c r="H19" s="23"/>
      <c r="I19" s="34">
        <v>0.25939160427797781</v>
      </c>
      <c r="J19" s="35">
        <v>-6.7000000000000002E-3</v>
      </c>
      <c r="K19" s="36">
        <f t="shared" si="5"/>
        <v>-2.4442270000000002E-3</v>
      </c>
      <c r="L19" s="37">
        <f t="shared" si="2"/>
        <v>0.28960577300000001</v>
      </c>
      <c r="M19" s="38">
        <f t="shared" si="3"/>
        <v>0.3321516042779778</v>
      </c>
      <c r="N19" s="29">
        <f t="shared" si="4"/>
        <v>0.91661969486830586</v>
      </c>
      <c r="O19" s="39">
        <v>0.90322873353401334</v>
      </c>
    </row>
    <row r="20" spans="1:15" ht="19.5" customHeight="1">
      <c r="A20" s="33" t="s">
        <v>38</v>
      </c>
      <c r="B20" s="20">
        <f>'Daily Flow-226'!AH16</f>
        <v>0.30236499999999999</v>
      </c>
      <c r="C20" s="20">
        <f>'Daily Flow-226'!AI16</f>
        <v>1.0078833333333334E-2</v>
      </c>
      <c r="D20" s="20">
        <f>'Daily Flow-226'!AJ16</f>
        <v>1.4999999999999999E-2</v>
      </c>
      <c r="E20" s="21">
        <v>5.9130000000000002E-2</v>
      </c>
      <c r="F20" s="21">
        <v>0</v>
      </c>
      <c r="G20" s="22">
        <f t="shared" si="0"/>
        <v>5.9130000000000002E-2</v>
      </c>
      <c r="H20" s="23"/>
      <c r="I20" s="34">
        <v>0.21528053745709799</v>
      </c>
      <c r="J20" s="35">
        <v>-6.7000000000000002E-3</v>
      </c>
      <c r="K20" s="36">
        <f t="shared" si="5"/>
        <v>-2.0258455000000002E-3</v>
      </c>
      <c r="L20" s="37">
        <f t="shared" si="2"/>
        <v>0.24120915449999997</v>
      </c>
      <c r="M20" s="38">
        <f t="shared" si="3"/>
        <v>0.27441053745709798</v>
      </c>
      <c r="N20" s="29">
        <f t="shared" si="4"/>
        <v>0.91366887515526385</v>
      </c>
      <c r="O20" s="39">
        <v>0.91371939881411768</v>
      </c>
    </row>
    <row r="21" spans="1:15" ht="19.5" customHeight="1">
      <c r="A21" s="49" t="s">
        <v>39</v>
      </c>
      <c r="B21" s="50">
        <f>'Daily Flow-226'!AH17</f>
        <v>0.28431000000000001</v>
      </c>
      <c r="C21" s="50">
        <f>'Daily Flow-226'!AI17</f>
        <v>9.1712903225806448E-3</v>
      </c>
      <c r="D21" s="50">
        <f>'Daily Flow-226'!AJ17</f>
        <v>2.5510000000000001E-2</v>
      </c>
      <c r="E21" s="51">
        <v>5.9110000000000003E-2</v>
      </c>
      <c r="F21" s="51">
        <v>0</v>
      </c>
      <c r="G21" s="52">
        <f t="shared" si="0"/>
        <v>5.9110000000000003E-2</v>
      </c>
      <c r="H21" s="53"/>
      <c r="I21" s="54">
        <v>0.19118238822317632</v>
      </c>
      <c r="J21" s="35">
        <v>-6.7000000000000002E-3</v>
      </c>
      <c r="K21" s="55">
        <f t="shared" si="5"/>
        <v>-1.9048770000000001E-3</v>
      </c>
      <c r="L21" s="56">
        <f t="shared" si="2"/>
        <v>0.22329512300000001</v>
      </c>
      <c r="M21" s="57">
        <f t="shared" si="3"/>
        <v>0.25029238822317634</v>
      </c>
      <c r="N21" s="29">
        <f t="shared" si="4"/>
        <v>0.8862884127749211</v>
      </c>
      <c r="O21" s="39">
        <v>0.92611305863685722</v>
      </c>
    </row>
    <row r="22" spans="1:15" ht="22.5" customHeight="1">
      <c r="A22" s="58" t="s">
        <v>40</v>
      </c>
      <c r="B22" s="59">
        <f>SUM(B10:B21)</f>
        <v>3.9196949999999999</v>
      </c>
      <c r="C22" s="59">
        <f>AVERAGE(C10:C21)</f>
        <v>1.0741249743983614E-2</v>
      </c>
      <c r="D22" s="59">
        <f>MAX(D10:D21)</f>
        <v>6.5030000000000004E-2</v>
      </c>
      <c r="E22" s="59">
        <f>SUM(E10:E21)</f>
        <v>0.91891999999999996</v>
      </c>
      <c r="F22" s="59">
        <f>SUM(F10:F21)</f>
        <v>1.4800000000000001E-2</v>
      </c>
      <c r="G22" s="60">
        <f>SUM(G10:G21)</f>
        <v>0.93371999999999988</v>
      </c>
      <c r="H22" s="61"/>
      <c r="I22" s="62">
        <f>SUM(I10:I21)</f>
        <v>2.7085636725187063</v>
      </c>
      <c r="J22" s="63"/>
      <c r="K22" s="64">
        <f>SUM(K10:K21)</f>
        <v>3.9005055000000009E-3</v>
      </c>
      <c r="L22" s="65">
        <f>SUM(B22-G22)+K22</f>
        <v>2.9898755054999997</v>
      </c>
      <c r="M22" s="66">
        <f>SUM(M10:M21)</f>
        <v>3.6422836725187064</v>
      </c>
      <c r="N22" s="67"/>
    </row>
    <row r="23" spans="1:15" ht="22.5" customHeight="1">
      <c r="A23" s="68"/>
      <c r="B23" s="38">
        <f>SUM(B10:B21)</f>
        <v>3.9196949999999999</v>
      </c>
      <c r="C23" s="18"/>
      <c r="D23" s="18"/>
      <c r="E23" s="18"/>
      <c r="F23" s="18"/>
      <c r="G23" s="18"/>
      <c r="H23" s="69"/>
      <c r="I23" s="70"/>
      <c r="J23" s="18"/>
      <c r="K23" s="38">
        <f>SUM(K10:K21)</f>
        <v>3.9005055000000009E-3</v>
      </c>
      <c r="L23" s="18"/>
      <c r="M23" s="38">
        <f>SUM(M10:M21)</f>
        <v>3.6422836725187064</v>
      </c>
      <c r="N23" s="18"/>
    </row>
    <row r="24" spans="1:15" ht="22.5" customHeight="1">
      <c r="A24" s="68"/>
      <c r="B24" s="71">
        <f>B22-'Daily Flow-226'!AH18</f>
        <v>0</v>
      </c>
      <c r="C24" s="72" t="s">
        <v>41</v>
      </c>
      <c r="D24" s="73"/>
      <c r="E24" s="74"/>
      <c r="F24" s="75"/>
      <c r="G24" s="76" t="s">
        <v>42</v>
      </c>
      <c r="H24" s="77"/>
      <c r="I24" s="78">
        <v>0</v>
      </c>
      <c r="J24" s="79"/>
      <c r="K24" s="79"/>
      <c r="L24" s="80"/>
      <c r="M24" s="81" t="s">
        <v>43</v>
      </c>
      <c r="N24" s="82">
        <f>M23/SUM(B23+K23)</f>
        <v>0.92830253970192456</v>
      </c>
    </row>
    <row r="25" spans="1:15" ht="22.5" customHeight="1">
      <c r="A25" s="83"/>
      <c r="B25" s="84"/>
      <c r="C25" s="85"/>
      <c r="D25" s="86"/>
      <c r="E25" s="86"/>
      <c r="F25" s="86"/>
      <c r="G25" s="86"/>
      <c r="H25" s="87"/>
      <c r="I25" s="83"/>
      <c r="J25" s="88"/>
      <c r="K25" s="88"/>
      <c r="L25" s="89"/>
      <c r="M25" s="89"/>
    </row>
    <row r="26" spans="1:15" ht="15.6" customHeight="1">
      <c r="A26" s="90" t="s">
        <v>44</v>
      </c>
      <c r="B26" s="83"/>
      <c r="C26" s="83"/>
      <c r="D26" s="4"/>
      <c r="E26" s="91"/>
      <c r="F26" s="92" t="s">
        <v>45</v>
      </c>
      <c r="G26" s="93">
        <v>0</v>
      </c>
      <c r="H26" s="83"/>
      <c r="I26" s="83"/>
      <c r="J26" s="88"/>
      <c r="K26" s="94"/>
      <c r="L26" s="95"/>
      <c r="M26" s="96"/>
    </row>
    <row r="27" spans="1:15">
      <c r="A27" s="97"/>
      <c r="B27" s="83"/>
      <c r="C27" s="83"/>
      <c r="D27" s="83"/>
      <c r="E27" s="83"/>
      <c r="F27" s="83"/>
      <c r="G27" s="83"/>
      <c r="H27" s="83"/>
      <c r="I27" s="83"/>
      <c r="J27" s="88"/>
      <c r="K27" s="94"/>
      <c r="L27" s="98"/>
      <c r="M27" s="96"/>
    </row>
    <row r="28" spans="1:15">
      <c r="F28" s="99" t="s">
        <v>46</v>
      </c>
      <c r="G28" s="100"/>
      <c r="H28" s="101"/>
      <c r="I28" s="102"/>
      <c r="K28" s="48"/>
      <c r="L28" s="103"/>
      <c r="M28" s="103"/>
    </row>
    <row r="29" spans="1:15">
      <c r="K29" s="48"/>
      <c r="L29" s="104"/>
      <c r="M29" s="105"/>
    </row>
    <row r="30" spans="1:15">
      <c r="K30" s="106"/>
      <c r="L30" s="104"/>
      <c r="M30" s="105"/>
    </row>
    <row r="31" spans="1:15">
      <c r="K31" s="4"/>
      <c r="L31" s="107"/>
      <c r="M31" s="108"/>
    </row>
  </sheetData>
  <mergeCells count="4">
    <mergeCell ref="E8:G8"/>
    <mergeCell ref="J8:K8"/>
    <mergeCell ref="O8:R8"/>
    <mergeCell ref="S9:U9"/>
  </mergeCells>
  <conditionalFormatting sqref="N24">
    <cfRule type="cellIs" dxfId="1" priority="2" operator="lessThan">
      <formula>0.9</formula>
    </cfRule>
  </conditionalFormatting>
  <conditionalFormatting sqref="N10:N21">
    <cfRule type="cellIs" dxfId="0" priority="1" operator="lessThan">
      <formula>0.9</formula>
    </cfRule>
  </conditionalFormatting>
  <hyperlinks>
    <hyperlink ref="K1" location="'Hyper Links'!A1" display="'Hyper Links'!A1" xr:uid="{CF0BCB9E-5601-442C-BA4D-D4B259CE0373}"/>
    <hyperlink ref="A26" location="'Water Loss-Use'!A1" display="'Water Loss-Use'!A1" xr:uid="{0219B3B6-D719-462D-8CA7-208CA941304B}"/>
    <hyperlink ref="A6" location="'Hyper Links'!A1" display="'Hyper Links'!A1" xr:uid="{72E81904-675D-445D-9EB9-FFF7108165A8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D416-249A-4D11-8B86-4BDBB3EBD603}">
  <dimension ref="A1:AU18"/>
  <sheetViews>
    <sheetView topLeftCell="N1" zoomScaleNormal="100" workbookViewId="0">
      <selection activeCell="N10" sqref="N10:N21"/>
    </sheetView>
  </sheetViews>
  <sheetFormatPr defaultColWidth="10" defaultRowHeight="14.25"/>
  <cols>
    <col min="1" max="1" width="13.25" customWidth="1"/>
    <col min="2" max="32" width="6.75" customWidth="1"/>
    <col min="33" max="33" width="1.25" customWidth="1"/>
    <col min="34" max="36" width="6.75" customWidth="1"/>
    <col min="37" max="37" width="7.375" style="140" bestFit="1" customWidth="1"/>
    <col min="40" max="40" width="9.625" customWidth="1"/>
    <col min="45" max="45" width="9.375" customWidth="1"/>
  </cols>
  <sheetData>
    <row r="1" spans="1:47" ht="15.75">
      <c r="A1" s="2" t="s">
        <v>47</v>
      </c>
      <c r="B1" s="109"/>
      <c r="C1" s="109"/>
      <c r="D1" s="109"/>
      <c r="E1" s="109"/>
      <c r="F1" s="109"/>
      <c r="G1" s="109"/>
      <c r="H1" s="109"/>
      <c r="I1" s="109"/>
      <c r="J1" s="109"/>
      <c r="K1" s="3" t="s">
        <v>1</v>
      </c>
      <c r="L1" s="109"/>
      <c r="M1" s="10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110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>
      <c r="A2" s="68"/>
      <c r="B2" s="109"/>
      <c r="C2" s="109"/>
      <c r="D2" s="109"/>
      <c r="E2" s="109"/>
      <c r="F2" s="109"/>
      <c r="G2" s="111" t="s">
        <v>48</v>
      </c>
      <c r="H2" s="109"/>
      <c r="I2" s="109"/>
      <c r="J2" s="109"/>
      <c r="K2" s="109"/>
      <c r="L2" s="109"/>
      <c r="M2" s="10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110"/>
      <c r="AL2" s="4"/>
      <c r="AM2" s="9"/>
      <c r="AN2" s="9"/>
      <c r="AO2" s="9"/>
      <c r="AP2" s="112"/>
      <c r="AQ2" s="113"/>
      <c r="AR2" s="114"/>
      <c r="AS2" s="4"/>
      <c r="AT2" s="4"/>
      <c r="AU2" s="4"/>
    </row>
    <row r="3" spans="1:4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10"/>
      <c r="AL3" s="4"/>
      <c r="AM3" s="115"/>
      <c r="AN3" s="115"/>
      <c r="AO3" s="116"/>
      <c r="AP3" s="117"/>
      <c r="AQ3" s="118"/>
      <c r="AR3" s="119"/>
      <c r="AS3" s="4"/>
      <c r="AT3" s="4"/>
      <c r="AU3" s="4"/>
    </row>
    <row r="5" spans="1:47">
      <c r="A5" s="120" t="s">
        <v>49</v>
      </c>
      <c r="B5" s="120">
        <v>1</v>
      </c>
      <c r="C5" s="120">
        <v>2</v>
      </c>
      <c r="D5" s="120">
        <v>3</v>
      </c>
      <c r="E5" s="120">
        <v>4</v>
      </c>
      <c r="F5" s="120">
        <v>5</v>
      </c>
      <c r="G5" s="120">
        <v>6</v>
      </c>
      <c r="H5" s="120">
        <v>7</v>
      </c>
      <c r="I5" s="120">
        <v>8</v>
      </c>
      <c r="J5" s="120">
        <v>9</v>
      </c>
      <c r="K5" s="120">
        <v>10</v>
      </c>
      <c r="L5" s="120">
        <v>11</v>
      </c>
      <c r="M5" s="120">
        <v>12</v>
      </c>
      <c r="N5" s="120">
        <v>13</v>
      </c>
      <c r="O5" s="120">
        <v>14</v>
      </c>
      <c r="P5" s="120">
        <v>15</v>
      </c>
      <c r="Q5" s="120">
        <v>16</v>
      </c>
      <c r="R5" s="120">
        <v>17</v>
      </c>
      <c r="S5" s="120">
        <v>18</v>
      </c>
      <c r="T5" s="120">
        <v>19</v>
      </c>
      <c r="U5" s="120">
        <v>20</v>
      </c>
      <c r="V5" s="120">
        <v>21</v>
      </c>
      <c r="W5" s="120">
        <v>22</v>
      </c>
      <c r="X5" s="120">
        <v>23</v>
      </c>
      <c r="Y5" s="120">
        <v>24</v>
      </c>
      <c r="Z5" s="120">
        <v>25</v>
      </c>
      <c r="AA5" s="120">
        <v>26</v>
      </c>
      <c r="AB5" s="120">
        <v>27</v>
      </c>
      <c r="AC5" s="120">
        <v>28</v>
      </c>
      <c r="AD5" s="120">
        <v>29</v>
      </c>
      <c r="AE5" s="120">
        <v>30</v>
      </c>
      <c r="AF5" s="120">
        <v>31</v>
      </c>
      <c r="AG5" s="121"/>
      <c r="AH5" s="122" t="s">
        <v>50</v>
      </c>
      <c r="AI5" s="122" t="s">
        <v>51</v>
      </c>
      <c r="AJ5" s="122" t="s">
        <v>52</v>
      </c>
      <c r="AK5" s="123" t="s">
        <v>53</v>
      </c>
    </row>
    <row r="6" spans="1:47" ht="25.5" customHeight="1">
      <c r="A6" s="124">
        <v>43466</v>
      </c>
      <c r="B6" s="125">
        <v>4.9500000000000004E-3</v>
      </c>
      <c r="C6" s="125">
        <v>1.1440000000000001E-2</v>
      </c>
      <c r="D6" s="125">
        <v>6.7200000000000003E-3</v>
      </c>
      <c r="E6" s="125">
        <v>4.0800000000000003E-3</v>
      </c>
      <c r="F6" s="125">
        <v>8.6149999999999994E-3</v>
      </c>
      <c r="G6" s="125">
        <v>8.6149999999999994E-3</v>
      </c>
      <c r="H6" s="125">
        <v>5.4000000000000003E-3</v>
      </c>
      <c r="I6" s="125">
        <v>8.0700000000000008E-3</v>
      </c>
      <c r="J6" s="125">
        <v>8.8999999999999999E-3</v>
      </c>
      <c r="K6" s="125">
        <v>9.0799999999999995E-3</v>
      </c>
      <c r="L6" s="125">
        <v>7.8799999999999999E-3</v>
      </c>
      <c r="M6" s="125">
        <v>1.3905000000000001E-2</v>
      </c>
      <c r="N6" s="125">
        <v>1.3905000000000001E-2</v>
      </c>
      <c r="O6" s="125">
        <v>9.4400000000000005E-3</v>
      </c>
      <c r="P6" s="125">
        <v>3.6800000000000001E-3</v>
      </c>
      <c r="Q6" s="125">
        <v>9.0299999999999998E-3</v>
      </c>
      <c r="R6" s="125">
        <v>9.1699999999999993E-3</v>
      </c>
      <c r="S6" s="125">
        <v>5.94E-3</v>
      </c>
      <c r="T6" s="125">
        <v>9.7300000000000008E-3</v>
      </c>
      <c r="U6" s="125">
        <v>9.7300000000000008E-3</v>
      </c>
      <c r="V6" s="125">
        <v>5.5900000000000004E-3</v>
      </c>
      <c r="W6" s="125">
        <v>5.4599999999999996E-3</v>
      </c>
      <c r="X6" s="125">
        <v>1.0359999999999999E-2</v>
      </c>
      <c r="Y6" s="125">
        <v>6.9300000000000004E-3</v>
      </c>
      <c r="Z6" s="125">
        <v>5.0299999999999997E-3</v>
      </c>
      <c r="AA6" s="125">
        <v>1.0095E-2</v>
      </c>
      <c r="AB6" s="125">
        <v>1.0095E-2</v>
      </c>
      <c r="AC6" s="125">
        <v>5.7999999999999996E-3</v>
      </c>
      <c r="AD6" s="125">
        <v>7.9100000000000004E-3</v>
      </c>
      <c r="AE6" s="125">
        <v>1.0200000000000001E-2</v>
      </c>
      <c r="AF6" s="125">
        <v>7.45E-3</v>
      </c>
      <c r="AG6" s="126"/>
      <c r="AH6" s="127">
        <v>0.25320000000000004</v>
      </c>
      <c r="AI6" s="128">
        <v>8.1677419354838719E-3</v>
      </c>
      <c r="AJ6" s="125">
        <v>1.3905000000000001E-2</v>
      </c>
      <c r="AK6" s="129">
        <v>0</v>
      </c>
    </row>
    <row r="7" spans="1:47" ht="25.5" customHeight="1">
      <c r="A7" s="130" t="s">
        <v>26</v>
      </c>
      <c r="B7" s="125">
        <v>7.8100000000000001E-3</v>
      </c>
      <c r="C7" s="125">
        <v>1.039E-2</v>
      </c>
      <c r="D7" s="125">
        <v>1.039E-2</v>
      </c>
      <c r="E7" s="125">
        <v>9.4699999999999993E-3</v>
      </c>
      <c r="F7" s="125">
        <v>6.9100000000000003E-3</v>
      </c>
      <c r="G7" s="125">
        <v>8.7600000000000004E-3</v>
      </c>
      <c r="H7" s="125">
        <v>9.3200000000000002E-3</v>
      </c>
      <c r="I7" s="125">
        <v>8.0099999999999998E-3</v>
      </c>
      <c r="J7" s="125">
        <v>1.052E-2</v>
      </c>
      <c r="K7" s="125">
        <v>1.052E-2</v>
      </c>
      <c r="L7" s="125">
        <v>7.1599999999999997E-3</v>
      </c>
      <c r="M7" s="125">
        <v>5.28E-3</v>
      </c>
      <c r="N7" s="125">
        <v>2.1510000000000001E-2</v>
      </c>
      <c r="O7" s="125">
        <v>8.0099999999999998E-3</v>
      </c>
      <c r="P7" s="125">
        <v>5.6699999999999997E-3</v>
      </c>
      <c r="Q7" s="125">
        <v>1.477E-2</v>
      </c>
      <c r="R7" s="125">
        <v>1.477E-2</v>
      </c>
      <c r="S7" s="125">
        <v>8.5699999999999995E-3</v>
      </c>
      <c r="T7" s="125">
        <v>6.6499999999999997E-3</v>
      </c>
      <c r="U7" s="125">
        <v>8.1700000000000002E-3</v>
      </c>
      <c r="V7" s="125">
        <v>7.9500000000000005E-3</v>
      </c>
      <c r="W7" s="125">
        <v>6.2700000000000004E-3</v>
      </c>
      <c r="X7" s="125">
        <v>1.213E-2</v>
      </c>
      <c r="Y7" s="125">
        <v>1.213E-2</v>
      </c>
      <c r="Z7" s="125">
        <v>5.2599999999999999E-3</v>
      </c>
      <c r="AA7" s="125">
        <v>8.3599999999999994E-3</v>
      </c>
      <c r="AB7" s="125">
        <v>9.1999999999999998E-3</v>
      </c>
      <c r="AC7" s="125">
        <v>7.3600000000000002E-3</v>
      </c>
      <c r="AD7" s="131"/>
      <c r="AE7" s="131"/>
      <c r="AF7" s="131"/>
      <c r="AG7" s="126"/>
      <c r="AH7" s="127">
        <v>0.26132</v>
      </c>
      <c r="AI7" s="128">
        <v>9.3328571428571427E-3</v>
      </c>
      <c r="AJ7" s="125">
        <v>2.1510000000000001E-2</v>
      </c>
      <c r="AK7" s="129">
        <v>0</v>
      </c>
    </row>
    <row r="8" spans="1:47" ht="25.5" customHeight="1">
      <c r="A8" s="130" t="s">
        <v>28</v>
      </c>
      <c r="B8" s="125">
        <v>8.2400000000000008E-3</v>
      </c>
      <c r="C8" s="125">
        <v>9.6900000000000007E-3</v>
      </c>
      <c r="D8" s="125">
        <v>9.6900000000000007E-3</v>
      </c>
      <c r="E8" s="125">
        <v>8.77E-3</v>
      </c>
      <c r="F8" s="125">
        <v>7.1300000000000001E-3</v>
      </c>
      <c r="G8" s="125">
        <v>1.2749999999999999E-2</v>
      </c>
      <c r="H8" s="125">
        <v>7.4799999999999997E-3</v>
      </c>
      <c r="I8" s="125">
        <v>9.8499999999999994E-3</v>
      </c>
      <c r="J8" s="125">
        <v>1.652E-2</v>
      </c>
      <c r="K8" s="125">
        <v>1.652E-2</v>
      </c>
      <c r="L8" s="125">
        <v>1.9769999999999999E-2</v>
      </c>
      <c r="M8" s="125">
        <v>1.102E-2</v>
      </c>
      <c r="N8" s="125">
        <v>1.154E-2</v>
      </c>
      <c r="O8" s="125">
        <v>1.465E-2</v>
      </c>
      <c r="P8" s="125">
        <v>1.2290000000000001E-2</v>
      </c>
      <c r="Q8" s="125">
        <v>1.529E-2</v>
      </c>
      <c r="R8" s="125">
        <v>1.529E-2</v>
      </c>
      <c r="S8" s="125">
        <v>4.5700000000000003E-3</v>
      </c>
      <c r="T8" s="125">
        <v>1.553E-2</v>
      </c>
      <c r="U8" s="125">
        <v>1.538E-2</v>
      </c>
      <c r="V8" s="125">
        <v>1.0670000000000001E-2</v>
      </c>
      <c r="W8" s="125">
        <v>1.4630000000000001E-2</v>
      </c>
      <c r="X8" s="125">
        <v>1.6959999999999999E-2</v>
      </c>
      <c r="Y8" s="125">
        <v>1.6959999999999999E-2</v>
      </c>
      <c r="Z8" s="125">
        <v>1.0749999999999999E-2</v>
      </c>
      <c r="AA8" s="125">
        <v>1.372E-2</v>
      </c>
      <c r="AB8" s="125">
        <v>1.8929999999999999E-2</v>
      </c>
      <c r="AC8" s="125">
        <v>9.0500000000000008E-3</v>
      </c>
      <c r="AD8" s="125">
        <v>1.5259999999999999E-2</v>
      </c>
      <c r="AE8" s="125">
        <v>1.9105E-2</v>
      </c>
      <c r="AF8" s="125">
        <v>1.9105E-2</v>
      </c>
      <c r="AG8" s="126"/>
      <c r="AH8" s="127">
        <v>0.40710999999999986</v>
      </c>
      <c r="AI8" s="128">
        <v>1.3132580645161285E-2</v>
      </c>
      <c r="AJ8" s="125">
        <v>1.9769999999999999E-2</v>
      </c>
      <c r="AK8" s="129">
        <v>0</v>
      </c>
    </row>
    <row r="9" spans="1:47" ht="25.5" customHeight="1">
      <c r="A9" s="130" t="s">
        <v>31</v>
      </c>
      <c r="B9" s="125">
        <v>9.7199999999999995E-3</v>
      </c>
      <c r="C9" s="125">
        <v>7.1999999999999998E-3</v>
      </c>
      <c r="D9" s="125">
        <v>9.6600000000000002E-3</v>
      </c>
      <c r="E9" s="125">
        <v>6.2899999999999996E-3</v>
      </c>
      <c r="F9" s="125">
        <v>1.0529999999999999E-2</v>
      </c>
      <c r="G9" s="125">
        <v>1.6729999999999998E-2</v>
      </c>
      <c r="H9" s="125">
        <v>1.6729999999999998E-2</v>
      </c>
      <c r="I9" s="125">
        <v>7.9399999999999991E-3</v>
      </c>
      <c r="J9" s="125">
        <v>1.404E-2</v>
      </c>
      <c r="K9" s="125">
        <v>1.2999999999999999E-2</v>
      </c>
      <c r="L9" s="125">
        <v>1.299E-2</v>
      </c>
      <c r="M9" s="125">
        <v>1.1390000000000001E-2</v>
      </c>
      <c r="N9" s="125">
        <v>1.6539999999999999E-2</v>
      </c>
      <c r="O9" s="125">
        <v>1.6539999999999999E-2</v>
      </c>
      <c r="P9" s="125">
        <v>8.3800000000000003E-3</v>
      </c>
      <c r="Q9" s="125">
        <v>8.1300000000000001E-3</v>
      </c>
      <c r="R9" s="125">
        <v>1.179E-2</v>
      </c>
      <c r="S9" s="125">
        <v>1.1900000000000001E-2</v>
      </c>
      <c r="T9" s="125">
        <v>1.065E-2</v>
      </c>
      <c r="U9" s="125">
        <v>8.4499999999999992E-3</v>
      </c>
      <c r="V9" s="125">
        <v>8.4499999999999992E-3</v>
      </c>
      <c r="W9" s="125">
        <v>7.3499999999999998E-3</v>
      </c>
      <c r="X9" s="125">
        <v>6.5030000000000004E-2</v>
      </c>
      <c r="Y9" s="125">
        <v>1.353E-2</v>
      </c>
      <c r="Z9" s="125">
        <v>1.274E-2</v>
      </c>
      <c r="AA9" s="125">
        <v>1.32E-2</v>
      </c>
      <c r="AB9" s="125">
        <v>1.4995E-2</v>
      </c>
      <c r="AC9" s="125">
        <v>1.4995E-2</v>
      </c>
      <c r="AD9" s="125">
        <v>8.6700000000000006E-3</v>
      </c>
      <c r="AE9" s="125">
        <v>1.2070000000000001E-2</v>
      </c>
      <c r="AF9" s="132"/>
      <c r="AG9" s="126"/>
      <c r="AH9" s="127">
        <v>0.39962999999999993</v>
      </c>
      <c r="AI9" s="128">
        <v>1.3320999999999998E-2</v>
      </c>
      <c r="AJ9" s="125">
        <v>6.5030000000000004E-2</v>
      </c>
      <c r="AK9" s="129">
        <v>0</v>
      </c>
    </row>
    <row r="10" spans="1:47" ht="25.5" customHeight="1">
      <c r="A10" s="130" t="s">
        <v>32</v>
      </c>
      <c r="B10" s="125">
        <v>1.447E-2</v>
      </c>
      <c r="C10" s="125">
        <v>1.311E-2</v>
      </c>
      <c r="D10" s="125">
        <v>7.4000000000000003E-3</v>
      </c>
      <c r="E10" s="125">
        <v>1.4715000000000001E-2</v>
      </c>
      <c r="F10" s="125">
        <v>1.4715000000000001E-2</v>
      </c>
      <c r="G10" s="125">
        <v>3.82E-3</v>
      </c>
      <c r="H10" s="125">
        <v>8.6800000000000002E-3</v>
      </c>
      <c r="I10" s="125">
        <v>1.5599999999999999E-2</v>
      </c>
      <c r="J10" s="125">
        <v>1.0070000000000001E-2</v>
      </c>
      <c r="K10" s="125">
        <v>8.5000000000000006E-3</v>
      </c>
      <c r="L10" s="125">
        <v>1.3055000000000001E-2</v>
      </c>
      <c r="M10" s="125">
        <v>1.3055000000000001E-2</v>
      </c>
      <c r="N10" s="125">
        <v>3.4099999999999998E-3</v>
      </c>
      <c r="O10" s="125">
        <v>9.7800000000000005E-3</v>
      </c>
      <c r="P10" s="125">
        <v>1.188E-2</v>
      </c>
      <c r="Q10" s="125">
        <v>1.652E-2</v>
      </c>
      <c r="R10" s="125">
        <v>8.1099999999999992E-3</v>
      </c>
      <c r="S10" s="125">
        <v>7.7949999999999998E-3</v>
      </c>
      <c r="T10" s="125">
        <v>7.7949999999999998E-3</v>
      </c>
      <c r="U10" s="125">
        <v>8.9200000000000008E-3</v>
      </c>
      <c r="V10" s="125">
        <v>5.64E-3</v>
      </c>
      <c r="W10" s="125">
        <v>7.8300000000000002E-3</v>
      </c>
      <c r="X10" s="125">
        <v>8.1399999999999997E-3</v>
      </c>
      <c r="Y10" s="125">
        <v>1.1379999999999999E-2</v>
      </c>
      <c r="Z10" s="125">
        <v>1.478E-2</v>
      </c>
      <c r="AA10" s="125">
        <v>1.478E-2</v>
      </c>
      <c r="AB10" s="125">
        <v>1.218E-2</v>
      </c>
      <c r="AC10" s="125">
        <v>8.9499999999999996E-3</v>
      </c>
      <c r="AD10" s="125">
        <v>1.8110000000000001E-2</v>
      </c>
      <c r="AE10" s="125">
        <v>1.951E-2</v>
      </c>
      <c r="AF10" s="125">
        <v>2.0729999999999998E-2</v>
      </c>
      <c r="AG10" s="126"/>
      <c r="AH10" s="127">
        <v>0.35343000000000013</v>
      </c>
      <c r="AI10" s="128">
        <v>1.1400967741935488E-2</v>
      </c>
      <c r="AJ10" s="125">
        <v>2.0729999999999998E-2</v>
      </c>
      <c r="AK10" s="129">
        <v>0</v>
      </c>
    </row>
    <row r="11" spans="1:47" ht="25.5" customHeight="1">
      <c r="A11" s="130" t="s">
        <v>33</v>
      </c>
      <c r="B11" s="125">
        <v>1.5174999999999999E-2</v>
      </c>
      <c r="C11" s="125">
        <v>1.5174999999999999E-2</v>
      </c>
      <c r="D11" s="125">
        <v>9.7199999999999995E-3</v>
      </c>
      <c r="E11" s="125">
        <v>1.4069999999999999E-2</v>
      </c>
      <c r="F11" s="125">
        <v>1.5010000000000001E-2</v>
      </c>
      <c r="G11" s="125">
        <v>1.3950000000000001E-2</v>
      </c>
      <c r="H11" s="125">
        <v>1.226E-2</v>
      </c>
      <c r="I11" s="125">
        <v>1.261E-2</v>
      </c>
      <c r="J11" s="125">
        <v>1.261E-2</v>
      </c>
      <c r="K11" s="125">
        <v>5.2199999999999998E-3</v>
      </c>
      <c r="L11" s="125">
        <v>1.2149999999999999E-2</v>
      </c>
      <c r="M11" s="125">
        <v>2.6380000000000001E-2</v>
      </c>
      <c r="N11" s="125">
        <v>1.2840000000000001E-2</v>
      </c>
      <c r="O11" s="125">
        <v>6.0099999999999997E-3</v>
      </c>
      <c r="P11" s="125">
        <v>1.209E-2</v>
      </c>
      <c r="Q11" s="125">
        <v>1.209E-2</v>
      </c>
      <c r="R11" s="125">
        <v>6.3899999999999998E-3</v>
      </c>
      <c r="S11" s="125">
        <v>3.1320000000000001E-2</v>
      </c>
      <c r="T11" s="125">
        <v>7.7999999999999996E-3</v>
      </c>
      <c r="U11" s="125">
        <v>8.6199999999999992E-3</v>
      </c>
      <c r="V11" s="125">
        <v>1.341E-2</v>
      </c>
      <c r="W11" s="125">
        <v>1.4215E-2</v>
      </c>
      <c r="X11" s="125">
        <v>1.4215E-2</v>
      </c>
      <c r="Y11" s="125">
        <v>1.0149999999999999E-2</v>
      </c>
      <c r="Z11" s="125">
        <v>1.337E-2</v>
      </c>
      <c r="AA11" s="125">
        <v>2.0330000000000001E-2</v>
      </c>
      <c r="AB11" s="125">
        <v>1.307E-2</v>
      </c>
      <c r="AC11" s="125">
        <v>1.14E-2</v>
      </c>
      <c r="AD11" s="125">
        <v>1.43E-2</v>
      </c>
      <c r="AE11" s="125">
        <v>1.43E-2</v>
      </c>
      <c r="AF11" s="132"/>
      <c r="AG11" s="126"/>
      <c r="AH11" s="127">
        <v>0.40024999999999988</v>
      </c>
      <c r="AI11" s="128">
        <v>1.3341666666666663E-2</v>
      </c>
      <c r="AJ11" s="125">
        <v>3.1320000000000001E-2</v>
      </c>
      <c r="AK11" s="129">
        <v>0</v>
      </c>
    </row>
    <row r="12" spans="1:47" ht="25.5" customHeight="1">
      <c r="A12" s="130" t="s">
        <v>34</v>
      </c>
      <c r="B12" s="125">
        <v>1.102E-2</v>
      </c>
      <c r="C12" s="125">
        <v>1.1950000000000001E-2</v>
      </c>
      <c r="D12" s="133">
        <v>1.328E-2</v>
      </c>
      <c r="E12" s="125">
        <v>1.4800000000000001E-2</v>
      </c>
      <c r="F12" s="125">
        <v>1.2019999999999999E-2</v>
      </c>
      <c r="G12" s="125">
        <v>1.1084999999999999E-2</v>
      </c>
      <c r="H12" s="125">
        <v>1.1084999999999999E-2</v>
      </c>
      <c r="I12" s="125">
        <v>4.7499999999999999E-3</v>
      </c>
      <c r="J12" s="125">
        <v>1.025E-2</v>
      </c>
      <c r="K12" s="125">
        <v>9.6100000000000005E-3</v>
      </c>
      <c r="L12" s="125">
        <v>8.7200000000000003E-3</v>
      </c>
      <c r="M12" s="125">
        <v>5.1799999999999997E-3</v>
      </c>
      <c r="N12" s="125">
        <v>9.6050000000000007E-3</v>
      </c>
      <c r="O12" s="125">
        <v>9.6050000000000007E-3</v>
      </c>
      <c r="P12" s="125">
        <v>4.79E-3</v>
      </c>
      <c r="Q12" s="125">
        <v>7.3600000000000002E-3</v>
      </c>
      <c r="R12" s="125">
        <v>1.1209999999999999E-2</v>
      </c>
      <c r="S12" s="125">
        <v>1.004E-2</v>
      </c>
      <c r="T12" s="125">
        <v>4.2700000000000004E-3</v>
      </c>
      <c r="U12" s="125">
        <v>9.2999999999999992E-3</v>
      </c>
      <c r="V12" s="125">
        <v>9.2999999999999992E-3</v>
      </c>
      <c r="W12" s="125">
        <v>4.4600000000000004E-3</v>
      </c>
      <c r="X12" s="125">
        <v>1.042E-2</v>
      </c>
      <c r="Y12" s="125">
        <v>6.1599999999999997E-3</v>
      </c>
      <c r="Z12" s="125">
        <v>7.0800000000000004E-3</v>
      </c>
      <c r="AA12" s="125">
        <v>7.6400000000000001E-3</v>
      </c>
      <c r="AB12" s="125">
        <v>1.2555E-2</v>
      </c>
      <c r="AC12" s="125">
        <v>1.2555E-2</v>
      </c>
      <c r="AD12" s="125">
        <v>3.4399999999999999E-3</v>
      </c>
      <c r="AE12" s="125">
        <v>8.1300000000000001E-3</v>
      </c>
      <c r="AF12" s="125">
        <v>1.272E-2</v>
      </c>
      <c r="AG12" s="126"/>
      <c r="AH12" s="127">
        <v>0.28439000000000003</v>
      </c>
      <c r="AI12" s="128">
        <v>9.1738709677419358E-3</v>
      </c>
      <c r="AJ12" s="125">
        <v>1.4800000000000001E-2</v>
      </c>
      <c r="AK12" s="129">
        <v>0</v>
      </c>
    </row>
    <row r="13" spans="1:47" ht="25.5" customHeight="1">
      <c r="A13" s="130" t="s">
        <v>35</v>
      </c>
      <c r="B13" s="125">
        <v>9.8399999999999998E-3</v>
      </c>
      <c r="C13" s="125">
        <v>7.1999999999999998E-3</v>
      </c>
      <c r="D13" s="125">
        <v>1.043E-2</v>
      </c>
      <c r="E13" s="125">
        <v>1.043E-2</v>
      </c>
      <c r="F13" s="125">
        <v>4.4600000000000004E-3</v>
      </c>
      <c r="G13" s="125">
        <v>9.92E-3</v>
      </c>
      <c r="H13" s="125">
        <v>5.8100000000000001E-3</v>
      </c>
      <c r="I13" s="125">
        <v>6.6600000000000001E-3</v>
      </c>
      <c r="J13" s="125">
        <v>9.8200000000000006E-3</v>
      </c>
      <c r="K13" s="125">
        <v>8.6149999999999994E-3</v>
      </c>
      <c r="L13" s="125">
        <v>8.6149999999999994E-3</v>
      </c>
      <c r="M13" s="125">
        <v>7.3600000000000002E-3</v>
      </c>
      <c r="N13" s="125">
        <v>6.13E-3</v>
      </c>
      <c r="O13" s="125">
        <v>9.4599999999999997E-3</v>
      </c>
      <c r="P13" s="125">
        <v>1.4120000000000001E-2</v>
      </c>
      <c r="Q13" s="125">
        <v>4.62E-3</v>
      </c>
      <c r="R13" s="125">
        <v>9.7900000000000001E-3</v>
      </c>
      <c r="S13" s="125">
        <v>9.7900000000000001E-3</v>
      </c>
      <c r="T13" s="125">
        <v>4.1200000000000004E-3</v>
      </c>
      <c r="U13" s="125">
        <v>8.5299999999999994E-3</v>
      </c>
      <c r="V13" s="125">
        <v>1.116E-2</v>
      </c>
      <c r="W13" s="125">
        <v>8.1899999999999994E-3</v>
      </c>
      <c r="X13" s="125">
        <v>9.9399999999999992E-3</v>
      </c>
      <c r="Y13" s="125">
        <v>1.129E-2</v>
      </c>
      <c r="Z13" s="125">
        <v>1.129E-2</v>
      </c>
      <c r="AA13" s="125">
        <v>5.5399999999999998E-3</v>
      </c>
      <c r="AB13" s="125">
        <v>9.5300000000000003E-3</v>
      </c>
      <c r="AC13" s="125">
        <v>6.4999999999999997E-3</v>
      </c>
      <c r="AD13" s="125">
        <v>9.8399999999999998E-3</v>
      </c>
      <c r="AE13" s="125">
        <v>9.6900000000000007E-3</v>
      </c>
      <c r="AF13" s="125">
        <v>1.0895E-2</v>
      </c>
      <c r="AG13" s="126"/>
      <c r="AH13" s="127">
        <v>0.26958499999999996</v>
      </c>
      <c r="AI13" s="128">
        <v>8.6962903225806434E-3</v>
      </c>
      <c r="AJ13" s="125">
        <v>1.4120000000000001E-2</v>
      </c>
      <c r="AK13" s="129">
        <v>0</v>
      </c>
    </row>
    <row r="14" spans="1:47" ht="25.5" customHeight="1">
      <c r="A14" s="130" t="s">
        <v>36</v>
      </c>
      <c r="B14" s="125">
        <v>1.0895E-2</v>
      </c>
      <c r="C14" s="125">
        <v>4.5700000000000003E-3</v>
      </c>
      <c r="D14" s="125">
        <v>5.9100000000000003E-3</v>
      </c>
      <c r="E14" s="125">
        <v>8.4700000000000001E-3</v>
      </c>
      <c r="F14" s="125">
        <v>5.0099999999999997E-3</v>
      </c>
      <c r="G14" s="125">
        <v>5.9100000000000003E-3</v>
      </c>
      <c r="H14" s="125">
        <v>5.9849999999999999E-3</v>
      </c>
      <c r="I14" s="125">
        <v>5.9849999999999999E-3</v>
      </c>
      <c r="J14" s="125">
        <v>1.499E-2</v>
      </c>
      <c r="K14" s="125">
        <v>1.243E-2</v>
      </c>
      <c r="L14" s="125">
        <v>1.0540000000000001E-2</v>
      </c>
      <c r="M14" s="125">
        <v>9.7800000000000005E-3</v>
      </c>
      <c r="N14" s="125">
        <v>7.62E-3</v>
      </c>
      <c r="O14" s="125">
        <v>1.1455E-2</v>
      </c>
      <c r="P14" s="125">
        <v>1.1455E-2</v>
      </c>
      <c r="Q14" s="125">
        <v>7.6899999999999998E-3</v>
      </c>
      <c r="R14" s="125">
        <v>7.8499999999999993E-3</v>
      </c>
      <c r="S14" s="125">
        <v>1.1860000000000001E-2</v>
      </c>
      <c r="T14" s="125">
        <v>1.189E-2</v>
      </c>
      <c r="U14" s="125">
        <v>1.37E-2</v>
      </c>
      <c r="V14" s="125">
        <v>1.6475E-2</v>
      </c>
      <c r="W14" s="125">
        <v>1.6475E-2</v>
      </c>
      <c r="X14" s="125">
        <v>7.7499999999999999E-3</v>
      </c>
      <c r="Y14" s="125">
        <v>1.8159999999999999E-2</v>
      </c>
      <c r="Z14" s="125">
        <v>2.002E-2</v>
      </c>
      <c r="AA14" s="125">
        <v>9.3600000000000003E-3</v>
      </c>
      <c r="AB14" s="125">
        <v>1.7149999999999999E-2</v>
      </c>
      <c r="AC14" s="125">
        <v>1.9724999999999999E-2</v>
      </c>
      <c r="AD14" s="125">
        <v>1.9724999999999999E-2</v>
      </c>
      <c r="AE14" s="125">
        <v>1.0460000000000001E-2</v>
      </c>
      <c r="AF14" s="134"/>
      <c r="AG14" s="135"/>
      <c r="AH14" s="127">
        <v>0.33929499999999996</v>
      </c>
      <c r="AI14" s="128">
        <v>1.1309833333333331E-2</v>
      </c>
      <c r="AJ14" s="125">
        <v>2.002E-2</v>
      </c>
      <c r="AK14" s="129">
        <v>0</v>
      </c>
    </row>
    <row r="15" spans="1:47" ht="25.5" customHeight="1">
      <c r="A15" s="130" t="s">
        <v>37</v>
      </c>
      <c r="B15" s="125">
        <v>2.1819999999999999E-2</v>
      </c>
      <c r="C15" s="125">
        <v>1.184E-2</v>
      </c>
      <c r="D15" s="125">
        <v>1.112E-2</v>
      </c>
      <c r="E15" s="125">
        <v>1.6979999999999999E-2</v>
      </c>
      <c r="F15" s="125">
        <v>1.95E-2</v>
      </c>
      <c r="G15" s="125">
        <v>1.95E-2</v>
      </c>
      <c r="H15" s="125">
        <v>8.2299999999999995E-3</v>
      </c>
      <c r="I15" s="125">
        <v>6.5900000000000004E-3</v>
      </c>
      <c r="J15" s="125">
        <v>6.6800000000000002E-3</v>
      </c>
      <c r="K15" s="125">
        <v>1.5140000000000001E-2</v>
      </c>
      <c r="L15" s="125">
        <v>1.17E-2</v>
      </c>
      <c r="M15" s="125">
        <v>1.7690000000000001E-2</v>
      </c>
      <c r="N15" s="125">
        <v>1.7690000000000001E-2</v>
      </c>
      <c r="O15" s="125">
        <v>1.6910000000000001E-2</v>
      </c>
      <c r="P15" s="125">
        <v>5.13E-3</v>
      </c>
      <c r="Q15" s="125">
        <v>9.5999999999999992E-3</v>
      </c>
      <c r="R15" s="125">
        <v>1.1390000000000001E-2</v>
      </c>
      <c r="S15" s="125">
        <v>7.0499999999999998E-3</v>
      </c>
      <c r="T15" s="125">
        <v>1.061E-2</v>
      </c>
      <c r="U15" s="125">
        <v>1.061E-2</v>
      </c>
      <c r="V15" s="125">
        <v>4.5599999999999998E-3</v>
      </c>
      <c r="W15" s="125">
        <v>5.8500000000000002E-3</v>
      </c>
      <c r="X15" s="125">
        <v>1.273E-2</v>
      </c>
      <c r="Y15" s="125">
        <v>1.1639999999999999E-2</v>
      </c>
      <c r="Z15" s="125">
        <v>7.7099999999999998E-3</v>
      </c>
      <c r="AA15" s="125">
        <v>1.353E-2</v>
      </c>
      <c r="AB15" s="125">
        <v>1.353E-2</v>
      </c>
      <c r="AC15" s="125">
        <v>5.2300000000000003E-3</v>
      </c>
      <c r="AD15" s="125">
        <v>1.065E-2</v>
      </c>
      <c r="AE15" s="125">
        <v>9.9100000000000004E-3</v>
      </c>
      <c r="AF15" s="125">
        <v>1.3690000000000001E-2</v>
      </c>
      <c r="AG15" s="126"/>
      <c r="AH15" s="127">
        <v>0.36481000000000002</v>
      </c>
      <c r="AI15" s="128">
        <v>1.1768064516129034E-2</v>
      </c>
      <c r="AJ15" s="125">
        <v>2.1819999999999999E-2</v>
      </c>
      <c r="AK15" s="129">
        <v>0</v>
      </c>
    </row>
    <row r="16" spans="1:47" ht="25.5" customHeight="1">
      <c r="A16" s="130" t="s">
        <v>38</v>
      </c>
      <c r="B16" s="125">
        <v>9.1599999999999997E-3</v>
      </c>
      <c r="C16" s="125">
        <v>1.4999999999999999E-2</v>
      </c>
      <c r="D16" s="125">
        <v>1.4999999999999999E-2</v>
      </c>
      <c r="E16" s="125">
        <v>7.2500000000000004E-3</v>
      </c>
      <c r="F16" s="125">
        <v>4.4999999999999997E-3</v>
      </c>
      <c r="G16" s="125">
        <v>1.3690000000000001E-2</v>
      </c>
      <c r="H16" s="125">
        <v>8.6199999999999992E-3</v>
      </c>
      <c r="I16" s="125">
        <v>8.4899999999999993E-3</v>
      </c>
      <c r="J16" s="125">
        <v>1.06E-2</v>
      </c>
      <c r="K16" s="125">
        <v>1.06E-2</v>
      </c>
      <c r="L16" s="125">
        <v>4.6899999999999997E-3</v>
      </c>
      <c r="M16" s="125">
        <v>1.4500000000000001E-2</v>
      </c>
      <c r="N16" s="125">
        <v>8.8500000000000002E-3</v>
      </c>
      <c r="O16" s="125">
        <v>8.8999999999999999E-3</v>
      </c>
      <c r="P16" s="125">
        <v>9.1000000000000004E-3</v>
      </c>
      <c r="Q16" s="125">
        <v>9.2149999999999992E-3</v>
      </c>
      <c r="R16" s="125">
        <v>9.2149999999999992E-3</v>
      </c>
      <c r="S16" s="125">
        <v>5.8599999999999998E-3</v>
      </c>
      <c r="T16" s="125">
        <v>9.8399999999999998E-3</v>
      </c>
      <c r="U16" s="125">
        <v>9.2999999999999992E-3</v>
      </c>
      <c r="V16" s="125">
        <v>1.3610000000000001E-2</v>
      </c>
      <c r="W16" s="125">
        <v>7.6E-3</v>
      </c>
      <c r="X16" s="125">
        <v>1.4435E-2</v>
      </c>
      <c r="Y16" s="125">
        <v>1.4435E-2</v>
      </c>
      <c r="Z16" s="125">
        <v>4.0600000000000002E-3</v>
      </c>
      <c r="AA16" s="125">
        <v>7.7200000000000003E-3</v>
      </c>
      <c r="AB16" s="125">
        <v>1.3440000000000001E-2</v>
      </c>
      <c r="AC16" s="125">
        <v>1.304E-2</v>
      </c>
      <c r="AD16" s="125">
        <v>8.8900000000000003E-3</v>
      </c>
      <c r="AE16" s="125">
        <v>1.2755000000000001E-2</v>
      </c>
      <c r="AF16" s="134"/>
      <c r="AG16" s="135"/>
      <c r="AH16" s="127">
        <v>0.30236499999999999</v>
      </c>
      <c r="AI16" s="128">
        <v>1.0078833333333334E-2</v>
      </c>
      <c r="AJ16" s="125">
        <v>1.4999999999999999E-2</v>
      </c>
      <c r="AK16" s="129">
        <v>0</v>
      </c>
    </row>
    <row r="17" spans="1:37" ht="25.5" customHeight="1">
      <c r="A17" s="130" t="s">
        <v>39</v>
      </c>
      <c r="B17" s="125">
        <v>2.5510000000000001E-2</v>
      </c>
      <c r="C17" s="125">
        <v>4.8399999999999997E-3</v>
      </c>
      <c r="D17" s="125">
        <v>7.9399999999999991E-3</v>
      </c>
      <c r="E17" s="125">
        <v>9.8899999999999995E-3</v>
      </c>
      <c r="F17" s="125">
        <v>1.2370000000000001E-2</v>
      </c>
      <c r="G17" s="125">
        <v>9.7300000000000008E-3</v>
      </c>
      <c r="H17" s="125">
        <v>1.2075000000000001E-2</v>
      </c>
      <c r="I17" s="125">
        <v>1.2075000000000001E-2</v>
      </c>
      <c r="J17" s="125">
        <v>6.6100000000000004E-3</v>
      </c>
      <c r="K17" s="125">
        <v>7.0000000000000001E-3</v>
      </c>
      <c r="L17" s="125">
        <v>1.023E-2</v>
      </c>
      <c r="M17" s="125">
        <v>1.091E-2</v>
      </c>
      <c r="N17" s="125">
        <v>4.3800000000000002E-3</v>
      </c>
      <c r="O17" s="125">
        <v>1.0125E-2</v>
      </c>
      <c r="P17" s="125">
        <v>1.0125E-2</v>
      </c>
      <c r="Q17" s="125">
        <v>4.7600000000000003E-3</v>
      </c>
      <c r="R17" s="125">
        <v>8.9200000000000008E-3</v>
      </c>
      <c r="S17" s="125">
        <v>7.4799999999999997E-3</v>
      </c>
      <c r="T17" s="125">
        <v>7.5199999999999998E-3</v>
      </c>
      <c r="U17" s="125">
        <v>8.7500000000000008E-3</v>
      </c>
      <c r="V17" s="125">
        <v>9.9150000000000002E-3</v>
      </c>
      <c r="W17" s="125">
        <v>9.9150000000000002E-3</v>
      </c>
      <c r="X17" s="125">
        <v>6.5700000000000003E-3</v>
      </c>
      <c r="Y17" s="125">
        <v>1.044E-2</v>
      </c>
      <c r="Z17" s="125">
        <v>7.5900000000000004E-3</v>
      </c>
      <c r="AA17" s="125">
        <v>7.9600000000000001E-3</v>
      </c>
      <c r="AB17" s="125">
        <v>6.3600000000000002E-3</v>
      </c>
      <c r="AC17" s="125">
        <v>1.0435E-2</v>
      </c>
      <c r="AD17" s="125">
        <v>1.0435E-2</v>
      </c>
      <c r="AE17" s="125">
        <v>7.8200000000000006E-3</v>
      </c>
      <c r="AF17" s="125">
        <v>5.6299999999999996E-3</v>
      </c>
      <c r="AG17" s="126"/>
      <c r="AH17" s="127">
        <v>0.28431000000000001</v>
      </c>
      <c r="AI17" s="128">
        <v>9.1712903225806448E-3</v>
      </c>
      <c r="AJ17" s="125">
        <v>2.5510000000000001E-2</v>
      </c>
      <c r="AK17" s="129">
        <v>0</v>
      </c>
    </row>
    <row r="18" spans="1:37" ht="24.75" customHeight="1">
      <c r="A18" s="113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27">
        <v>3.9196949999999999</v>
      </c>
      <c r="AI18" s="137" t="s">
        <v>54</v>
      </c>
      <c r="AJ18" s="138"/>
      <c r="AK18" s="139"/>
    </row>
  </sheetData>
  <hyperlinks>
    <hyperlink ref="K1" location="'Hyper Links'!A1" display="'Hyper Links'!A1" xr:uid="{EE8250FA-514D-4100-B72C-B41E09A65EA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A92E-DE90-4734-91B3-739C1AD2A28E}">
  <dimension ref="A1:P2"/>
  <sheetViews>
    <sheetView tabSelected="1" workbookViewId="0">
      <selection activeCell="S17" sqref="S17"/>
    </sheetView>
  </sheetViews>
  <sheetFormatPr defaultRowHeight="14.25"/>
  <sheetData>
    <row r="1" spans="1:16" ht="19.5" customHeight="1">
      <c r="A1" s="157" t="s">
        <v>81</v>
      </c>
      <c r="B1" s="158">
        <v>43466</v>
      </c>
      <c r="C1" s="158">
        <v>43497</v>
      </c>
      <c r="D1" s="158">
        <v>43525</v>
      </c>
      <c r="E1" s="158">
        <v>43556</v>
      </c>
      <c r="F1" s="158">
        <v>43586</v>
      </c>
      <c r="G1" s="158">
        <v>43617</v>
      </c>
      <c r="H1" s="158">
        <v>43647</v>
      </c>
      <c r="I1" s="158">
        <v>43678</v>
      </c>
      <c r="J1" s="158">
        <v>43725</v>
      </c>
      <c r="K1" s="158">
        <v>43755</v>
      </c>
      <c r="L1" s="158">
        <v>43786</v>
      </c>
      <c r="M1" s="158">
        <v>43816</v>
      </c>
      <c r="N1" s="159"/>
      <c r="O1" s="159"/>
      <c r="P1" s="159"/>
    </row>
    <row r="2" spans="1:16">
      <c r="A2" t="s">
        <v>55</v>
      </c>
      <c r="B2">
        <v>253200.00000000003</v>
      </c>
      <c r="C2">
        <v>261320</v>
      </c>
      <c r="D2">
        <v>407109.99999999988</v>
      </c>
      <c r="E2">
        <v>399629.99999999994</v>
      </c>
      <c r="F2">
        <v>353430.00000000012</v>
      </c>
      <c r="G2">
        <v>400249.99999999988</v>
      </c>
      <c r="H2">
        <v>284390.00000000006</v>
      </c>
      <c r="I2">
        <v>269584.99999999994</v>
      </c>
      <c r="J2">
        <v>339294.99999999994</v>
      </c>
      <c r="K2">
        <v>364810</v>
      </c>
      <c r="L2">
        <v>302365</v>
      </c>
      <c r="M2">
        <v>284310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23E4C6-9A3A-481A-BAE2-D37B787B727E}"/>
</file>

<file path=customXml/itemProps2.xml><?xml version="1.0" encoding="utf-8"?>
<ds:datastoreItem xmlns:ds="http://schemas.openxmlformats.org/officeDocument/2006/customXml" ds:itemID="{6A967F50-1CE6-46D6-9E56-BD8AE224EE90}"/>
</file>

<file path=customXml/itemProps3.xml><?xml version="1.0" encoding="utf-8"?>
<ds:datastoreItem xmlns:ds="http://schemas.openxmlformats.org/officeDocument/2006/customXml" ds:itemID="{F4B8B6EA-8EF2-410D-9C07-DFDB9B983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Lake Saunders</vt:lpstr>
      <vt:lpstr>Daily Flow-226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2020-02-06T15:27:51Z</dcterms:created>
  <dcterms:modified xsi:type="dcterms:W3CDTF">2020-02-06T16:17:11Z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