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13_ncr:1_{93176C86-2C40-404A-BA95-D89E690300C5}" xr6:coauthVersionLast="44" xr6:coauthVersionMax="44" xr10:uidLastSave="{00000000-0000-0000-0000-000000000000}"/>
  <bookViews>
    <workbookView xWindow="28680" yWindow="-120" windowWidth="29040" windowHeight="15840" activeTab="3" xr2:uid="{FEB634BC-0C4B-4181-95A9-EC1031628AB1}"/>
  </bookViews>
  <sheets>
    <sheet name="WLU" sheetId="3" r:id="rId1"/>
    <sheet name="Little Wekiva" sheetId="1" r:id="rId2"/>
    <sheet name="Daily Flow-247" sheetId="2" r:id="rId3"/>
    <sheet name="Sheet1" sheetId="4" r:id="rId4"/>
  </sheets>
  <definedNames>
    <definedName name="Decision" localSheetId="0">#REF!</definedName>
    <definedName name="Deci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" i="3" l="1"/>
  <c r="L38" i="1" l="1"/>
  <c r="M38" i="1" s="1"/>
  <c r="L37" i="1"/>
  <c r="M37" i="1" s="1"/>
  <c r="M39" i="1" s="1"/>
  <c r="K18" i="1" s="1"/>
  <c r="M32" i="1"/>
  <c r="L32" i="1"/>
  <c r="M31" i="1"/>
  <c r="M33" i="1" s="1"/>
  <c r="K9" i="1" s="1"/>
  <c r="L31" i="1"/>
  <c r="G19" i="1"/>
  <c r="D19" i="1"/>
  <c r="C19" i="1"/>
  <c r="B19" i="1"/>
  <c r="K19" i="1" s="1"/>
  <c r="G18" i="1"/>
  <c r="D18" i="1"/>
  <c r="C18" i="1"/>
  <c r="B18" i="1"/>
  <c r="G17" i="1"/>
  <c r="D17" i="1"/>
  <c r="C17" i="1"/>
  <c r="B17" i="1"/>
  <c r="K17" i="1" s="1"/>
  <c r="G16" i="1"/>
  <c r="D16" i="1"/>
  <c r="C16" i="1"/>
  <c r="B16" i="1"/>
  <c r="K16" i="1" s="1"/>
  <c r="G15" i="1"/>
  <c r="M15" i="1" s="1"/>
  <c r="D15" i="1"/>
  <c r="C15" i="1"/>
  <c r="B15" i="1"/>
  <c r="K15" i="1" s="1"/>
  <c r="G14" i="1"/>
  <c r="M14" i="1" s="1"/>
  <c r="N14" i="1" s="1"/>
  <c r="D14" i="1"/>
  <c r="C14" i="1"/>
  <c r="B14" i="1"/>
  <c r="K14" i="1" s="1"/>
  <c r="F20" i="1"/>
  <c r="G13" i="1"/>
  <c r="M13" i="1" s="1"/>
  <c r="D13" i="1"/>
  <c r="C13" i="1"/>
  <c r="B13" i="1"/>
  <c r="K13" i="1" s="1"/>
  <c r="K12" i="1"/>
  <c r="G12" i="1"/>
  <c r="D12" i="1"/>
  <c r="C12" i="1"/>
  <c r="B12" i="1"/>
  <c r="G11" i="1"/>
  <c r="M11" i="1" s="1"/>
  <c r="N11" i="1" s="1"/>
  <c r="D11" i="1"/>
  <c r="C11" i="1"/>
  <c r="B11" i="1"/>
  <c r="K11" i="1" s="1"/>
  <c r="G10" i="1"/>
  <c r="M10" i="1" s="1"/>
  <c r="N10" i="1" s="1"/>
  <c r="D10" i="1"/>
  <c r="C10" i="1"/>
  <c r="B10" i="1"/>
  <c r="K10" i="1" s="1"/>
  <c r="G9" i="1"/>
  <c r="M9" i="1" s="1"/>
  <c r="N9" i="1" s="1"/>
  <c r="D9" i="1"/>
  <c r="C9" i="1"/>
  <c r="B9" i="1"/>
  <c r="I20" i="1"/>
  <c r="G8" i="1"/>
  <c r="E20" i="1"/>
  <c r="D8" i="1"/>
  <c r="D20" i="1" s="1"/>
  <c r="C8" i="1"/>
  <c r="C20" i="1" s="1"/>
  <c r="B8" i="1"/>
  <c r="K8" i="1" s="1"/>
  <c r="M12" i="1" l="1"/>
  <c r="N12" i="1" s="1"/>
  <c r="H12" i="1"/>
  <c r="L12" i="1" s="1"/>
  <c r="M16" i="1"/>
  <c r="N16" i="1" s="1"/>
  <c r="H16" i="1"/>
  <c r="L16" i="1" s="1"/>
  <c r="M18" i="1"/>
  <c r="N18" i="1" s="1"/>
  <c r="H18" i="1"/>
  <c r="L18" i="1" s="1"/>
  <c r="H9" i="1"/>
  <c r="L9" i="1" s="1"/>
  <c r="K21" i="1"/>
  <c r="K20" i="1"/>
  <c r="G20" i="1"/>
  <c r="N13" i="1"/>
  <c r="N15" i="1"/>
  <c r="M17" i="1"/>
  <c r="N17" i="1" s="1"/>
  <c r="H17" i="1"/>
  <c r="L17" i="1" s="1"/>
  <c r="M19" i="1"/>
  <c r="N19" i="1" s="1"/>
  <c r="H19" i="1"/>
  <c r="L19" i="1" s="1"/>
  <c r="H13" i="1"/>
  <c r="L13" i="1" s="1"/>
  <c r="H14" i="1"/>
  <c r="L14" i="1" s="1"/>
  <c r="H15" i="1"/>
  <c r="L15" i="1" s="1"/>
  <c r="B21" i="1"/>
  <c r="H8" i="1"/>
  <c r="L8" i="1" s="1"/>
  <c r="M8" i="1"/>
  <c r="H10" i="1"/>
  <c r="L10" i="1" s="1"/>
  <c r="H11" i="1"/>
  <c r="L11" i="1" s="1"/>
  <c r="B20" i="1"/>
  <c r="B22" i="1" s="1"/>
  <c r="M20" i="1" l="1"/>
  <c r="M21" i="1"/>
  <c r="N22" i="1" s="1"/>
  <c r="N8" i="1"/>
  <c r="L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DBC</author>
    <author>Peggy J. Hanks</author>
  </authors>
  <commentList>
    <comment ref="B7" authorId="0" shapeId="0" xr:uid="{44F100D9-8676-43E3-B99E-8FC4B5500588}">
      <text>
        <r>
          <rPr>
            <b/>
            <sz val="8"/>
            <color indexed="81"/>
            <rFont val="Tahoma"/>
            <family val="2"/>
          </rPr>
          <t>Picked up from Daily Flow.  Total daily flow, Column AH</t>
        </r>
      </text>
    </comment>
    <comment ref="C7" authorId="0" shapeId="0" xr:uid="{8D167951-A133-4667-B7B5-575F9CAD6C5B}">
      <text>
        <r>
          <rPr>
            <b/>
            <sz val="8"/>
            <color indexed="81"/>
            <rFont val="Tahoma"/>
            <family val="2"/>
          </rPr>
          <t>Picked up from Daily Flow AVG, Column AI</t>
        </r>
      </text>
    </comment>
    <comment ref="D7" authorId="0" shapeId="0" xr:uid="{A03B1EC8-070C-411F-86AA-D19AB7190973}">
      <text>
        <r>
          <rPr>
            <b/>
            <sz val="8"/>
            <color indexed="81"/>
            <rFont val="Tahoma"/>
            <family val="2"/>
          </rPr>
          <t>Picked up from Daily Flow MAX, Column AJ</t>
        </r>
      </text>
    </comment>
    <comment ref="E7" authorId="1" shapeId="0" xr:uid="{75EC19FA-2557-40FF-ABDB-7A129904ED4E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used detail.
</t>
        </r>
      </text>
    </comment>
    <comment ref="F7" authorId="1" shapeId="0" xr:uid="{7B37166A-3BFD-4878-92EE-9680406F1C19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loss detail.
</t>
        </r>
      </text>
    </comment>
  </commentList>
</comments>
</file>

<file path=xl/sharedStrings.xml><?xml version="1.0" encoding="utf-8"?>
<sst xmlns="http://schemas.openxmlformats.org/spreadsheetml/2006/main" count="105" uniqueCount="85">
  <si>
    <t>252/247 -  Little Wekiva</t>
  </si>
  <si>
    <t>PWS ID No. 3590762</t>
  </si>
  <si>
    <t>CUP No.   20-117-8349-3</t>
  </si>
  <si>
    <t>Exp. 11/15/20</t>
  </si>
  <si>
    <t>FDEP FDEP Permitted Max Day Capacity of Plant - .047 mgd</t>
  </si>
  <si>
    <t>Hyper Links'!A1</t>
  </si>
  <si>
    <t>Total Water Used/Loss</t>
  </si>
  <si>
    <r>
      <rPr>
        <b/>
        <sz val="10"/>
        <color rgb="FF800000"/>
        <rFont val="Arial"/>
        <family val="2"/>
      </rPr>
      <t>Source Mtr Error Adj.</t>
    </r>
    <r>
      <rPr>
        <b/>
        <sz val="9"/>
        <color rgb="FF800000"/>
        <rFont val="Arial"/>
        <family val="2"/>
      </rPr>
      <t xml:space="preserve">
</t>
    </r>
    <r>
      <rPr>
        <sz val="8"/>
        <color rgb="FF800000"/>
        <rFont val="Arial"/>
        <family val="2"/>
      </rPr>
      <t>02/21/19 2.44% 11/21/19 -1.14%</t>
    </r>
  </si>
  <si>
    <t>Pumped</t>
  </si>
  <si>
    <t>Pumped Daily Avg.</t>
  </si>
  <si>
    <t>Pumped Daily Max.</t>
  </si>
  <si>
    <t>Gallons Used</t>
  </si>
  <si>
    <t>Gallons Loss</t>
  </si>
  <si>
    <t>Total Used/ Loss</t>
  </si>
  <si>
    <t>Pumped, Less Gallons Loss/ Used</t>
  </si>
  <si>
    <t>Billed Consumption</t>
  </si>
  <si>
    <t>Meter Adj. %</t>
  </si>
  <si>
    <t>Pumped Meter Adj.</t>
  </si>
  <si>
    <t>Pumped + Source Mtr Error, - Gals Loss/Use</t>
  </si>
  <si>
    <t>Total AFW (Total Used/Loss + Billed)</t>
  </si>
  <si>
    <t>AFW % plus source mtr. error</t>
  </si>
  <si>
    <t>2018          AFW %</t>
  </si>
  <si>
    <t>January 2019</t>
  </si>
  <si>
    <t>February</t>
  </si>
  <si>
    <t>04-19-18 -1.01% 02/21/19 2.44%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</si>
  <si>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</si>
  <si>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</si>
  <si>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</si>
  <si>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</si>
  <si>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</si>
  <si>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</si>
  <si>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</si>
  <si>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</si>
  <si>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</si>
  <si>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 02/21/19 2.44% 11/21/19 -1.14%</t>
  </si>
  <si>
    <t>December</t>
  </si>
  <si>
    <t>YTD Total/Avg/Max</t>
  </si>
  <si>
    <t>Proof to Daily Flow</t>
  </si>
  <si>
    <t>Proof to Total Billed</t>
  </si>
  <si>
    <t>YTD AFW% Jan-Dec</t>
  </si>
  <si>
    <t>Water Loss-Use'!A1</t>
  </si>
  <si>
    <t>Water Loss/Use Proof</t>
  </si>
  <si>
    <t>Verif W/UIWtrMn WLU wrksht &amp; WAF Input</t>
  </si>
  <si>
    <r>
      <rPr>
        <b/>
        <sz val="10"/>
        <color rgb="FF800000"/>
        <rFont val="Arial"/>
        <family val="2"/>
      </rPr>
      <t>Source Mtr Error Adj.</t>
    </r>
    <r>
      <rPr>
        <b/>
        <sz val="9"/>
        <color rgb="FF800000"/>
        <rFont val="Arial"/>
        <family val="2"/>
      </rPr>
      <t xml:space="preserve">
</t>
    </r>
    <r>
      <rPr>
        <sz val="8"/>
        <color rgb="FF800000"/>
        <rFont val="Arial"/>
        <family val="2"/>
      </rPr>
      <t>04-19-18 -1.01% 02/21/19 2.44%</t>
    </r>
  </si>
  <si>
    <t>Dates</t>
  </si>
  <si>
    <t>Adjusted</t>
  </si>
  <si>
    <t>02/01-02/21</t>
  </si>
  <si>
    <t>02/22-02/28</t>
  </si>
  <si>
    <t>11/01-11/20/19</t>
  </si>
  <si>
    <t>11/21-11/30</t>
  </si>
  <si>
    <t>MWAF - link to AH(x)</t>
  </si>
  <si>
    <t>Day</t>
  </si>
  <si>
    <t>Total</t>
  </si>
  <si>
    <t>Avg.</t>
  </si>
  <si>
    <t>Max</t>
  </si>
  <si>
    <t>Proof</t>
  </si>
  <si>
    <t>april</t>
  </si>
  <si>
    <t>Grand Total</t>
  </si>
  <si>
    <t>Little Wekiva</t>
  </si>
  <si>
    <t>YTD Total</t>
  </si>
  <si>
    <t>Dec Loss</t>
  </si>
  <si>
    <t>Dec Used</t>
  </si>
  <si>
    <t>Nov Loss</t>
  </si>
  <si>
    <t>Nov Used</t>
  </si>
  <si>
    <t>Oct Loss</t>
  </si>
  <si>
    <t>Oct Used</t>
  </si>
  <si>
    <t>Sept Loss</t>
  </si>
  <si>
    <t>Sept Used</t>
  </si>
  <si>
    <t>Aug Loss</t>
  </si>
  <si>
    <t>Aug Used</t>
  </si>
  <si>
    <t>July Loss</t>
  </si>
  <si>
    <t>July Used</t>
  </si>
  <si>
    <t>June Loss</t>
  </si>
  <si>
    <t>June Used</t>
  </si>
  <si>
    <t>May Loss</t>
  </si>
  <si>
    <t>May Used</t>
  </si>
  <si>
    <t>April Loss</t>
  </si>
  <si>
    <t>April Used</t>
  </si>
  <si>
    <t>March Loss</t>
  </si>
  <si>
    <t>March Used</t>
  </si>
  <si>
    <t>Feb Loss</t>
  </si>
  <si>
    <t>Feb Used</t>
  </si>
  <si>
    <t>Jan Loss</t>
  </si>
  <si>
    <t>Jan Used</t>
  </si>
  <si>
    <t>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</si>
</sst>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000"/>
    <numFmt numFmtId="166" formatCode="0.000"/>
    <numFmt numFmtId="167" formatCode="0.00000"/>
  </numFmts>
  <fonts count="44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Geneva"/>
      <family val="2"/>
    </font>
    <font>
      <b/>
      <sz val="8"/>
      <color indexed="10"/>
      <name val="Arial"/>
      <family val="2"/>
    </font>
    <font>
      <u/>
      <sz val="9"/>
      <color theme="10"/>
      <name val="Geneva"/>
      <family val="2"/>
    </font>
    <font>
      <b/>
      <sz val="9"/>
      <name val="Arial"/>
      <family val="2"/>
    </font>
    <font>
      <u/>
      <sz val="9"/>
      <color rgb="FF0070C0"/>
      <name val="Geneva"/>
      <family val="2"/>
    </font>
    <font>
      <sz val="9"/>
      <color theme="8" tint="-0.249977111117893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color rgb="FF800000"/>
      <name val="Arial"/>
      <family val="2"/>
    </font>
    <font>
      <b/>
      <sz val="10"/>
      <color rgb="FF800000"/>
      <name val="Arial"/>
      <family val="2"/>
    </font>
    <font>
      <sz val="8"/>
      <color rgb="FF800000"/>
      <name val="Arial"/>
      <family val="2"/>
    </font>
    <font>
      <b/>
      <sz val="9"/>
      <color theme="5" tint="-0.249977111117893"/>
      <name val="Arial"/>
      <family val="2"/>
    </font>
    <font>
      <sz val="9"/>
      <color rgb="FF800000"/>
      <name val="Arial"/>
      <family val="2"/>
    </font>
    <font>
      <sz val="9"/>
      <color theme="9" tint="-0.499984740745262"/>
      <name val="Arial"/>
      <family val="2"/>
    </font>
    <font>
      <sz val="9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name val="Geneva"/>
      <family val="2"/>
    </font>
    <font>
      <sz val="9"/>
      <color theme="1"/>
      <name val="Arial"/>
      <family val="2"/>
    </font>
    <font>
      <b/>
      <i/>
      <sz val="9"/>
      <color rgb="FFFF0000"/>
      <name val="Arial"/>
      <family val="2"/>
    </font>
    <font>
      <i/>
      <sz val="9"/>
      <color rgb="FFFF0000"/>
      <name val="Arial"/>
      <family val="2"/>
    </font>
    <font>
      <i/>
      <sz val="9"/>
      <color theme="1"/>
      <name val="Arial"/>
      <family val="2"/>
    </font>
    <font>
      <b/>
      <sz val="9"/>
      <color rgb="FF002060"/>
      <name val="Arial"/>
      <family val="2"/>
    </font>
    <font>
      <i/>
      <sz val="11"/>
      <color theme="1"/>
      <name val="Arial"/>
      <family val="2"/>
    </font>
    <font>
      <u/>
      <sz val="10"/>
      <color theme="8" tint="-0.249977111117893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theme="3" tint="-0.249977111117893"/>
      <name val="Arial"/>
      <family val="2"/>
    </font>
    <font>
      <sz val="9"/>
      <name val="Geneva"/>
    </font>
    <font>
      <sz val="10"/>
      <color rgb="FF800000"/>
      <name val="Arial"/>
      <family val="2"/>
    </font>
    <font>
      <b/>
      <sz val="11"/>
      <color rgb="FF8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FF0000"/>
      <name val="Arial"/>
      <family val="2"/>
    </font>
    <font>
      <sz val="12"/>
      <name val="Arial"/>
      <family val="2"/>
    </font>
    <font>
      <i/>
      <sz val="12"/>
      <name val="Geneva"/>
      <family val="2"/>
    </font>
    <font>
      <sz val="9"/>
      <name val="Geneva"/>
      <family val="2"/>
    </font>
    <font>
      <i/>
      <sz val="9"/>
      <color rgb="FFFF0000"/>
      <name val="Geneva"/>
    </font>
    <font>
      <b/>
      <sz val="11"/>
      <name val="Arial"/>
      <family val="2"/>
    </font>
    <font>
      <u/>
      <sz val="10"/>
      <name val="Geneva"/>
      <family val="2"/>
    </font>
    <font>
      <b/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1" fillId="0" borderId="0"/>
    <xf numFmtId="0" fontId="39" fillId="0" borderId="0" applyProtection="0"/>
  </cellStyleXfs>
  <cellXfs count="132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0" borderId="0" xfId="0" applyFont="1"/>
    <xf numFmtId="3" fontId="5" fillId="0" borderId="0" xfId="3" applyNumberFormat="1" applyFont="1"/>
    <xf numFmtId="0" fontId="4" fillId="0" borderId="0" xfId="0" applyFont="1"/>
    <xf numFmtId="0" fontId="6" fillId="0" borderId="0" xfId="2" applyAlignment="1" applyProtection="1"/>
    <xf numFmtId="0" fontId="7" fillId="0" borderId="0" xfId="0" applyFont="1"/>
    <xf numFmtId="0" fontId="8" fillId="0" borderId="0" xfId="2" quotePrefix="1" applyFont="1" applyAlignment="1" applyProtection="1"/>
    <xf numFmtId="0" fontId="9" fillId="0" borderId="0" xfId="0" applyFont="1"/>
    <xf numFmtId="0" fontId="10" fillId="0" borderId="0" xfId="0" applyFont="1"/>
    <xf numFmtId="0" fontId="6" fillId="0" borderId="0" xfId="2" quotePrefix="1" applyAlignment="1" applyProtection="1"/>
    <xf numFmtId="0" fontId="15" fillId="0" borderId="0" xfId="0" applyFont="1"/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0" fillId="5" borderId="5" xfId="0" applyFont="1" applyFill="1" applyBorder="1" applyAlignment="1">
      <alignment horizontal="center" wrapText="1"/>
    </xf>
    <xf numFmtId="0" fontId="10" fillId="6" borderId="5" xfId="0" applyFont="1" applyFill="1" applyBorder="1" applyAlignment="1">
      <alignment horizontal="center" wrapText="1"/>
    </xf>
    <xf numFmtId="9" fontId="17" fillId="7" borderId="7" xfId="1" applyFont="1" applyFill="1" applyBorder="1" applyAlignment="1">
      <alignment horizontal="center" vertical="center" wrapText="1"/>
    </xf>
    <xf numFmtId="49" fontId="7" fillId="0" borderId="8" xfId="0" applyNumberFormat="1" applyFont="1" applyBorder="1"/>
    <xf numFmtId="164" fontId="18" fillId="0" borderId="9" xfId="0" applyNumberFormat="1" applyFont="1" applyBorder="1" applyAlignment="1">
      <alignment horizontal="center"/>
    </xf>
    <xf numFmtId="165" fontId="18" fillId="0" borderId="10" xfId="0" applyNumberFormat="1" applyFont="1" applyBorder="1" applyAlignment="1">
      <alignment horizontal="center"/>
    </xf>
    <xf numFmtId="165" fontId="18" fillId="8" borderId="10" xfId="0" applyNumberFormat="1" applyFont="1" applyFill="1" applyBorder="1" applyAlignment="1">
      <alignment horizontal="center"/>
    </xf>
    <xf numFmtId="165" fontId="18" fillId="0" borderId="9" xfId="0" applyNumberFormat="1" applyFont="1" applyBorder="1" applyAlignment="1">
      <alignment horizontal="center"/>
    </xf>
    <xf numFmtId="165" fontId="18" fillId="4" borderId="10" xfId="0" applyNumberFormat="1" applyFont="1" applyFill="1" applyBorder="1" applyAlignment="1">
      <alignment horizontal="center"/>
    </xf>
    <xf numFmtId="10" fontId="16" fillId="0" borderId="9" xfId="1" applyNumberFormat="1" applyFont="1" applyBorder="1" applyAlignment="1">
      <alignment horizontal="center"/>
    </xf>
    <xf numFmtId="165" fontId="16" fillId="0" borderId="9" xfId="1" applyNumberFormat="1" applyFont="1" applyBorder="1" applyAlignment="1">
      <alignment horizontal="center"/>
    </xf>
    <xf numFmtId="165" fontId="18" fillId="0" borderId="9" xfId="1" applyNumberFormat="1" applyFont="1" applyBorder="1" applyAlignment="1">
      <alignment horizontal="center"/>
    </xf>
    <xf numFmtId="10" fontId="10" fillId="0" borderId="9" xfId="1" applyNumberFormat="1" applyFont="1" applyBorder="1" applyAlignment="1">
      <alignment horizontal="center"/>
    </xf>
    <xf numFmtId="9" fontId="17" fillId="7" borderId="9" xfId="1" applyFont="1" applyFill="1" applyBorder="1" applyAlignment="1">
      <alignment horizontal="center" vertical="center"/>
    </xf>
    <xf numFmtId="0" fontId="10" fillId="0" borderId="11" xfId="0" applyFont="1" applyBorder="1"/>
    <xf numFmtId="164" fontId="18" fillId="0" borderId="8" xfId="0" applyNumberFormat="1" applyFont="1" applyBorder="1" applyAlignment="1">
      <alignment horizontal="center"/>
    </xf>
    <xf numFmtId="165" fontId="18" fillId="0" borderId="8" xfId="0" applyNumberFormat="1" applyFont="1" applyBorder="1" applyAlignment="1">
      <alignment horizontal="center"/>
    </xf>
    <xf numFmtId="165" fontId="18" fillId="4" borderId="8" xfId="0" applyNumberFormat="1" applyFont="1" applyFill="1" applyBorder="1" applyAlignment="1">
      <alignment horizontal="center"/>
    </xf>
    <xf numFmtId="10" fontId="16" fillId="0" borderId="8" xfId="1" applyNumberFormat="1" applyFont="1" applyBorder="1" applyAlignment="1">
      <alignment horizontal="center" wrapText="1"/>
    </xf>
    <xf numFmtId="165" fontId="16" fillId="0" borderId="8" xfId="1" applyNumberFormat="1" applyFont="1" applyBorder="1" applyAlignment="1">
      <alignment horizontal="center"/>
    </xf>
    <xf numFmtId="165" fontId="18" fillId="0" borderId="8" xfId="1" applyNumberFormat="1" applyFont="1" applyBorder="1" applyAlignment="1">
      <alignment horizontal="center"/>
    </xf>
    <xf numFmtId="9" fontId="17" fillId="7" borderId="8" xfId="1" applyFont="1" applyFill="1" applyBorder="1" applyAlignment="1">
      <alignment horizontal="center" vertical="center"/>
    </xf>
    <xf numFmtId="165" fontId="18" fillId="4" borderId="12" xfId="0" applyNumberFormat="1" applyFont="1" applyFill="1" applyBorder="1" applyAlignment="1">
      <alignment horizontal="center"/>
    </xf>
    <xf numFmtId="10" fontId="16" fillId="0" borderId="8" xfId="1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5" fontId="10" fillId="8" borderId="10" xfId="0" applyNumberFormat="1" applyFont="1" applyFill="1" applyBorder="1" applyAlignment="1">
      <alignment horizontal="center"/>
    </xf>
    <xf numFmtId="165" fontId="10" fillId="0" borderId="8" xfId="1" applyNumberFormat="1" applyFont="1" applyBorder="1" applyAlignment="1">
      <alignment horizontal="center"/>
    </xf>
    <xf numFmtId="0" fontId="10" fillId="0" borderId="13" xfId="0" applyFont="1" applyBorder="1"/>
    <xf numFmtId="165" fontId="18" fillId="4" borderId="14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left"/>
    </xf>
    <xf numFmtId="164" fontId="19" fillId="0" borderId="8" xfId="0" applyNumberFormat="1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165" fontId="19" fillId="3" borderId="8" xfId="0" applyNumberFormat="1" applyFont="1" applyFill="1" applyBorder="1" applyAlignment="1">
      <alignment horizontal="center"/>
    </xf>
    <xf numFmtId="165" fontId="19" fillId="9" borderId="8" xfId="0" applyNumberFormat="1" applyFont="1" applyFill="1" applyBorder="1" applyAlignment="1">
      <alignment horizontal="center"/>
    </xf>
    <xf numFmtId="165" fontId="19" fillId="4" borderId="8" xfId="0" applyNumberFormat="1" applyFont="1" applyFill="1" applyBorder="1" applyAlignment="1">
      <alignment horizontal="center"/>
    </xf>
    <xf numFmtId="10" fontId="16" fillId="9" borderId="8" xfId="1" applyNumberFormat="1" applyFont="1" applyFill="1" applyBorder="1" applyAlignment="1">
      <alignment horizontal="center"/>
    </xf>
    <xf numFmtId="165" fontId="12" fillId="0" borderId="8" xfId="0" applyNumberFormat="1" applyFont="1" applyBorder="1" applyAlignment="1">
      <alignment horizontal="center"/>
    </xf>
    <xf numFmtId="165" fontId="19" fillId="5" borderId="8" xfId="0" applyNumberFormat="1" applyFont="1" applyFill="1" applyBorder="1" applyAlignment="1">
      <alignment horizontal="center"/>
    </xf>
    <xf numFmtId="165" fontId="19" fillId="6" borderId="8" xfId="0" applyNumberFormat="1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165" fontId="19" fillId="0" borderId="0" xfId="0" applyNumberFormat="1" applyFont="1" applyAlignment="1">
      <alignment horizontal="center"/>
    </xf>
    <xf numFmtId="164" fontId="22" fillId="0" borderId="8" xfId="0" applyNumberFormat="1" applyFont="1" applyBorder="1" applyAlignment="1">
      <alignment horizontal="center"/>
    </xf>
    <xf numFmtId="166" fontId="23" fillId="0" borderId="8" xfId="0" applyNumberFormat="1" applyFont="1" applyBorder="1" applyAlignment="1">
      <alignment horizontal="left"/>
    </xf>
    <xf numFmtId="0" fontId="10" fillId="0" borderId="8" xfId="0" applyFont="1" applyBorder="1"/>
    <xf numFmtId="0" fontId="24" fillId="0" borderId="8" xfId="0" applyFont="1" applyBorder="1"/>
    <xf numFmtId="164" fontId="23" fillId="0" borderId="8" xfId="0" applyNumberFormat="1" applyFont="1" applyBorder="1" applyAlignment="1">
      <alignment horizontal="right"/>
    </xf>
    <xf numFmtId="165" fontId="22" fillId="0" borderId="8" xfId="0" applyNumberFormat="1" applyFont="1" applyBorder="1" applyAlignment="1">
      <alignment horizontal="center"/>
    </xf>
    <xf numFmtId="0" fontId="25" fillId="0" borderId="8" xfId="0" applyFont="1" applyBorder="1"/>
    <xf numFmtId="0" fontId="26" fillId="0" borderId="0" xfId="0" applyFont="1"/>
    <xf numFmtId="3" fontId="26" fillId="0" borderId="0" xfId="0" applyNumberFormat="1" applyFont="1"/>
    <xf numFmtId="0" fontId="27" fillId="0" borderId="0" xfId="2" quotePrefix="1" applyFont="1" applyAlignment="1" applyProtection="1"/>
    <xf numFmtId="0" fontId="26" fillId="0" borderId="15" xfId="0" applyFont="1" applyBorder="1"/>
    <xf numFmtId="0" fontId="28" fillId="0" borderId="12" xfId="0" applyFont="1" applyBorder="1" applyAlignment="1">
      <alignment horizontal="right"/>
    </xf>
    <xf numFmtId="167" fontId="29" fillId="0" borderId="8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0" fillId="10" borderId="15" xfId="0" applyFont="1" applyFill="1" applyBorder="1" applyAlignment="1">
      <alignment horizontal="left"/>
    </xf>
    <xf numFmtId="0" fontId="10" fillId="10" borderId="16" xfId="0" applyFont="1" applyFill="1" applyBorder="1" applyAlignment="1">
      <alignment horizontal="center" wrapText="1"/>
    </xf>
    <xf numFmtId="0" fontId="10" fillId="10" borderId="12" xfId="0" applyFont="1" applyFill="1" applyBorder="1" applyAlignment="1">
      <alignment horizontal="center" wrapText="1"/>
    </xf>
    <xf numFmtId="165" fontId="30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4" applyFont="1" applyAlignment="1">
      <alignment horizontal="center" wrapText="1"/>
    </xf>
    <xf numFmtId="0" fontId="16" fillId="0" borderId="0" xfId="0" applyFont="1" applyAlignment="1">
      <alignment horizontal="left"/>
    </xf>
    <xf numFmtId="165" fontId="16" fillId="0" borderId="0" xfId="0" applyNumberFormat="1" applyFont="1" applyAlignment="1">
      <alignment horizontal="center"/>
    </xf>
    <xf numFmtId="0" fontId="16" fillId="0" borderId="8" xfId="0" applyFont="1" applyBorder="1" applyAlignment="1">
      <alignment horizontal="left"/>
    </xf>
    <xf numFmtId="0" fontId="16" fillId="0" borderId="8" xfId="0" applyFont="1" applyBorder="1" applyAlignment="1">
      <alignment horizontal="left" wrapText="1"/>
    </xf>
    <xf numFmtId="0" fontId="32" fillId="0" borderId="8" xfId="0" applyFont="1" applyBorder="1"/>
    <xf numFmtId="10" fontId="16" fillId="0" borderId="8" xfId="0" applyNumberFormat="1" applyFont="1" applyBorder="1" applyAlignment="1">
      <alignment horizontal="left"/>
    </xf>
    <xf numFmtId="165" fontId="12" fillId="0" borderId="0" xfId="0" applyNumberFormat="1" applyFont="1" applyAlignment="1">
      <alignment horizontal="center"/>
    </xf>
    <xf numFmtId="14" fontId="16" fillId="0" borderId="8" xfId="0" applyNumberFormat="1" applyFont="1" applyBorder="1" applyAlignment="1">
      <alignment horizontal="left"/>
    </xf>
    <xf numFmtId="0" fontId="33" fillId="0" borderId="8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7" fillId="11" borderId="8" xfId="0" applyFont="1" applyFill="1" applyBorder="1"/>
    <xf numFmtId="0" fontId="29" fillId="0" borderId="8" xfId="0" applyFont="1" applyBorder="1" applyAlignment="1">
      <alignment horizontal="center" wrapText="1"/>
    </xf>
    <xf numFmtId="17" fontId="11" fillId="0" borderId="8" xfId="0" applyNumberFormat="1" applyFont="1" applyBorder="1"/>
    <xf numFmtId="164" fontId="3" fillId="0" borderId="8" xfId="0" applyNumberFormat="1" applyFont="1" applyBorder="1" applyAlignment="1">
      <alignment horizontal="center"/>
    </xf>
    <xf numFmtId="164" fontId="3" fillId="12" borderId="8" xfId="0" applyNumberFormat="1" applyFont="1" applyFill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164" fontId="4" fillId="0" borderId="8" xfId="5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29" fillId="0" borderId="8" xfId="0" applyNumberFormat="1" applyFont="1" applyBorder="1" applyAlignment="1">
      <alignment horizontal="center"/>
    </xf>
    <xf numFmtId="0" fontId="3" fillId="0" borderId="8" xfId="0" applyFont="1" applyBorder="1"/>
    <xf numFmtId="164" fontId="3" fillId="2" borderId="8" xfId="0" applyNumberFormat="1" applyFont="1" applyFill="1" applyBorder="1" applyAlignment="1">
      <alignment horizontal="center"/>
    </xf>
    <xf numFmtId="164" fontId="3" fillId="12" borderId="8" xfId="0" applyNumberFormat="1" applyFont="1" applyFill="1" applyBorder="1"/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65" fontId="41" fillId="0" borderId="8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0" fontId="42" fillId="0" borderId="8" xfId="2" applyFont="1" applyBorder="1" applyAlignment="1" applyProtection="1"/>
    <xf numFmtId="0" fontId="43" fillId="13" borderId="8" xfId="0" applyFont="1" applyFill="1" applyBorder="1" applyAlignment="1">
      <alignment horizontal="center" wrapText="1"/>
    </xf>
    <xf numFmtId="0" fontId="1" fillId="13" borderId="8" xfId="0" applyFont="1" applyFill="1" applyBorder="1" applyAlignment="1">
      <alignment horizontal="center" wrapText="1"/>
    </xf>
    <xf numFmtId="0" fontId="1" fillId="13" borderId="12" xfId="0" applyFont="1" applyFill="1" applyBorder="1" applyAlignment="1">
      <alignment horizontal="center" wrapText="1"/>
    </xf>
    <xf numFmtId="0" fontId="41" fillId="13" borderId="17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0" fontId="19" fillId="9" borderId="14" xfId="0" applyNumberFormat="1" applyFont="1" applyFill="1" applyBorder="1" applyAlignment="1">
      <alignment horizontal="center"/>
    </xf>
    <xf numFmtId="10" fontId="19" fillId="9" borderId="9" xfId="0" applyNumberFormat="1" applyFont="1" applyFill="1" applyBorder="1" applyAlignment="1">
      <alignment horizontal="center"/>
    </xf>
    <xf numFmtId="0" fontId="16" fillId="0" borderId="0" xfId="4" applyFont="1" applyAlignment="1">
      <alignment horizontal="center" wrapText="1"/>
    </xf>
    <xf numFmtId="0" fontId="0" fillId="14" borderId="0" xfId="0" applyFill="1" applyAlignment="1">
      <alignment horizontal="center"/>
    </xf>
    <xf numFmtId="17" fontId="0" fillId="14" borderId="8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6">
    <cellStyle name="Hyperlink" xfId="2" builtinId="8"/>
    <cellStyle name="Normal" xfId="0" builtinId="0"/>
    <cellStyle name="Normal 4" xfId="4" xr:uid="{35707DF1-911F-4F89-9E07-08C917412F74}"/>
    <cellStyle name="Normal_Crnwd Daily Flow" xfId="5" xr:uid="{229CD50C-AB2E-4073-A3B9-3E494C605819}"/>
    <cellStyle name="Normal_FLORIDA - UFW" xfId="3" xr:uid="{65550800-5D99-42BB-B4A3-9B9C619E45C6}"/>
    <cellStyle name="Percent" xfId="1" builtinId="5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822C3-D5ED-48E6-B78A-4F42851394D0}">
  <dimension ref="A1:Z3"/>
  <sheetViews>
    <sheetView workbookViewId="0">
      <selection activeCell="M22" sqref="M22"/>
    </sheetView>
  </sheetViews>
  <sheetFormatPr defaultRowHeight="14.25"/>
  <sheetData>
    <row r="1" spans="1:26" ht="15" thickBot="1"/>
    <row r="2" spans="1:26" ht="30.75" thickBot="1">
      <c r="A2" s="120">
        <v>2019</v>
      </c>
      <c r="B2" s="119" t="s">
        <v>83</v>
      </c>
      <c r="C2" s="118" t="s">
        <v>82</v>
      </c>
      <c r="D2" s="118" t="s">
        <v>81</v>
      </c>
      <c r="E2" s="118" t="s">
        <v>80</v>
      </c>
      <c r="F2" s="118" t="s">
        <v>79</v>
      </c>
      <c r="G2" s="118" t="s">
        <v>78</v>
      </c>
      <c r="H2" s="118" t="s">
        <v>77</v>
      </c>
      <c r="I2" s="118" t="s">
        <v>76</v>
      </c>
      <c r="J2" s="118" t="s">
        <v>75</v>
      </c>
      <c r="K2" s="118" t="s">
        <v>74</v>
      </c>
      <c r="L2" s="118" t="s">
        <v>73</v>
      </c>
      <c r="M2" s="118" t="s">
        <v>72</v>
      </c>
      <c r="N2" s="118" t="s">
        <v>71</v>
      </c>
      <c r="O2" s="118" t="s">
        <v>70</v>
      </c>
      <c r="P2" s="118" t="s">
        <v>69</v>
      </c>
      <c r="Q2" s="118" t="s">
        <v>68</v>
      </c>
      <c r="R2" s="118" t="s">
        <v>67</v>
      </c>
      <c r="S2" s="118" t="s">
        <v>66</v>
      </c>
      <c r="T2" s="118" t="s">
        <v>65</v>
      </c>
      <c r="U2" s="118" t="s">
        <v>64</v>
      </c>
      <c r="V2" s="118" t="s">
        <v>63</v>
      </c>
      <c r="W2" s="118" t="s">
        <v>62</v>
      </c>
      <c r="X2" s="118" t="s">
        <v>61</v>
      </c>
      <c r="Y2" s="118" t="s">
        <v>60</v>
      </c>
      <c r="Z2" s="117" t="s">
        <v>59</v>
      </c>
    </row>
    <row r="3" spans="1:26" ht="18.75" customHeight="1">
      <c r="A3" s="116" t="s">
        <v>58</v>
      </c>
      <c r="B3" s="115">
        <v>2.4199999999999998E-3</v>
      </c>
      <c r="C3" s="115">
        <v>0</v>
      </c>
      <c r="D3" s="115">
        <v>2.3900000000000002E-3</v>
      </c>
      <c r="E3" s="115">
        <v>0</v>
      </c>
      <c r="F3" s="115">
        <v>2.257E-2</v>
      </c>
      <c r="G3" s="115">
        <v>0</v>
      </c>
      <c r="H3" s="115">
        <v>2.1389999999999999E-2</v>
      </c>
      <c r="I3" s="115">
        <v>0</v>
      </c>
      <c r="J3" s="115">
        <v>2.6450000000000001E-2</v>
      </c>
      <c r="K3" s="115">
        <v>0</v>
      </c>
      <c r="L3" s="115">
        <v>2.4099999999999998E-3</v>
      </c>
      <c r="M3" s="115">
        <v>0</v>
      </c>
      <c r="N3" s="115">
        <v>3.9500000000000004E-3</v>
      </c>
      <c r="O3" s="115">
        <v>0</v>
      </c>
      <c r="P3" s="115">
        <v>4.0899999999999999E-3</v>
      </c>
      <c r="Q3" s="115">
        <v>0</v>
      </c>
      <c r="R3" s="115">
        <v>3.4299999999999999E-3</v>
      </c>
      <c r="S3" s="115">
        <v>0</v>
      </c>
      <c r="T3" s="115">
        <v>2.4499999999999999E-3</v>
      </c>
      <c r="U3" s="115">
        <v>0</v>
      </c>
      <c r="V3" s="115">
        <v>1.9869999999999999E-2</v>
      </c>
      <c r="W3" s="115">
        <v>0</v>
      </c>
      <c r="X3" s="115">
        <v>2.4499999999999999E-3</v>
      </c>
      <c r="Y3" s="115">
        <v>0</v>
      </c>
      <c r="Z3" s="114">
        <f>SUM(B3:Y3)</f>
        <v>0.11386999999999999</v>
      </c>
    </row>
  </sheetData>
  <hyperlinks>
    <hyperlink ref="A3" location="'Little Wekiva'!A1" display="Little Wekiva" xr:uid="{5A3FC513-0D55-4404-9579-51174A9A72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1593F-A871-4737-B176-9A1A4614D91E}">
  <sheetPr>
    <tabColor rgb="FF00B050"/>
  </sheetPr>
  <dimension ref="A1:O39"/>
  <sheetViews>
    <sheetView zoomScaleNormal="100" workbookViewId="0">
      <selection activeCell="Q16" sqref="Q16"/>
    </sheetView>
  </sheetViews>
  <sheetFormatPr defaultRowHeight="14.25"/>
  <cols>
    <col min="1" max="1" width="16.375" customWidth="1"/>
    <col min="2" max="2" width="8.75" customWidth="1"/>
    <col min="3" max="3" width="9" customWidth="1"/>
    <col min="4" max="6" width="8.75" customWidth="1"/>
    <col min="7" max="7" width="10.25" customWidth="1"/>
    <col min="8" max="8" width="11" customWidth="1"/>
    <col min="9" max="9" width="11.125" customWidth="1"/>
    <col min="10" max="10" width="13.5" bestFit="1" customWidth="1"/>
    <col min="11" max="11" width="9.375" customWidth="1"/>
    <col min="12" max="12" width="9.875" customWidth="1"/>
    <col min="13" max="13" width="16.5" bestFit="1" customWidth="1"/>
    <col min="14" max="14" width="8.875" customWidth="1"/>
  </cols>
  <sheetData>
    <row r="1" spans="1:15" ht="15.75">
      <c r="A1" s="1" t="s">
        <v>0</v>
      </c>
      <c r="B1" s="1"/>
      <c r="C1" s="1"/>
      <c r="D1" s="2"/>
      <c r="E1" s="2"/>
      <c r="F1" s="2"/>
      <c r="G1" s="2"/>
      <c r="H1" s="2"/>
    </row>
    <row r="2" spans="1:15">
      <c r="A2" s="3" t="s">
        <v>1</v>
      </c>
      <c r="B2" s="3"/>
      <c r="C2" s="3"/>
      <c r="D2" s="3"/>
      <c r="E2" s="3"/>
      <c r="F2" s="3"/>
      <c r="G2" s="3"/>
      <c r="H2" s="4"/>
      <c r="I2" s="5"/>
      <c r="J2" s="5"/>
      <c r="K2" s="5"/>
      <c r="L2" s="5"/>
      <c r="M2" s="5"/>
      <c r="N2" s="5"/>
      <c r="O2" s="5"/>
    </row>
    <row r="3" spans="1:15">
      <c r="A3" s="3" t="s">
        <v>2</v>
      </c>
      <c r="B3" s="3"/>
      <c r="C3" s="3" t="s">
        <v>3</v>
      </c>
      <c r="D3" s="3"/>
      <c r="E3" s="6"/>
      <c r="F3" s="3"/>
      <c r="G3" s="3"/>
      <c r="H3" s="3"/>
      <c r="I3" s="7"/>
      <c r="J3" s="5"/>
      <c r="K3" s="5"/>
      <c r="L3" s="5"/>
      <c r="M3" s="5"/>
      <c r="N3" s="5"/>
      <c r="O3" s="5"/>
    </row>
    <row r="4" spans="1:15">
      <c r="A4" s="3" t="s">
        <v>4</v>
      </c>
      <c r="B4" s="3"/>
      <c r="C4" s="3"/>
      <c r="D4" s="3"/>
      <c r="F4" s="3"/>
      <c r="G4" s="3"/>
      <c r="H4" s="3"/>
      <c r="I4" s="5"/>
      <c r="J4" s="5"/>
      <c r="K4" s="5"/>
      <c r="L4" s="5"/>
      <c r="M4" s="5"/>
      <c r="N4" s="5"/>
      <c r="O4" s="5"/>
    </row>
    <row r="5" spans="1:15" ht="15" thickBot="1">
      <c r="A5" s="8" t="s">
        <v>5</v>
      </c>
      <c r="B5" s="9"/>
      <c r="C5" s="10"/>
      <c r="D5" s="10"/>
      <c r="E5" s="11"/>
      <c r="F5" s="10"/>
      <c r="G5" s="10"/>
      <c r="H5" s="10"/>
    </row>
    <row r="6" spans="1:15" ht="30" customHeight="1" thickBot="1">
      <c r="A6" s="2"/>
      <c r="B6" s="2"/>
      <c r="C6" s="2"/>
      <c r="D6" s="2"/>
      <c r="E6" s="123" t="s">
        <v>6</v>
      </c>
      <c r="F6" s="124"/>
      <c r="G6" s="125"/>
      <c r="H6" s="2"/>
      <c r="J6" s="121" t="s">
        <v>7</v>
      </c>
      <c r="K6" s="122"/>
      <c r="L6" s="12"/>
      <c r="M6" s="12"/>
      <c r="N6" s="12"/>
    </row>
    <row r="7" spans="1:15" ht="48.75" thickBot="1">
      <c r="A7" s="13"/>
      <c r="B7" s="14" t="s">
        <v>8</v>
      </c>
      <c r="C7" s="15" t="s">
        <v>9</v>
      </c>
      <c r="D7" s="15" t="s">
        <v>10</v>
      </c>
      <c r="E7" s="15" t="s">
        <v>11</v>
      </c>
      <c r="F7" s="15" t="s">
        <v>12</v>
      </c>
      <c r="G7" s="16" t="s">
        <v>13</v>
      </c>
      <c r="H7" s="15" t="s">
        <v>14</v>
      </c>
      <c r="I7" s="17" t="s">
        <v>15</v>
      </c>
      <c r="J7" s="18" t="s">
        <v>16</v>
      </c>
      <c r="K7" s="18" t="s">
        <v>17</v>
      </c>
      <c r="L7" s="19" t="s">
        <v>18</v>
      </c>
      <c r="M7" s="20" t="s">
        <v>19</v>
      </c>
      <c r="N7" s="15" t="s">
        <v>20</v>
      </c>
      <c r="O7" s="21" t="s">
        <v>21</v>
      </c>
    </row>
    <row r="8" spans="1:15" ht="17.25" customHeight="1">
      <c r="A8" s="22" t="s">
        <v>22</v>
      </c>
      <c r="B8" s="23">
        <f>'Daily Flow-247'!$AH5</f>
        <v>0.28750000000000003</v>
      </c>
      <c r="C8" s="23">
        <f>'Daily Flow-247'!AI5</f>
        <v>9.2741935483870979E-3</v>
      </c>
      <c r="D8" s="23">
        <f>'Daily Flow-247'!AJ5</f>
        <v>1.21E-2</v>
      </c>
      <c r="E8" s="24">
        <v>2.4199999999999998E-3</v>
      </c>
      <c r="F8" s="24">
        <v>0</v>
      </c>
      <c r="G8" s="25">
        <f>SUM(E8:F8)</f>
        <v>2.4199999999999998E-3</v>
      </c>
      <c r="H8" s="26">
        <f>B8-G8</f>
        <v>0.28508000000000006</v>
      </c>
      <c r="I8" s="27">
        <v>0.27367618567954599</v>
      </c>
      <c r="J8" s="28">
        <v>-1.01E-2</v>
      </c>
      <c r="K8" s="29">
        <f t="shared" ref="K8:K17" si="0">B8*J8</f>
        <v>-2.9037500000000001E-3</v>
      </c>
      <c r="L8" s="30">
        <f t="shared" ref="L8:L19" si="1">H8+K8</f>
        <v>0.28217625000000007</v>
      </c>
      <c r="M8" s="30">
        <f>SUM(G8+I8)</f>
        <v>0.27609618567954597</v>
      </c>
      <c r="N8" s="31">
        <f>M8/SUM(B8,K8)</f>
        <v>0.9701329011873695</v>
      </c>
      <c r="O8" s="32">
        <v>0.8992668285162293</v>
      </c>
    </row>
    <row r="9" spans="1:15" ht="24">
      <c r="A9" s="33" t="s">
        <v>23</v>
      </c>
      <c r="B9" s="34">
        <f>'Daily Flow-247'!$AH6</f>
        <v>0.25459999999999999</v>
      </c>
      <c r="C9" s="34">
        <f>'Daily Flow-247'!AI6</f>
        <v>9.0928571428571421E-3</v>
      </c>
      <c r="D9" s="34">
        <f>'Daily Flow-247'!AJ6</f>
        <v>1.5699999999999999E-2</v>
      </c>
      <c r="E9" s="24">
        <v>2.3900000000000002E-3</v>
      </c>
      <c r="F9" s="24">
        <v>0</v>
      </c>
      <c r="G9" s="25">
        <f>SUM(E9:F9)</f>
        <v>2.3900000000000002E-3</v>
      </c>
      <c r="H9" s="35">
        <f>B9-G9</f>
        <v>0.25220999999999999</v>
      </c>
      <c r="I9" s="36">
        <v>0.23050604325543292</v>
      </c>
      <c r="J9" s="37" t="s">
        <v>24</v>
      </c>
      <c r="K9" s="38">
        <f>M33</f>
        <v>2.7599999999999977E-4</v>
      </c>
      <c r="L9" s="39">
        <f t="shared" si="1"/>
        <v>0.25248599999999999</v>
      </c>
      <c r="M9" s="39">
        <f t="shared" ref="M9:M19" si="2">SUM(G9+I9)</f>
        <v>0.23289604325543292</v>
      </c>
      <c r="N9" s="31">
        <f t="shared" ref="N9:N14" si="3">M9/SUM(B9,K9)</f>
        <v>0.91376215593242571</v>
      </c>
      <c r="O9" s="40">
        <v>0.92780518768512743</v>
      </c>
    </row>
    <row r="10" spans="1:15" ht="17.25" customHeight="1">
      <c r="A10" s="33" t="s">
        <v>25</v>
      </c>
      <c r="B10" s="34">
        <f>'Daily Flow-247'!$AH7</f>
        <v>0.32029999999999997</v>
      </c>
      <c r="C10" s="34">
        <f>'Daily Flow-247'!AI7</f>
        <v>1.0332258064516129E-2</v>
      </c>
      <c r="D10" s="34">
        <f>'Daily Flow-247'!AJ7</f>
        <v>1.49E-2</v>
      </c>
      <c r="E10" s="24">
        <v>2.257E-2</v>
      </c>
      <c r="F10" s="24">
        <v>0</v>
      </c>
      <c r="G10" s="25">
        <f>SUM(E10:F10)</f>
        <v>2.257E-2</v>
      </c>
      <c r="H10" s="35">
        <f>B10-G10</f>
        <v>0.29772999999999999</v>
      </c>
      <c r="I10" s="41">
        <v>0.28017739313116097</v>
      </c>
      <c r="J10" s="42">
        <v>2.4400000000000002E-2</v>
      </c>
      <c r="K10" s="38">
        <f t="shared" si="0"/>
        <v>7.8153200000000006E-3</v>
      </c>
      <c r="L10" s="39">
        <f t="shared" si="1"/>
        <v>0.30554532000000001</v>
      </c>
      <c r="M10" s="39">
        <f>SUM(G10+I10)</f>
        <v>0.30274739313116095</v>
      </c>
      <c r="N10" s="31">
        <f t="shared" si="3"/>
        <v>0.92268594203757681</v>
      </c>
      <c r="O10" s="40">
        <v>0.89315299511279433</v>
      </c>
    </row>
    <row r="11" spans="1:15" ht="17.25" customHeight="1">
      <c r="A11" s="33" t="s">
        <v>26</v>
      </c>
      <c r="B11" s="34">
        <f>'Daily Flow-247'!$AH8</f>
        <v>0.32509999999999994</v>
      </c>
      <c r="C11" s="34">
        <f>'Daily Flow-247'!AI8</f>
        <v>1.0836666666666665E-2</v>
      </c>
      <c r="D11" s="34">
        <f>'Daily Flow-247'!AJ8</f>
        <v>1.8800000000000001E-2</v>
      </c>
      <c r="E11" s="24">
        <v>2.1389999999999999E-2</v>
      </c>
      <c r="F11" s="24">
        <v>0</v>
      </c>
      <c r="G11" s="25">
        <f>SUM(E11:F11)</f>
        <v>2.1389999999999999E-2</v>
      </c>
      <c r="H11" s="35">
        <f t="shared" ref="H11:H19" si="4">B11-G11</f>
        <v>0.30370999999999992</v>
      </c>
      <c r="I11" s="41">
        <v>0.29244592376468381</v>
      </c>
      <c r="J11" s="42">
        <v>2.4400000000000002E-2</v>
      </c>
      <c r="K11" s="38">
        <f t="shared" si="0"/>
        <v>7.9324399999999989E-3</v>
      </c>
      <c r="L11" s="39">
        <f t="shared" si="1"/>
        <v>0.31164243999999991</v>
      </c>
      <c r="M11" s="39">
        <f t="shared" si="2"/>
        <v>0.31383592376468383</v>
      </c>
      <c r="N11" s="31">
        <f t="shared" si="3"/>
        <v>0.94235841939206855</v>
      </c>
      <c r="O11" s="40">
        <v>0.85406172491818466</v>
      </c>
    </row>
    <row r="12" spans="1:15" ht="18.600000000000001" customHeight="1">
      <c r="A12" s="33" t="s">
        <v>27</v>
      </c>
      <c r="B12" s="34">
        <f>'Daily Flow-247'!$AH9</f>
        <v>0.38019999999999998</v>
      </c>
      <c r="C12" s="34">
        <f>'Daily Flow-247'!AI9</f>
        <v>1.2264516129032257E-2</v>
      </c>
      <c r="D12" s="34">
        <f>'Daily Flow-247'!AJ9</f>
        <v>2.4E-2</v>
      </c>
      <c r="E12" s="24">
        <v>2.6450000000000001E-2</v>
      </c>
      <c r="F12" s="24">
        <v>0</v>
      </c>
      <c r="G12" s="25">
        <f t="shared" ref="G12:G19" si="5">SUM(E12:F12)</f>
        <v>2.6450000000000001E-2</v>
      </c>
      <c r="H12" s="35">
        <f t="shared" si="4"/>
        <v>0.35375000000000001</v>
      </c>
      <c r="I12" s="41">
        <v>0.32613595308364896</v>
      </c>
      <c r="J12" s="42">
        <v>2.4400000000000002E-2</v>
      </c>
      <c r="K12" s="38">
        <f t="shared" si="0"/>
        <v>9.2768799999999995E-3</v>
      </c>
      <c r="L12" s="39">
        <f t="shared" si="1"/>
        <v>0.36302688</v>
      </c>
      <c r="M12" s="39">
        <f t="shared" si="2"/>
        <v>0.35258595308364893</v>
      </c>
      <c r="N12" s="31">
        <f t="shared" si="3"/>
        <v>0.90528082972126345</v>
      </c>
      <c r="O12" s="40">
        <v>0.99879988173848433</v>
      </c>
    </row>
    <row r="13" spans="1:15" ht="17.25" customHeight="1">
      <c r="A13" s="33" t="s">
        <v>28</v>
      </c>
      <c r="B13" s="34">
        <f>'Daily Flow-247'!$AH10</f>
        <v>0.31930000000000008</v>
      </c>
      <c r="C13" s="34">
        <f>'Daily Flow-247'!AI10</f>
        <v>1.0643333333333336E-2</v>
      </c>
      <c r="D13" s="34">
        <f>'Daily Flow-247'!AJ10</f>
        <v>1.78E-2</v>
      </c>
      <c r="E13" s="24">
        <v>2.4099999999999998E-3</v>
      </c>
      <c r="F13" s="24">
        <v>0</v>
      </c>
      <c r="G13" s="25">
        <f t="shared" si="5"/>
        <v>2.4099999999999998E-3</v>
      </c>
      <c r="H13" s="35">
        <f t="shared" si="4"/>
        <v>0.31689000000000006</v>
      </c>
      <c r="I13" s="36">
        <v>0.3020739893015017</v>
      </c>
      <c r="J13" s="42">
        <v>2.4400000000000002E-2</v>
      </c>
      <c r="K13" s="38">
        <f t="shared" si="0"/>
        <v>7.7909200000000024E-3</v>
      </c>
      <c r="L13" s="39">
        <f t="shared" si="1"/>
        <v>0.32468092000000004</v>
      </c>
      <c r="M13" s="39">
        <f t="shared" si="2"/>
        <v>0.30448398930150172</v>
      </c>
      <c r="N13" s="31">
        <f t="shared" si="3"/>
        <v>0.93088487232082651</v>
      </c>
      <c r="O13" s="40">
        <v>0.83733628655476178</v>
      </c>
    </row>
    <row r="14" spans="1:15" ht="17.25" customHeight="1">
      <c r="A14" s="33" t="s">
        <v>29</v>
      </c>
      <c r="B14" s="34">
        <f>'Daily Flow-247'!$AH11</f>
        <v>0.31279999999999997</v>
      </c>
      <c r="C14" s="34">
        <f>'Daily Flow-247'!AI11</f>
        <v>1.0090322580645161E-2</v>
      </c>
      <c r="D14" s="34">
        <f>'Daily Flow-247'!AJ11</f>
        <v>1.7299999999999999E-2</v>
      </c>
      <c r="E14" s="24">
        <v>3.9500000000000004E-3</v>
      </c>
      <c r="F14" s="24">
        <v>0</v>
      </c>
      <c r="G14" s="25">
        <f t="shared" si="5"/>
        <v>3.9500000000000004E-3</v>
      </c>
      <c r="H14" s="35">
        <f t="shared" si="4"/>
        <v>0.30884999999999996</v>
      </c>
      <c r="I14" s="36">
        <v>0.27520894917273764</v>
      </c>
      <c r="J14" s="42">
        <v>2.4400000000000002E-2</v>
      </c>
      <c r="K14" s="38">
        <f t="shared" si="0"/>
        <v>7.6323199999999997E-3</v>
      </c>
      <c r="L14" s="39">
        <f t="shared" si="1"/>
        <v>0.31648231999999998</v>
      </c>
      <c r="M14" s="39">
        <f t="shared" si="2"/>
        <v>0.27915894917273765</v>
      </c>
      <c r="N14" s="31">
        <f t="shared" si="3"/>
        <v>0.87119473208176268</v>
      </c>
      <c r="O14" s="40">
        <v>0.94802405864000239</v>
      </c>
    </row>
    <row r="15" spans="1:15" ht="17.25" customHeight="1">
      <c r="A15" s="33" t="s">
        <v>30</v>
      </c>
      <c r="B15" s="34">
        <f>'Daily Flow-247'!$AH12</f>
        <v>0.28510000000000008</v>
      </c>
      <c r="C15" s="34">
        <f>'Daily Flow-247'!AI12</f>
        <v>9.1967741935483887E-3</v>
      </c>
      <c r="D15" s="34">
        <f>'Daily Flow-247'!AJ12</f>
        <v>1.5900000000000001E-2</v>
      </c>
      <c r="E15" s="24">
        <v>4.0899999999999999E-3</v>
      </c>
      <c r="F15" s="24">
        <v>0</v>
      </c>
      <c r="G15" s="25">
        <f t="shared" si="5"/>
        <v>4.0899999999999999E-3</v>
      </c>
      <c r="H15" s="35">
        <f t="shared" si="4"/>
        <v>0.28101000000000009</v>
      </c>
      <c r="I15" s="36">
        <v>0.2555840012720883</v>
      </c>
      <c r="J15" s="42">
        <v>2.4400000000000002E-2</v>
      </c>
      <c r="K15" s="38">
        <f t="shared" si="0"/>
        <v>6.9564400000000021E-3</v>
      </c>
      <c r="L15" s="39">
        <f t="shared" si="1"/>
        <v>0.2879664400000001</v>
      </c>
      <c r="M15" s="39">
        <f t="shared" si="2"/>
        <v>0.25967400127208828</v>
      </c>
      <c r="N15" s="31">
        <f>M15/SUM(B15,K15)</f>
        <v>0.88912266845438581</v>
      </c>
      <c r="O15" s="40">
        <v>0.8956954302974337</v>
      </c>
    </row>
    <row r="16" spans="1:15" ht="17.25" customHeight="1">
      <c r="A16" s="33" t="s">
        <v>31</v>
      </c>
      <c r="B16" s="34">
        <f>'Daily Flow-247'!$AH13</f>
        <v>0.29770000000000002</v>
      </c>
      <c r="C16" s="34">
        <f>'Daily Flow-247'!AI13</f>
        <v>9.9233333333333344E-3</v>
      </c>
      <c r="D16" s="34">
        <f>'Daily Flow-247'!AJ13</f>
        <v>1.34E-2</v>
      </c>
      <c r="E16" s="24">
        <v>3.4299999999999999E-3</v>
      </c>
      <c r="F16" s="24">
        <v>0</v>
      </c>
      <c r="G16" s="25">
        <f t="shared" si="5"/>
        <v>3.4299999999999999E-3</v>
      </c>
      <c r="H16" s="35">
        <f t="shared" si="4"/>
        <v>0.29427000000000003</v>
      </c>
      <c r="I16" s="36">
        <v>0.26594206056115327</v>
      </c>
      <c r="J16" s="42">
        <v>2.4400000000000002E-2</v>
      </c>
      <c r="K16" s="38">
        <f t="shared" si="0"/>
        <v>7.2638800000000012E-3</v>
      </c>
      <c r="L16" s="39">
        <f t="shared" si="1"/>
        <v>0.30153388000000003</v>
      </c>
      <c r="M16" s="39">
        <f t="shared" si="2"/>
        <v>0.26937206056115326</v>
      </c>
      <c r="N16" s="31">
        <f>M16/SUM(B16,K16)</f>
        <v>0.88329168871130981</v>
      </c>
      <c r="O16" s="40">
        <v>0.92283572980804174</v>
      </c>
    </row>
    <row r="17" spans="1:15" ht="17.25" customHeight="1">
      <c r="A17" s="33" t="s">
        <v>32</v>
      </c>
      <c r="B17" s="43">
        <f>'Daily Flow-247'!$AH14</f>
        <v>0.44029999999999991</v>
      </c>
      <c r="C17" s="34">
        <f>'Daily Flow-247'!AI14</f>
        <v>1.420322580645161E-2</v>
      </c>
      <c r="D17" s="34">
        <f>'Daily Flow-247'!AJ14</f>
        <v>3.0300000000000001E-2</v>
      </c>
      <c r="E17" s="24">
        <v>2.4499999999999999E-3</v>
      </c>
      <c r="F17" s="24">
        <v>0</v>
      </c>
      <c r="G17" s="44">
        <f t="shared" si="5"/>
        <v>2.4499999999999999E-3</v>
      </c>
      <c r="H17" s="35">
        <f t="shared" si="4"/>
        <v>0.43784999999999991</v>
      </c>
      <c r="I17" s="36">
        <v>0.39028493996075481</v>
      </c>
      <c r="J17" s="42">
        <v>2.4400000000000002E-2</v>
      </c>
      <c r="K17" s="38">
        <f t="shared" si="0"/>
        <v>1.0743319999999999E-2</v>
      </c>
      <c r="L17" s="39">
        <f t="shared" si="1"/>
        <v>0.44859331999999991</v>
      </c>
      <c r="M17" s="45">
        <f t="shared" si="2"/>
        <v>0.39273493996075481</v>
      </c>
      <c r="N17" s="31">
        <f t="shared" ref="N17:N19" si="6">M17/SUM(B17,K17)</f>
        <v>0.8707255435259631</v>
      </c>
      <c r="O17" s="40">
        <v>0.91976714046329944</v>
      </c>
    </row>
    <row r="18" spans="1:15" ht="25.5" customHeight="1">
      <c r="A18" s="33" t="s">
        <v>33</v>
      </c>
      <c r="B18" s="43">
        <f>'Daily Flow-247'!$AH15</f>
        <v>0.47459999999999997</v>
      </c>
      <c r="C18" s="34">
        <f>'Daily Flow-247'!AI15</f>
        <v>1.5819999999999997E-2</v>
      </c>
      <c r="D18" s="34">
        <f>'Daily Flow-247'!AJ15</f>
        <v>2.92E-2</v>
      </c>
      <c r="E18" s="24">
        <v>1.9869999999999999E-2</v>
      </c>
      <c r="F18" s="24">
        <v>0</v>
      </c>
      <c r="G18" s="44">
        <f t="shared" si="5"/>
        <v>1.9869999999999999E-2</v>
      </c>
      <c r="H18" s="35">
        <f t="shared" si="4"/>
        <v>0.45472999999999997</v>
      </c>
      <c r="I18" s="36">
        <v>0.44469711149504876</v>
      </c>
      <c r="J18" s="37" t="s">
        <v>34</v>
      </c>
      <c r="K18" s="38">
        <f>M39</f>
        <v>8.29738E-3</v>
      </c>
      <c r="L18" s="39">
        <f t="shared" si="1"/>
        <v>0.46302737999999999</v>
      </c>
      <c r="M18" s="45">
        <f t="shared" si="2"/>
        <v>0.46456711149504876</v>
      </c>
      <c r="N18" s="31">
        <f t="shared" si="6"/>
        <v>0.96204106863252969</v>
      </c>
      <c r="O18" s="40">
        <v>0.91803337764936532</v>
      </c>
    </row>
    <row r="19" spans="1:15" ht="17.25" customHeight="1">
      <c r="A19" s="46" t="s">
        <v>35</v>
      </c>
      <c r="B19" s="34">
        <f>'Daily Flow-247'!$AH16</f>
        <v>0.28929999999999995</v>
      </c>
      <c r="C19" s="34">
        <f>'Daily Flow-247'!AI16</f>
        <v>9.3322580645161281E-3</v>
      </c>
      <c r="D19" s="34">
        <f>'Daily Flow-247'!AJ16</f>
        <v>1.38E-2</v>
      </c>
      <c r="E19" s="24">
        <v>2.4499999999999999E-3</v>
      </c>
      <c r="F19" s="24">
        <v>0</v>
      </c>
      <c r="G19" s="25">
        <f t="shared" si="5"/>
        <v>2.4499999999999999E-3</v>
      </c>
      <c r="H19" s="35">
        <f t="shared" si="4"/>
        <v>0.28684999999999994</v>
      </c>
      <c r="I19" s="47">
        <v>0.24711343184574752</v>
      </c>
      <c r="J19" s="42">
        <v>-1.14E-2</v>
      </c>
      <c r="K19" s="38">
        <f t="shared" ref="K19" si="7">B19*J19</f>
        <v>-3.2980199999999996E-3</v>
      </c>
      <c r="L19" s="39">
        <f t="shared" si="1"/>
        <v>0.28355197999999993</v>
      </c>
      <c r="M19" s="39">
        <f t="shared" si="2"/>
        <v>0.24956343184574753</v>
      </c>
      <c r="N19" s="31">
        <f t="shared" si="6"/>
        <v>0.87259337101703838</v>
      </c>
      <c r="O19" s="40">
        <v>0.88481455171223211</v>
      </c>
    </row>
    <row r="20" spans="1:15">
      <c r="A20" s="48" t="s">
        <v>36</v>
      </c>
      <c r="B20" s="49">
        <f>SUM(B8:B19)</f>
        <v>3.9867999999999992</v>
      </c>
      <c r="C20" s="49">
        <f>IF(ISERROR(AVERAGE(C8:C19))," ",AVERAGE(C8:C19))</f>
        <v>1.0917478238607272E-2</v>
      </c>
      <c r="D20" s="49">
        <f>MAX(D8:D19)</f>
        <v>3.0300000000000001E-2</v>
      </c>
      <c r="E20" s="50">
        <f>SUM(E8:E19)</f>
        <v>0.11386999999999999</v>
      </c>
      <c r="F20" s="50">
        <f>SUM(F8:F19)</f>
        <v>0</v>
      </c>
      <c r="G20" s="51">
        <f>SUM(G8:G19)</f>
        <v>0.11386999999999999</v>
      </c>
      <c r="H20" s="52"/>
      <c r="I20" s="53">
        <f>SUM(I8:I19)</f>
        <v>3.5838459825235045</v>
      </c>
      <c r="J20" s="54"/>
      <c r="K20" s="55">
        <f>SUM(K8:K19)</f>
        <v>6.7783130000000011E-2</v>
      </c>
      <c r="L20" s="56">
        <f>SUM(L8:L19)</f>
        <v>3.9407131300000002</v>
      </c>
      <c r="M20" s="57">
        <f>SUM(M8:M19)</f>
        <v>3.6977159825235044</v>
      </c>
      <c r="N20" s="126"/>
      <c r="O20" s="58"/>
    </row>
    <row r="21" spans="1:15">
      <c r="A21" s="59"/>
      <c r="B21" s="50">
        <f>SUM(B8:B19)</f>
        <v>3.9867999999999992</v>
      </c>
      <c r="C21" s="59"/>
      <c r="D21" s="59"/>
      <c r="E21" s="59"/>
      <c r="F21" s="59"/>
      <c r="G21" s="59"/>
      <c r="H21" s="59"/>
      <c r="I21" s="59"/>
      <c r="J21" s="59"/>
      <c r="K21" s="50">
        <f>SUM(K8:K19)</f>
        <v>6.7783130000000011E-2</v>
      </c>
      <c r="L21" s="60"/>
      <c r="M21" s="50">
        <f>SUM(M8:M19)</f>
        <v>3.6977159825235044</v>
      </c>
      <c r="N21" s="127"/>
    </row>
    <row r="22" spans="1:15">
      <c r="A22" s="59"/>
      <c r="B22" s="61">
        <f>B20-'Daily Flow-247'!AH17</f>
        <v>0</v>
      </c>
      <c r="C22" s="62" t="s">
        <v>37</v>
      </c>
      <c r="D22" s="63"/>
      <c r="E22" s="59"/>
      <c r="F22" s="59"/>
      <c r="G22" s="64"/>
      <c r="H22" s="65" t="s">
        <v>38</v>
      </c>
      <c r="I22" s="66">
        <v>0</v>
      </c>
      <c r="J22" s="59"/>
      <c r="K22" s="59"/>
      <c r="L22" s="59"/>
      <c r="M22" s="67" t="s">
        <v>39</v>
      </c>
      <c r="N22" s="31">
        <f>M21/SUM(B21,K21)</f>
        <v>0.91198425681890138</v>
      </c>
    </row>
    <row r="23" spans="1:15">
      <c r="G23" s="68"/>
      <c r="H23" s="68"/>
      <c r="I23" s="69"/>
    </row>
    <row r="24" spans="1:15">
      <c r="G24" s="68"/>
      <c r="H24" s="68"/>
      <c r="I24" s="68"/>
    </row>
    <row r="25" spans="1:15">
      <c r="A25" s="70" t="s">
        <v>40</v>
      </c>
      <c r="G25" s="71"/>
      <c r="H25" s="72" t="s">
        <v>41</v>
      </c>
      <c r="I25" s="73">
        <v>0</v>
      </c>
    </row>
    <row r="26" spans="1:15">
      <c r="A26" s="74"/>
      <c r="G26" s="68"/>
      <c r="H26" s="68"/>
      <c r="I26" s="68"/>
    </row>
    <row r="27" spans="1:15">
      <c r="E27" s="75"/>
      <c r="F27" s="76"/>
      <c r="G27" s="77" t="s">
        <v>42</v>
      </c>
      <c r="H27" s="78"/>
      <c r="I27" s="79"/>
      <c r="K27" s="80"/>
      <c r="L27" s="128"/>
      <c r="M27" s="128"/>
      <c r="N27" s="128"/>
    </row>
    <row r="28" spans="1:15" ht="15" thickBot="1">
      <c r="K28" s="81"/>
      <c r="L28" s="82"/>
      <c r="M28" s="82"/>
      <c r="N28" s="82"/>
    </row>
    <row r="29" spans="1:15" ht="41.25" customHeight="1" thickBot="1">
      <c r="J29" s="83"/>
      <c r="K29" s="121" t="s">
        <v>43</v>
      </c>
      <c r="L29" s="122"/>
      <c r="N29" s="84"/>
    </row>
    <row r="30" spans="1:15">
      <c r="J30" s="85" t="s">
        <v>44</v>
      </c>
      <c r="K30" s="86" t="s">
        <v>16</v>
      </c>
      <c r="L30" s="86" t="s">
        <v>8</v>
      </c>
      <c r="M30" s="87" t="s">
        <v>45</v>
      </c>
      <c r="N30" s="84"/>
    </row>
    <row r="31" spans="1:15">
      <c r="J31" s="85" t="s">
        <v>46</v>
      </c>
      <c r="K31" s="88">
        <v>-1.01E-2</v>
      </c>
      <c r="L31" s="85">
        <f>SUM('Daily Flow-247'!B6:V6)</f>
        <v>0.18720000000000003</v>
      </c>
      <c r="M31" s="87">
        <f>L31*K31</f>
        <v>-1.8907200000000002E-3</v>
      </c>
      <c r="N31" s="89"/>
    </row>
    <row r="32" spans="1:15">
      <c r="J32" s="90" t="s">
        <v>47</v>
      </c>
      <c r="K32" s="88">
        <v>2.4400000000000002E-2</v>
      </c>
      <c r="L32" s="85">
        <f>SUM('Daily Flow-247'!W5:AF5)</f>
        <v>8.879999999999999E-2</v>
      </c>
      <c r="M32" s="87">
        <f>L32*K32</f>
        <v>2.16672E-3</v>
      </c>
    </row>
    <row r="33" spans="10:13" ht="15">
      <c r="M33" s="91">
        <f>SUM(M31:M32)</f>
        <v>2.7599999999999977E-4</v>
      </c>
    </row>
    <row r="34" spans="10:13" ht="15" thickBot="1"/>
    <row r="35" spans="10:13" ht="23.25" customHeight="1" thickBot="1">
      <c r="J35" s="83"/>
      <c r="K35" s="121" t="s">
        <v>7</v>
      </c>
      <c r="L35" s="122"/>
    </row>
    <row r="36" spans="10:13">
      <c r="J36" s="85" t="s">
        <v>44</v>
      </c>
      <c r="K36" s="86" t="s">
        <v>16</v>
      </c>
      <c r="L36" s="86" t="s">
        <v>8</v>
      </c>
      <c r="M36" s="87" t="s">
        <v>45</v>
      </c>
    </row>
    <row r="37" spans="10:13">
      <c r="J37" s="85" t="s">
        <v>48</v>
      </c>
      <c r="K37" s="88">
        <v>2.4400000000000002E-2</v>
      </c>
      <c r="L37" s="85">
        <f>SUM('Daily Flow-247'!B15:U15)</f>
        <v>0.38290000000000002</v>
      </c>
      <c r="M37" s="87">
        <f>L37*K37</f>
        <v>9.3427600000000003E-3</v>
      </c>
    </row>
    <row r="38" spans="10:13">
      <c r="J38" s="90" t="s">
        <v>49</v>
      </c>
      <c r="K38" s="88">
        <v>-1.14E-2</v>
      </c>
      <c r="L38" s="85">
        <f>SUM('Daily Flow-247'!V15:AE15)</f>
        <v>9.1700000000000018E-2</v>
      </c>
      <c r="M38" s="87">
        <f>L38*K38</f>
        <v>-1.0453800000000003E-3</v>
      </c>
    </row>
    <row r="39" spans="10:13" ht="15">
      <c r="M39" s="91">
        <f>SUM(M37:M38)</f>
        <v>8.29738E-3</v>
      </c>
    </row>
  </sheetData>
  <mergeCells count="6">
    <mergeCell ref="K35:L35"/>
    <mergeCell ref="E6:G6"/>
    <mergeCell ref="J6:K6"/>
    <mergeCell ref="N20:N21"/>
    <mergeCell ref="L27:N27"/>
    <mergeCell ref="K29:L29"/>
  </mergeCells>
  <conditionalFormatting sqref="D8:D19">
    <cfRule type="cellIs" dxfId="0" priority="1" operator="greaterThan">
      <formula>0.047</formula>
    </cfRule>
  </conditionalFormatting>
  <hyperlinks>
    <hyperlink ref="A5" location="'Hyper Links'!A1" display="'Hyper Links'!A1" xr:uid="{07C430BC-F911-4BF1-8B51-97C6DCC62EEB}"/>
    <hyperlink ref="A25" location="'Water Loss-Use'!A1" display="'Water Loss-Use'!A1" xr:uid="{A23F912D-C84E-4BBE-B573-7A66262ACBD9}"/>
  </hyperlink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2521E-0ED7-48FE-82FE-B60EF505683D}">
  <dimension ref="A1:AK17"/>
  <sheetViews>
    <sheetView topLeftCell="D1" zoomScaleNormal="100" workbookViewId="0">
      <selection activeCell="N8" sqref="N8:N19"/>
    </sheetView>
  </sheetViews>
  <sheetFormatPr defaultRowHeight="14.25"/>
  <cols>
    <col min="1" max="1" width="12.375" customWidth="1"/>
    <col min="2" max="32" width="6.875" customWidth="1"/>
    <col min="33" max="33" width="1.25" customWidth="1"/>
    <col min="34" max="34" width="8.375" customWidth="1"/>
    <col min="35" max="35" width="6.5" bestFit="1" customWidth="1"/>
    <col min="36" max="36" width="8" customWidth="1"/>
    <col min="37" max="37" width="9" style="68"/>
  </cols>
  <sheetData>
    <row r="1" spans="1:37" ht="15.75">
      <c r="A1" s="92" t="s">
        <v>0</v>
      </c>
      <c r="B1" s="93"/>
      <c r="C1" s="93"/>
      <c r="D1" s="93"/>
      <c r="E1" s="93"/>
      <c r="F1" s="93"/>
      <c r="G1" s="94" t="s">
        <v>50</v>
      </c>
      <c r="H1" s="93"/>
      <c r="I1" s="93"/>
      <c r="J1" s="93"/>
      <c r="K1" s="8" t="s">
        <v>5</v>
      </c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5"/>
      <c r="AH1" s="95"/>
      <c r="AI1" s="95"/>
      <c r="AJ1" s="95"/>
      <c r="AK1" s="96"/>
    </row>
    <row r="2" spans="1:37">
      <c r="A2" s="7"/>
      <c r="B2" s="13"/>
      <c r="C2" s="97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0"/>
      <c r="AH2" s="10"/>
      <c r="AI2" s="10"/>
      <c r="AJ2" s="10"/>
    </row>
    <row r="3" spans="1:37">
      <c r="A3" s="10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0"/>
      <c r="AH3" s="10"/>
      <c r="AI3" s="10"/>
      <c r="AJ3" s="10"/>
    </row>
    <row r="4" spans="1:37">
      <c r="A4" s="98" t="s">
        <v>51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9"/>
      <c r="AH4" s="98" t="s">
        <v>52</v>
      </c>
      <c r="AI4" s="98" t="s">
        <v>53</v>
      </c>
      <c r="AJ4" s="98" t="s">
        <v>54</v>
      </c>
      <c r="AK4" s="100" t="s">
        <v>55</v>
      </c>
    </row>
    <row r="5" spans="1:37" ht="24" customHeight="1">
      <c r="A5" s="101">
        <v>43466</v>
      </c>
      <c r="B5" s="102">
        <v>9.1000000000000004E-3</v>
      </c>
      <c r="C5" s="102">
        <v>7.7999999999999996E-3</v>
      </c>
      <c r="D5" s="102">
        <v>1.12E-2</v>
      </c>
      <c r="E5" s="102">
        <v>8.3000000000000001E-3</v>
      </c>
      <c r="F5" s="102">
        <v>1.04E-2</v>
      </c>
      <c r="G5" s="102">
        <v>1.04E-2</v>
      </c>
      <c r="H5" s="102">
        <v>8.3000000000000001E-3</v>
      </c>
      <c r="I5" s="102">
        <v>7.9000000000000008E-3</v>
      </c>
      <c r="J5" s="102">
        <v>9.7999999999999997E-3</v>
      </c>
      <c r="K5" s="102">
        <v>8.6999999999999994E-3</v>
      </c>
      <c r="L5" s="102">
        <v>9.5999999999999992E-3</v>
      </c>
      <c r="M5" s="102">
        <v>7.4999999999999997E-3</v>
      </c>
      <c r="N5" s="102">
        <v>1.21E-2</v>
      </c>
      <c r="O5" s="102">
        <v>8.8000000000000005E-3</v>
      </c>
      <c r="P5" s="102">
        <v>1.12E-2</v>
      </c>
      <c r="Q5" s="102">
        <v>9.7999999999999997E-3</v>
      </c>
      <c r="R5" s="102">
        <v>8.8999999999999999E-3</v>
      </c>
      <c r="S5" s="102">
        <v>8.8999999999999999E-3</v>
      </c>
      <c r="T5" s="102">
        <v>9.5999999999999992E-3</v>
      </c>
      <c r="U5" s="102">
        <v>1.09E-2</v>
      </c>
      <c r="V5" s="102">
        <v>9.4999999999999998E-3</v>
      </c>
      <c r="W5" s="102">
        <v>9.4999999999999998E-3</v>
      </c>
      <c r="X5" s="102">
        <v>0.01</v>
      </c>
      <c r="Y5" s="102">
        <v>9.7000000000000003E-3</v>
      </c>
      <c r="Z5" s="102">
        <v>8.0000000000000002E-3</v>
      </c>
      <c r="AA5" s="102">
        <v>8.6E-3</v>
      </c>
      <c r="AB5" s="102">
        <v>8.6E-3</v>
      </c>
      <c r="AC5" s="102">
        <v>8.8999999999999999E-3</v>
      </c>
      <c r="AD5" s="102">
        <v>8.0999999999999996E-3</v>
      </c>
      <c r="AE5" s="102">
        <v>8.3999999999999995E-3</v>
      </c>
      <c r="AF5" s="102">
        <v>8.9999999999999993E-3</v>
      </c>
      <c r="AG5" s="103"/>
      <c r="AH5" s="104">
        <v>0.28750000000000003</v>
      </c>
      <c r="AI5" s="105">
        <v>9.2741935483870979E-3</v>
      </c>
      <c r="AJ5" s="106">
        <v>1.21E-2</v>
      </c>
      <c r="AK5" s="107">
        <v>0</v>
      </c>
    </row>
    <row r="6" spans="1:37" ht="24" customHeight="1">
      <c r="A6" s="108" t="s">
        <v>23</v>
      </c>
      <c r="B6" s="102">
        <v>9.1000000000000004E-3</v>
      </c>
      <c r="C6" s="102">
        <v>8.9999999999999993E-3</v>
      </c>
      <c r="D6" s="102">
        <v>1.1599999999999999E-2</v>
      </c>
      <c r="E6" s="102">
        <v>8.5000000000000006E-3</v>
      </c>
      <c r="F6" s="102">
        <v>9.7000000000000003E-3</v>
      </c>
      <c r="G6" s="102">
        <v>8.3000000000000001E-3</v>
      </c>
      <c r="H6" s="102">
        <v>1.01E-2</v>
      </c>
      <c r="I6" s="102">
        <v>6.4999999999999997E-3</v>
      </c>
      <c r="J6" s="102">
        <v>8.0000000000000002E-3</v>
      </c>
      <c r="K6" s="102">
        <v>1.18E-2</v>
      </c>
      <c r="L6" s="102">
        <v>7.7999999999999996E-3</v>
      </c>
      <c r="M6" s="102">
        <v>7.7000000000000002E-3</v>
      </c>
      <c r="N6" s="102">
        <v>9.7000000000000003E-3</v>
      </c>
      <c r="O6" s="102">
        <v>7.1999999999999998E-3</v>
      </c>
      <c r="P6" s="102">
        <v>8.0999999999999996E-3</v>
      </c>
      <c r="Q6" s="102">
        <v>7.6E-3</v>
      </c>
      <c r="R6" s="102">
        <v>1.0500000000000001E-2</v>
      </c>
      <c r="S6" s="102">
        <v>8.9999999999999993E-3</v>
      </c>
      <c r="T6" s="102">
        <v>9.1000000000000004E-3</v>
      </c>
      <c r="U6" s="102">
        <v>8.8999999999999999E-3</v>
      </c>
      <c r="V6" s="102">
        <v>8.9999999999999993E-3</v>
      </c>
      <c r="W6" s="102">
        <v>8.8999999999999999E-3</v>
      </c>
      <c r="X6" s="102">
        <v>7.7000000000000002E-3</v>
      </c>
      <c r="Y6" s="102">
        <v>1.5699999999999999E-2</v>
      </c>
      <c r="Z6" s="102">
        <v>9.1999999999999998E-3</v>
      </c>
      <c r="AA6" s="102">
        <v>1.03E-2</v>
      </c>
      <c r="AB6" s="102">
        <v>7.3000000000000001E-3</v>
      </c>
      <c r="AC6" s="102">
        <v>8.3000000000000001E-3</v>
      </c>
      <c r="AD6" s="109"/>
      <c r="AE6" s="109"/>
      <c r="AF6" s="109"/>
      <c r="AG6" s="110"/>
      <c r="AH6" s="104">
        <v>0.25459999999999999</v>
      </c>
      <c r="AI6" s="105">
        <v>9.0928571428571421E-3</v>
      </c>
      <c r="AJ6" s="106">
        <v>1.5699999999999999E-2</v>
      </c>
      <c r="AK6" s="107">
        <v>0</v>
      </c>
    </row>
    <row r="7" spans="1:37" ht="24" customHeight="1">
      <c r="A7" s="108" t="s">
        <v>25</v>
      </c>
      <c r="B7" s="102">
        <v>9.5999999999999992E-3</v>
      </c>
      <c r="C7" s="102">
        <v>9.7000000000000003E-3</v>
      </c>
      <c r="D7" s="102">
        <v>1.18E-2</v>
      </c>
      <c r="E7" s="102">
        <v>9.5999999999999992E-3</v>
      </c>
      <c r="F7" s="102">
        <v>1.14E-2</v>
      </c>
      <c r="G7" s="102">
        <v>1.0500000000000001E-2</v>
      </c>
      <c r="H7" s="102">
        <v>1.15E-2</v>
      </c>
      <c r="I7" s="102">
        <v>1.0200000000000001E-2</v>
      </c>
      <c r="J7" s="102">
        <v>1.09E-2</v>
      </c>
      <c r="K7" s="102">
        <v>1.3100000000000001E-2</v>
      </c>
      <c r="L7" s="102">
        <v>1.0999999999999999E-2</v>
      </c>
      <c r="M7" s="102">
        <v>8.6E-3</v>
      </c>
      <c r="N7" s="102">
        <v>8.0999999999999996E-3</v>
      </c>
      <c r="O7" s="102">
        <v>8.5000000000000006E-3</v>
      </c>
      <c r="P7" s="102">
        <v>9.7000000000000003E-3</v>
      </c>
      <c r="Q7" s="102">
        <v>7.6E-3</v>
      </c>
      <c r="R7" s="102">
        <v>1.3100000000000001E-2</v>
      </c>
      <c r="S7" s="102">
        <v>7.4999999999999997E-3</v>
      </c>
      <c r="T7" s="102">
        <v>9.7000000000000003E-3</v>
      </c>
      <c r="U7" s="102">
        <v>8.9999999999999993E-3</v>
      </c>
      <c r="V7" s="102">
        <v>7.9000000000000008E-3</v>
      </c>
      <c r="W7" s="102">
        <v>9.2999999999999992E-3</v>
      </c>
      <c r="X7" s="102">
        <v>1.04E-2</v>
      </c>
      <c r="Y7" s="102">
        <v>1.37E-2</v>
      </c>
      <c r="Z7" s="102">
        <v>0.01</v>
      </c>
      <c r="AA7" s="102">
        <v>1.11E-2</v>
      </c>
      <c r="AB7" s="102">
        <v>1.49E-2</v>
      </c>
      <c r="AC7" s="102">
        <v>1.01E-2</v>
      </c>
      <c r="AD7" s="102">
        <v>1.01E-2</v>
      </c>
      <c r="AE7" s="102">
        <v>8.5000000000000006E-3</v>
      </c>
      <c r="AF7" s="102">
        <v>1.32E-2</v>
      </c>
      <c r="AG7" s="103"/>
      <c r="AH7" s="104">
        <v>0.32029999999999997</v>
      </c>
      <c r="AI7" s="105">
        <v>1.0332258064516129E-2</v>
      </c>
      <c r="AJ7" s="106">
        <v>1.49E-2</v>
      </c>
      <c r="AK7" s="107">
        <v>0</v>
      </c>
    </row>
    <row r="8" spans="1:37" ht="24" customHeight="1">
      <c r="A8" s="108" t="s">
        <v>56</v>
      </c>
      <c r="B8" s="102">
        <v>8.3000000000000001E-3</v>
      </c>
      <c r="C8" s="102">
        <v>8.6E-3</v>
      </c>
      <c r="D8" s="102">
        <v>8.2000000000000007E-3</v>
      </c>
      <c r="E8" s="102">
        <v>8.6E-3</v>
      </c>
      <c r="F8" s="102">
        <v>1.1299999999999999E-2</v>
      </c>
      <c r="G8" s="102">
        <v>9.4000000000000004E-3</v>
      </c>
      <c r="H8" s="102">
        <v>1.12E-2</v>
      </c>
      <c r="I8" s="102">
        <v>8.0999999999999996E-3</v>
      </c>
      <c r="J8" s="102">
        <v>8.6999999999999994E-3</v>
      </c>
      <c r="K8" s="102">
        <v>8.5000000000000006E-3</v>
      </c>
      <c r="L8" s="102">
        <v>7.4000000000000003E-3</v>
      </c>
      <c r="M8" s="102">
        <v>1.61E-2</v>
      </c>
      <c r="N8" s="102">
        <v>1.5900000000000001E-2</v>
      </c>
      <c r="O8" s="102">
        <v>1.4E-2</v>
      </c>
      <c r="P8" s="102">
        <v>8.3999999999999995E-3</v>
      </c>
      <c r="Q8" s="102">
        <v>1.0800000000000001E-2</v>
      </c>
      <c r="R8" s="102">
        <v>8.3000000000000001E-3</v>
      </c>
      <c r="S8" s="102">
        <v>1.1299999999999999E-2</v>
      </c>
      <c r="T8" s="102">
        <v>9.4000000000000004E-3</v>
      </c>
      <c r="U8" s="102">
        <v>9.4999999999999998E-3</v>
      </c>
      <c r="V8" s="102">
        <v>1.6799999999999999E-2</v>
      </c>
      <c r="W8" s="102">
        <v>8.8999999999999999E-3</v>
      </c>
      <c r="X8" s="102">
        <v>1.11E-2</v>
      </c>
      <c r="Y8" s="102">
        <v>1.26E-2</v>
      </c>
      <c r="Z8" s="102">
        <v>8.8000000000000005E-3</v>
      </c>
      <c r="AA8" s="102">
        <v>1.01E-2</v>
      </c>
      <c r="AB8" s="102">
        <v>1.6199999999999999E-2</v>
      </c>
      <c r="AC8" s="102">
        <v>1.8800000000000001E-2</v>
      </c>
      <c r="AD8" s="102">
        <v>1.01E-2</v>
      </c>
      <c r="AE8" s="102">
        <v>9.7000000000000003E-3</v>
      </c>
      <c r="AF8" s="109"/>
      <c r="AG8" s="110"/>
      <c r="AH8" s="104">
        <v>0.32509999999999994</v>
      </c>
      <c r="AI8" s="105">
        <v>1.0836666666666665E-2</v>
      </c>
      <c r="AJ8" s="106">
        <v>1.8800000000000001E-2</v>
      </c>
      <c r="AK8" s="107">
        <v>0</v>
      </c>
    </row>
    <row r="9" spans="1:37" ht="24" customHeight="1">
      <c r="A9" s="108" t="s">
        <v>27</v>
      </c>
      <c r="B9" s="102">
        <v>1.09E-2</v>
      </c>
      <c r="C9" s="102">
        <v>1.49E-2</v>
      </c>
      <c r="D9" s="102">
        <v>9.2999999999999992E-3</v>
      </c>
      <c r="E9" s="102">
        <v>1.54E-2</v>
      </c>
      <c r="F9" s="102">
        <v>2.4E-2</v>
      </c>
      <c r="G9" s="102">
        <v>8.6E-3</v>
      </c>
      <c r="H9" s="102">
        <v>1.01E-2</v>
      </c>
      <c r="I9" s="102">
        <v>9.9000000000000008E-3</v>
      </c>
      <c r="J9" s="102">
        <v>1.34E-2</v>
      </c>
      <c r="K9" s="102">
        <v>1.29E-2</v>
      </c>
      <c r="L9" s="102">
        <v>8.8999999999999999E-3</v>
      </c>
      <c r="M9" s="102">
        <v>1.18E-2</v>
      </c>
      <c r="N9" s="102">
        <v>9.9000000000000008E-3</v>
      </c>
      <c r="O9" s="102">
        <v>8.8999999999999999E-3</v>
      </c>
      <c r="P9" s="102">
        <v>9.4000000000000004E-3</v>
      </c>
      <c r="Q9" s="102">
        <v>1.03E-2</v>
      </c>
      <c r="R9" s="102">
        <v>8.8999999999999999E-3</v>
      </c>
      <c r="S9" s="102">
        <v>1.1599999999999999E-2</v>
      </c>
      <c r="T9" s="102">
        <v>1.5800000000000002E-2</v>
      </c>
      <c r="U9" s="102">
        <v>8.9999999999999993E-3</v>
      </c>
      <c r="V9" s="102">
        <v>1.18E-2</v>
      </c>
      <c r="W9" s="102">
        <v>0.01</v>
      </c>
      <c r="X9" s="102">
        <v>1.2500000000000001E-2</v>
      </c>
      <c r="Y9" s="102">
        <v>1.15E-2</v>
      </c>
      <c r="Z9" s="102">
        <v>1.18E-2</v>
      </c>
      <c r="AA9" s="102">
        <v>1.7600000000000001E-2</v>
      </c>
      <c r="AB9" s="102">
        <v>1.06E-2</v>
      </c>
      <c r="AC9" s="102">
        <v>1.7899999999999999E-2</v>
      </c>
      <c r="AD9" s="102">
        <v>1.1299999999999999E-2</v>
      </c>
      <c r="AE9" s="102">
        <v>1.6799999999999999E-2</v>
      </c>
      <c r="AF9" s="102">
        <v>1.4500000000000001E-2</v>
      </c>
      <c r="AG9" s="103"/>
      <c r="AH9" s="104">
        <v>0.38019999999999998</v>
      </c>
      <c r="AI9" s="105">
        <v>1.2264516129032257E-2</v>
      </c>
      <c r="AJ9" s="106">
        <v>2.4E-2</v>
      </c>
      <c r="AK9" s="107">
        <v>0</v>
      </c>
    </row>
    <row r="10" spans="1:37" ht="24" customHeight="1">
      <c r="A10" s="108" t="s">
        <v>28</v>
      </c>
      <c r="B10" s="102">
        <v>1.78E-2</v>
      </c>
      <c r="C10" s="102">
        <v>1.5699999999999999E-2</v>
      </c>
      <c r="D10" s="102">
        <v>1.2E-2</v>
      </c>
      <c r="E10" s="102">
        <v>1.44E-2</v>
      </c>
      <c r="F10" s="102">
        <v>1.47E-2</v>
      </c>
      <c r="G10" s="102">
        <v>1.29E-2</v>
      </c>
      <c r="H10" s="102">
        <v>8.6999999999999994E-3</v>
      </c>
      <c r="I10" s="102">
        <v>7.4000000000000003E-3</v>
      </c>
      <c r="J10" s="102">
        <v>1.12E-2</v>
      </c>
      <c r="K10" s="102">
        <v>7.3000000000000001E-3</v>
      </c>
      <c r="L10" s="102">
        <v>1.67E-2</v>
      </c>
      <c r="M10" s="102">
        <v>8.9999999999999993E-3</v>
      </c>
      <c r="N10" s="102">
        <v>8.6999999999999994E-3</v>
      </c>
      <c r="O10" s="102">
        <v>8.0000000000000002E-3</v>
      </c>
      <c r="P10" s="102">
        <v>8.9999999999999993E-3</v>
      </c>
      <c r="Q10" s="102">
        <v>1.23E-2</v>
      </c>
      <c r="R10" s="102">
        <v>7.1999999999999998E-3</v>
      </c>
      <c r="S10" s="102">
        <v>8.5000000000000006E-3</v>
      </c>
      <c r="T10" s="102">
        <v>7.7999999999999996E-3</v>
      </c>
      <c r="U10" s="102">
        <v>9.7000000000000003E-3</v>
      </c>
      <c r="V10" s="102">
        <v>7.4999999999999997E-3</v>
      </c>
      <c r="W10" s="102">
        <v>1.0500000000000001E-2</v>
      </c>
      <c r="X10" s="102">
        <v>1.2E-2</v>
      </c>
      <c r="Y10" s="102">
        <v>7.3000000000000001E-3</v>
      </c>
      <c r="Z10" s="102">
        <v>1.43E-2</v>
      </c>
      <c r="AA10" s="102">
        <v>5.8999999999999999E-3</v>
      </c>
      <c r="AB10" s="102">
        <v>1.12E-2</v>
      </c>
      <c r="AC10" s="102">
        <v>1.06E-2</v>
      </c>
      <c r="AD10" s="102">
        <v>7.9000000000000008E-3</v>
      </c>
      <c r="AE10" s="102">
        <v>1.3100000000000001E-2</v>
      </c>
      <c r="AF10" s="109"/>
      <c r="AG10" s="110"/>
      <c r="AH10" s="104">
        <v>0.31930000000000008</v>
      </c>
      <c r="AI10" s="105">
        <v>1.0643333333333336E-2</v>
      </c>
      <c r="AJ10" s="106">
        <v>1.78E-2</v>
      </c>
      <c r="AK10" s="107">
        <v>0</v>
      </c>
    </row>
    <row r="11" spans="1:37" ht="24" customHeight="1">
      <c r="A11" s="108" t="s">
        <v>29</v>
      </c>
      <c r="B11" s="102">
        <v>1.14E-2</v>
      </c>
      <c r="C11" s="102">
        <v>7.1999999999999998E-3</v>
      </c>
      <c r="D11" s="102">
        <v>1.4200000000000001E-2</v>
      </c>
      <c r="E11" s="102">
        <v>8.3000000000000001E-3</v>
      </c>
      <c r="F11" s="102">
        <v>1.03E-2</v>
      </c>
      <c r="G11" s="102">
        <v>0.01</v>
      </c>
      <c r="H11" s="102">
        <v>1.4500000000000001E-2</v>
      </c>
      <c r="I11" s="102">
        <v>1.0999999999999999E-2</v>
      </c>
      <c r="J11" s="102">
        <v>1E-4</v>
      </c>
      <c r="K11" s="102">
        <v>1.7299999999999999E-2</v>
      </c>
      <c r="L11" s="102">
        <v>1.34E-2</v>
      </c>
      <c r="M11" s="102">
        <v>1.2500000000000001E-2</v>
      </c>
      <c r="N11" s="102">
        <v>8.3999999999999995E-3</v>
      </c>
      <c r="O11" s="102">
        <v>1.0800000000000001E-2</v>
      </c>
      <c r="P11" s="102">
        <v>9.1999999999999998E-3</v>
      </c>
      <c r="Q11" s="102">
        <v>8.2000000000000007E-3</v>
      </c>
      <c r="R11" s="102">
        <v>1.6299999999999999E-2</v>
      </c>
      <c r="S11" s="102">
        <v>9.2999999999999992E-3</v>
      </c>
      <c r="T11" s="102">
        <v>9.7999999999999997E-3</v>
      </c>
      <c r="U11" s="102">
        <v>8.6999999999999994E-3</v>
      </c>
      <c r="V11" s="102">
        <v>1.24E-2</v>
      </c>
      <c r="W11" s="102">
        <v>8.6E-3</v>
      </c>
      <c r="X11" s="102">
        <v>8.3999999999999995E-3</v>
      </c>
      <c r="Y11" s="102">
        <v>8.8999999999999999E-3</v>
      </c>
      <c r="Z11" s="102">
        <v>9.4000000000000004E-3</v>
      </c>
      <c r="AA11" s="102">
        <v>6.6E-3</v>
      </c>
      <c r="AB11" s="102">
        <v>8.8999999999999999E-3</v>
      </c>
      <c r="AC11" s="102">
        <v>1.2E-2</v>
      </c>
      <c r="AD11" s="102">
        <v>8.8000000000000005E-3</v>
      </c>
      <c r="AE11" s="102">
        <v>9.1999999999999998E-3</v>
      </c>
      <c r="AF11" s="102">
        <v>8.6999999999999994E-3</v>
      </c>
      <c r="AG11" s="103"/>
      <c r="AH11" s="104">
        <v>0.31279999999999997</v>
      </c>
      <c r="AI11" s="105">
        <v>1.0090322580645161E-2</v>
      </c>
      <c r="AJ11" s="106">
        <v>1.7299999999999999E-2</v>
      </c>
      <c r="AK11" s="107">
        <v>0</v>
      </c>
    </row>
    <row r="12" spans="1:37" ht="24" customHeight="1">
      <c r="A12" s="108" t="s">
        <v>30</v>
      </c>
      <c r="B12" s="102">
        <v>9.7000000000000003E-3</v>
      </c>
      <c r="C12" s="102">
        <v>8.2000000000000007E-3</v>
      </c>
      <c r="D12" s="102">
        <v>7.7999999999999996E-3</v>
      </c>
      <c r="E12" s="102">
        <v>1.0500000000000001E-2</v>
      </c>
      <c r="F12" s="102">
        <v>8.0999999999999996E-3</v>
      </c>
      <c r="G12" s="102">
        <v>1.5900000000000001E-2</v>
      </c>
      <c r="H12" s="102">
        <v>8.0000000000000002E-3</v>
      </c>
      <c r="I12" s="102">
        <v>7.7000000000000002E-3</v>
      </c>
      <c r="J12" s="102">
        <v>8.3000000000000001E-3</v>
      </c>
      <c r="K12" s="102">
        <v>1.0999999999999999E-2</v>
      </c>
      <c r="L12" s="102">
        <v>8.8999999999999999E-3</v>
      </c>
      <c r="M12" s="102">
        <v>1.0200000000000001E-2</v>
      </c>
      <c r="N12" s="102">
        <v>9.5999999999999992E-3</v>
      </c>
      <c r="O12" s="102">
        <v>7.4999999999999997E-3</v>
      </c>
      <c r="P12" s="102">
        <v>8.6999999999999994E-3</v>
      </c>
      <c r="Q12" s="102">
        <v>8.2000000000000007E-3</v>
      </c>
      <c r="R12" s="102">
        <v>8.8000000000000005E-3</v>
      </c>
      <c r="S12" s="102">
        <v>1.14E-2</v>
      </c>
      <c r="T12" s="102">
        <v>1.3100000000000001E-2</v>
      </c>
      <c r="U12" s="102">
        <v>1.1599999999999999E-2</v>
      </c>
      <c r="V12" s="102">
        <v>6.4999999999999997E-3</v>
      </c>
      <c r="W12" s="102">
        <v>8.0999999999999996E-3</v>
      </c>
      <c r="X12" s="102">
        <v>9.2999999999999992E-3</v>
      </c>
      <c r="Y12" s="102">
        <v>7.1999999999999998E-3</v>
      </c>
      <c r="Z12" s="102">
        <v>8.5000000000000006E-3</v>
      </c>
      <c r="AA12" s="102">
        <v>1.23E-2</v>
      </c>
      <c r="AB12" s="102">
        <v>8.6999999999999994E-3</v>
      </c>
      <c r="AC12" s="102">
        <v>6.4000000000000003E-3</v>
      </c>
      <c r="AD12" s="102">
        <v>9.4999999999999998E-3</v>
      </c>
      <c r="AE12" s="102">
        <v>8.5000000000000006E-3</v>
      </c>
      <c r="AF12" s="102">
        <v>6.8999999999999999E-3</v>
      </c>
      <c r="AG12" s="103"/>
      <c r="AH12" s="104">
        <v>0.28510000000000008</v>
      </c>
      <c r="AI12" s="105">
        <v>9.1967741935483887E-3</v>
      </c>
      <c r="AJ12" s="106">
        <v>1.5900000000000001E-2</v>
      </c>
      <c r="AK12" s="107">
        <v>0</v>
      </c>
    </row>
    <row r="13" spans="1:37" ht="24" customHeight="1">
      <c r="A13" s="108" t="s">
        <v>31</v>
      </c>
      <c r="B13" s="102">
        <v>1.1599999999999999E-2</v>
      </c>
      <c r="C13" s="102">
        <v>8.3999999999999995E-3</v>
      </c>
      <c r="D13" s="102">
        <v>7.4000000000000003E-3</v>
      </c>
      <c r="E13" s="102">
        <v>1.18E-2</v>
      </c>
      <c r="F13" s="102">
        <v>7.1000000000000004E-3</v>
      </c>
      <c r="G13" s="102">
        <v>1.0200000000000001E-2</v>
      </c>
      <c r="H13" s="102">
        <v>1.0200000000000001E-2</v>
      </c>
      <c r="I13" s="102">
        <v>1.0699999999999999E-2</v>
      </c>
      <c r="J13" s="102">
        <v>8.2000000000000007E-3</v>
      </c>
      <c r="K13" s="102">
        <v>1.12E-2</v>
      </c>
      <c r="L13" s="102">
        <v>8.0999999999999996E-3</v>
      </c>
      <c r="M13" s="102">
        <v>9.7999999999999997E-3</v>
      </c>
      <c r="N13" s="102">
        <v>8.0999999999999996E-3</v>
      </c>
      <c r="O13" s="102">
        <v>8.8999999999999999E-3</v>
      </c>
      <c r="P13" s="102">
        <v>1.0699999999999999E-2</v>
      </c>
      <c r="Q13" s="102">
        <v>9.4000000000000004E-3</v>
      </c>
      <c r="R13" s="102">
        <v>1.32E-2</v>
      </c>
      <c r="S13" s="102">
        <v>6.4000000000000003E-3</v>
      </c>
      <c r="T13" s="102">
        <v>1.06E-2</v>
      </c>
      <c r="U13" s="102">
        <v>1.34E-2</v>
      </c>
      <c r="V13" s="102">
        <v>8.3999999999999995E-3</v>
      </c>
      <c r="W13" s="102">
        <v>1.09E-2</v>
      </c>
      <c r="X13" s="102">
        <v>1.09E-2</v>
      </c>
      <c r="Y13" s="102">
        <v>8.8999999999999999E-3</v>
      </c>
      <c r="Z13" s="102">
        <v>9.7000000000000003E-3</v>
      </c>
      <c r="AA13" s="102">
        <v>9.9000000000000008E-3</v>
      </c>
      <c r="AB13" s="102">
        <v>1.14E-2</v>
      </c>
      <c r="AC13" s="102">
        <v>1.09E-2</v>
      </c>
      <c r="AD13" s="102">
        <v>1.14E-2</v>
      </c>
      <c r="AE13" s="102">
        <v>9.9000000000000008E-3</v>
      </c>
      <c r="AF13" s="109"/>
      <c r="AG13" s="110"/>
      <c r="AH13" s="104">
        <v>0.29770000000000002</v>
      </c>
      <c r="AI13" s="105">
        <v>9.9233333333333344E-3</v>
      </c>
      <c r="AJ13" s="106">
        <v>1.34E-2</v>
      </c>
      <c r="AK13" s="107">
        <v>0</v>
      </c>
    </row>
    <row r="14" spans="1:37" ht="24" customHeight="1">
      <c r="A14" s="108" t="s">
        <v>32</v>
      </c>
      <c r="B14" s="102">
        <v>9.5999999999999992E-3</v>
      </c>
      <c r="C14" s="102">
        <v>1.15E-2</v>
      </c>
      <c r="D14" s="102">
        <v>1.1299999999999999E-2</v>
      </c>
      <c r="E14" s="102">
        <v>7.7000000000000002E-3</v>
      </c>
      <c r="F14" s="102">
        <v>1.0999999999999999E-2</v>
      </c>
      <c r="G14" s="102">
        <v>1.47E-2</v>
      </c>
      <c r="H14" s="102">
        <v>8.2000000000000007E-3</v>
      </c>
      <c r="I14" s="102">
        <v>1.1599999999999999E-2</v>
      </c>
      <c r="J14" s="102">
        <v>9.1999999999999998E-3</v>
      </c>
      <c r="K14" s="102">
        <v>8.8999999999999999E-3</v>
      </c>
      <c r="L14" s="102">
        <v>8.6999999999999994E-3</v>
      </c>
      <c r="M14" s="102">
        <v>9.1999999999999998E-3</v>
      </c>
      <c r="N14" s="102">
        <v>1.1599999999999999E-2</v>
      </c>
      <c r="O14" s="102">
        <v>9.7000000000000003E-3</v>
      </c>
      <c r="P14" s="102">
        <v>1.35E-2</v>
      </c>
      <c r="Q14" s="102">
        <v>1.3299999999999999E-2</v>
      </c>
      <c r="R14" s="102">
        <v>1.77E-2</v>
      </c>
      <c r="S14" s="102">
        <v>1.77E-2</v>
      </c>
      <c r="T14" s="102">
        <v>1.2200000000000001E-2</v>
      </c>
      <c r="U14" s="102">
        <v>2.41E-2</v>
      </c>
      <c r="V14" s="102">
        <v>1.0500000000000001E-2</v>
      </c>
      <c r="W14" s="102">
        <v>3.0300000000000001E-2</v>
      </c>
      <c r="X14" s="102">
        <v>1.5100000000000001E-2</v>
      </c>
      <c r="Y14" s="102">
        <v>1.6299999999999999E-2</v>
      </c>
      <c r="Z14" s="102">
        <v>1.6799999999999999E-2</v>
      </c>
      <c r="AA14" s="102">
        <v>1.67E-2</v>
      </c>
      <c r="AB14" s="102">
        <v>1.9599999999999999E-2</v>
      </c>
      <c r="AC14" s="102">
        <v>1.6400000000000001E-2</v>
      </c>
      <c r="AD14" s="102">
        <v>1.9E-2</v>
      </c>
      <c r="AE14" s="102">
        <v>1.89E-2</v>
      </c>
      <c r="AF14" s="102">
        <v>1.9300000000000001E-2</v>
      </c>
      <c r="AG14" s="103"/>
      <c r="AH14" s="104">
        <v>0.44029999999999991</v>
      </c>
      <c r="AI14" s="105">
        <v>1.420322580645161E-2</v>
      </c>
      <c r="AJ14" s="106">
        <v>3.0300000000000001E-2</v>
      </c>
      <c r="AK14" s="107">
        <v>0</v>
      </c>
    </row>
    <row r="15" spans="1:37" ht="24" customHeight="1">
      <c r="A15" s="108" t="s">
        <v>33</v>
      </c>
      <c r="B15" s="102">
        <v>1.8700000000000001E-2</v>
      </c>
      <c r="C15" s="102">
        <v>2.07E-2</v>
      </c>
      <c r="D15" s="102">
        <v>2.23E-2</v>
      </c>
      <c r="E15" s="102">
        <v>2.4299999999999999E-2</v>
      </c>
      <c r="F15" s="102">
        <v>1.83E-2</v>
      </c>
      <c r="G15" s="102">
        <v>2.5600000000000001E-2</v>
      </c>
      <c r="H15" s="102">
        <v>2.01E-2</v>
      </c>
      <c r="I15" s="102">
        <v>2.4299999999999999E-2</v>
      </c>
      <c r="J15" s="102">
        <v>1.8700000000000001E-2</v>
      </c>
      <c r="K15" s="102">
        <v>2.4899999999999999E-2</v>
      </c>
      <c r="L15" s="102">
        <v>1.9E-2</v>
      </c>
      <c r="M15" s="102">
        <v>2.92E-2</v>
      </c>
      <c r="N15" s="102">
        <v>1.66E-2</v>
      </c>
      <c r="O15" s="102">
        <v>2.3599999999999999E-2</v>
      </c>
      <c r="P15" s="102">
        <v>1.6799999999999999E-2</v>
      </c>
      <c r="Q15" s="102">
        <v>1.72E-2</v>
      </c>
      <c r="R15" s="102">
        <v>1.29E-2</v>
      </c>
      <c r="S15" s="102">
        <v>9.9000000000000008E-3</v>
      </c>
      <c r="T15" s="102">
        <v>9.2999999999999992E-3</v>
      </c>
      <c r="U15" s="102">
        <v>1.0500000000000001E-2</v>
      </c>
      <c r="V15" s="102">
        <v>9.5999999999999992E-3</v>
      </c>
      <c r="W15" s="102">
        <v>9.7999999999999997E-3</v>
      </c>
      <c r="X15" s="102">
        <v>8.0000000000000002E-3</v>
      </c>
      <c r="Y15" s="102">
        <v>1.04E-2</v>
      </c>
      <c r="Z15" s="102">
        <v>8.6999999999999994E-3</v>
      </c>
      <c r="AA15" s="102">
        <v>7.9000000000000008E-3</v>
      </c>
      <c r="AB15" s="102">
        <v>8.8000000000000005E-3</v>
      </c>
      <c r="AC15" s="102">
        <v>9.2999999999999992E-3</v>
      </c>
      <c r="AD15" s="102">
        <v>1.0800000000000001E-2</v>
      </c>
      <c r="AE15" s="102">
        <v>8.3999999999999995E-3</v>
      </c>
      <c r="AF15" s="109"/>
      <c r="AG15" s="110"/>
      <c r="AH15" s="104">
        <v>0.47459999999999997</v>
      </c>
      <c r="AI15" s="105">
        <v>1.5819999999999997E-2</v>
      </c>
      <c r="AJ15" s="106">
        <v>2.92E-2</v>
      </c>
      <c r="AK15" s="107">
        <v>0</v>
      </c>
    </row>
    <row r="16" spans="1:37" ht="24" customHeight="1">
      <c r="A16" s="108" t="s">
        <v>35</v>
      </c>
      <c r="B16" s="102">
        <v>1.0800000000000001E-2</v>
      </c>
      <c r="C16" s="102">
        <v>1.29E-2</v>
      </c>
      <c r="D16" s="102">
        <v>5.4000000000000003E-3</v>
      </c>
      <c r="E16" s="102">
        <v>0.01</v>
      </c>
      <c r="F16" s="102">
        <v>8.0000000000000002E-3</v>
      </c>
      <c r="G16" s="102">
        <v>9.9000000000000008E-3</v>
      </c>
      <c r="H16" s="102">
        <v>8.8000000000000005E-3</v>
      </c>
      <c r="I16" s="102">
        <v>1.38E-2</v>
      </c>
      <c r="J16" s="102">
        <v>7.1999999999999998E-3</v>
      </c>
      <c r="K16" s="102">
        <v>1.0200000000000001E-2</v>
      </c>
      <c r="L16" s="102">
        <v>9.1999999999999998E-3</v>
      </c>
      <c r="M16" s="102">
        <v>9.2999999999999992E-3</v>
      </c>
      <c r="N16" s="102">
        <v>8.3000000000000001E-3</v>
      </c>
      <c r="O16" s="102">
        <v>7.7000000000000002E-3</v>
      </c>
      <c r="P16" s="102">
        <v>1.01E-2</v>
      </c>
      <c r="Q16" s="102">
        <v>1.09E-2</v>
      </c>
      <c r="R16" s="102">
        <v>1.1599999999999999E-2</v>
      </c>
      <c r="S16" s="102">
        <v>6.4000000000000003E-3</v>
      </c>
      <c r="T16" s="102">
        <v>8.0000000000000002E-3</v>
      </c>
      <c r="U16" s="102">
        <v>8.6E-3</v>
      </c>
      <c r="V16" s="102">
        <v>6.7000000000000002E-3</v>
      </c>
      <c r="W16" s="102">
        <v>9.9000000000000008E-3</v>
      </c>
      <c r="X16" s="102">
        <v>8.9999999999999993E-3</v>
      </c>
      <c r="Y16" s="102">
        <v>8.6E-3</v>
      </c>
      <c r="Z16" s="102">
        <v>9.4000000000000004E-3</v>
      </c>
      <c r="AA16" s="102">
        <v>1.09E-2</v>
      </c>
      <c r="AB16" s="102">
        <v>1.0699999999999999E-2</v>
      </c>
      <c r="AC16" s="102">
        <v>7.0000000000000001E-3</v>
      </c>
      <c r="AD16" s="102">
        <v>9.2999999999999992E-3</v>
      </c>
      <c r="AE16" s="102">
        <v>9.4999999999999998E-3</v>
      </c>
      <c r="AF16" s="102">
        <v>1.12E-2</v>
      </c>
      <c r="AG16" s="103"/>
      <c r="AH16" s="104">
        <v>0.28929999999999995</v>
      </c>
      <c r="AI16" s="105">
        <v>9.3322580645161281E-3</v>
      </c>
      <c r="AJ16" s="106">
        <v>1.38E-2</v>
      </c>
      <c r="AK16" s="107">
        <v>0</v>
      </c>
    </row>
    <row r="17" spans="1:37">
      <c r="A17" s="10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0"/>
      <c r="AH17" s="111">
        <v>3.9867999999999992</v>
      </c>
      <c r="AI17" s="112" t="s">
        <v>57</v>
      </c>
      <c r="AJ17" s="10"/>
      <c r="AK17" s="113"/>
    </row>
  </sheetData>
  <hyperlinks>
    <hyperlink ref="K1" location="'Hyper Links'!A1" display="'Hyper Links'!A1" xr:uid="{4CA440E9-7693-4FB1-9C90-8059FE11A07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B71AD-9161-405F-8DBC-D6A11AB36E18}">
  <dimension ref="A1:P2"/>
  <sheetViews>
    <sheetView tabSelected="1" workbookViewId="0">
      <selection activeCell="A2" sqref="A2:XFD2"/>
    </sheetView>
  </sheetViews>
  <sheetFormatPr defaultRowHeight="14.25"/>
  <sheetData>
    <row r="1" spans="1:16" ht="19.5" customHeight="1">
      <c r="A1" s="129" t="s">
        <v>84</v>
      </c>
      <c r="B1" s="130">
        <v>43466</v>
      </c>
      <c r="C1" s="130">
        <v>43497</v>
      </c>
      <c r="D1" s="130">
        <v>43525</v>
      </c>
      <c r="E1" s="130">
        <v>43556</v>
      </c>
      <c r="F1" s="130">
        <v>43586</v>
      </c>
      <c r="G1" s="130">
        <v>43617</v>
      </c>
      <c r="H1" s="130">
        <v>43647</v>
      </c>
      <c r="I1" s="130">
        <v>43678</v>
      </c>
      <c r="J1" s="130">
        <v>43725</v>
      </c>
      <c r="K1" s="130">
        <v>43755</v>
      </c>
      <c r="L1" s="130">
        <v>43786</v>
      </c>
      <c r="M1" s="130">
        <v>43816</v>
      </c>
      <c r="N1" s="131"/>
      <c r="O1" s="131"/>
      <c r="P1" s="131"/>
    </row>
    <row r="2" spans="1:16">
      <c r="A2" t="s">
        <v>58</v>
      </c>
      <c r="B2">
        <v>287500.00000000006</v>
      </c>
      <c r="C2">
        <v>254600</v>
      </c>
      <c r="D2">
        <v>320300</v>
      </c>
      <c r="E2">
        <v>325099.99999999994</v>
      </c>
      <c r="F2">
        <v>380200</v>
      </c>
      <c r="G2">
        <v>319300.00000000006</v>
      </c>
      <c r="H2">
        <v>312799.99999999994</v>
      </c>
      <c r="I2">
        <v>285100.00000000006</v>
      </c>
      <c r="J2">
        <v>297700</v>
      </c>
      <c r="K2">
        <v>440299.99999999994</v>
      </c>
      <c r="L2">
        <v>474599.99999999994</v>
      </c>
      <c r="M2">
        <v>289299.99999999994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4FF76F-6D46-4C29-82BC-3AD0DD48B77A}"/>
</file>

<file path=customXml/itemProps2.xml><?xml version="1.0" encoding="utf-8"?>
<ds:datastoreItem xmlns:ds="http://schemas.openxmlformats.org/officeDocument/2006/customXml" ds:itemID="{DA6AB0BE-583E-41D8-9761-B1F92C6F7631}"/>
</file>

<file path=customXml/itemProps3.xml><?xml version="1.0" encoding="utf-8"?>
<ds:datastoreItem xmlns:ds="http://schemas.openxmlformats.org/officeDocument/2006/customXml" ds:itemID="{E2C38136-EDAC-4002-991A-2E7F4C0641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WLU</vt:lpstr>
      <vt:lpstr>Little Wekiva</vt:lpstr>
      <vt:lpstr>Daily Flow-247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2020-02-06T15:23:47Z</dcterms:created>
  <dcterms:modified xsi:type="dcterms:W3CDTF">2020-02-06T16:16:11Z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