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779A4EEB-2D85-4441-B88E-63DD88953EDB}" xr6:coauthVersionLast="44" xr6:coauthVersionMax="44" xr10:uidLastSave="{00000000-0000-0000-0000-000000000000}"/>
  <bookViews>
    <workbookView xWindow="1740" yWindow="2340" windowWidth="21600" windowHeight="11385" activeTab="1" xr2:uid="{4115B5F4-E108-4710-9409-A269590B7FA7}"/>
  </bookViews>
  <sheets>
    <sheet name="WLU" sheetId="3" r:id="rId1"/>
    <sheet name="Sheet1" sheetId="4" r:id="rId2"/>
    <sheet name="Park Ridge" sheetId="1" r:id="rId3"/>
    <sheet name="Daily Flow-312" sheetId="2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M31" i="1" l="1"/>
  <c r="N31" i="1" s="1"/>
  <c r="M30" i="1"/>
  <c r="N30" i="1" s="1"/>
  <c r="N32" i="1" s="1"/>
  <c r="K9" i="1" s="1"/>
  <c r="G19" i="1"/>
  <c r="M19" i="1" s="1"/>
  <c r="D19" i="1"/>
  <c r="C19" i="1"/>
  <c r="B19" i="1"/>
  <c r="H19" i="1" s="1"/>
  <c r="G18" i="1"/>
  <c r="M18" i="1" s="1"/>
  <c r="D18" i="1"/>
  <c r="C18" i="1"/>
  <c r="B18" i="1"/>
  <c r="H18" i="1" s="1"/>
  <c r="G17" i="1"/>
  <c r="M17" i="1" s="1"/>
  <c r="D17" i="1"/>
  <c r="C17" i="1"/>
  <c r="B17" i="1"/>
  <c r="G16" i="1"/>
  <c r="M16" i="1" s="1"/>
  <c r="D16" i="1"/>
  <c r="C16" i="1"/>
  <c r="B16" i="1"/>
  <c r="G15" i="1"/>
  <c r="M15" i="1" s="1"/>
  <c r="D15" i="1"/>
  <c r="C15" i="1"/>
  <c r="B15" i="1"/>
  <c r="G14" i="1"/>
  <c r="M14" i="1" s="1"/>
  <c r="D14" i="1"/>
  <c r="C14" i="1"/>
  <c r="B14" i="1"/>
  <c r="G13" i="1"/>
  <c r="M13" i="1" s="1"/>
  <c r="D13" i="1"/>
  <c r="C13" i="1"/>
  <c r="B13" i="1"/>
  <c r="G12" i="1"/>
  <c r="M12" i="1" s="1"/>
  <c r="D12" i="1"/>
  <c r="C12" i="1"/>
  <c r="B12" i="1"/>
  <c r="G11" i="1"/>
  <c r="M11" i="1" s="1"/>
  <c r="D11" i="1"/>
  <c r="C11" i="1"/>
  <c r="B11" i="1"/>
  <c r="G10" i="1"/>
  <c r="M10" i="1" s="1"/>
  <c r="D10" i="1"/>
  <c r="C10" i="1"/>
  <c r="B10" i="1"/>
  <c r="G9" i="1"/>
  <c r="M9" i="1" s="1"/>
  <c r="N9" i="1" s="1"/>
  <c r="D9" i="1"/>
  <c r="C9" i="1"/>
  <c r="B9" i="1"/>
  <c r="I20" i="1"/>
  <c r="F20" i="1"/>
  <c r="G8" i="1"/>
  <c r="D8" i="1"/>
  <c r="D20" i="1" s="1"/>
  <c r="C8" i="1"/>
  <c r="C20" i="1" s="1"/>
  <c r="B8" i="1"/>
  <c r="H9" i="1" l="1"/>
  <c r="L9" i="1" s="1"/>
  <c r="H11" i="1"/>
  <c r="H13" i="1"/>
  <c r="H15" i="1"/>
  <c r="H17" i="1"/>
  <c r="M8" i="1"/>
  <c r="G20" i="1"/>
  <c r="H8" i="1"/>
  <c r="H10" i="1"/>
  <c r="H12" i="1"/>
  <c r="L12" i="1" s="1"/>
  <c r="H14" i="1"/>
  <c r="H16" i="1"/>
  <c r="E20" i="1"/>
  <c r="B21" i="1"/>
  <c r="K8" i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L19" i="1" s="1"/>
  <c r="B20" i="1"/>
  <c r="B22" i="1" s="1"/>
  <c r="N19" i="1" l="1"/>
  <c r="L18" i="1"/>
  <c r="L10" i="1"/>
  <c r="M20" i="1"/>
  <c r="M21" i="1"/>
  <c r="N8" i="1"/>
  <c r="L13" i="1"/>
  <c r="K21" i="1"/>
  <c r="K20" i="1"/>
  <c r="L16" i="1"/>
  <c r="H20" i="1"/>
  <c r="L8" i="1"/>
  <c r="L11" i="1"/>
  <c r="L14" i="1"/>
  <c r="L17" i="1"/>
  <c r="L15" i="1"/>
  <c r="L20" i="1" l="1"/>
  <c r="N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7" authorId="0" shapeId="0" xr:uid="{B8F68362-B94E-42DA-9793-283E15D77A57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7" authorId="0" shapeId="0" xr:uid="{17ECBCBE-3C20-4DA0-8DA3-B2AF659525DB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7" authorId="0" shapeId="0" xr:uid="{AE9EECB5-0556-4F3E-BED4-A5FF9ADA805B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7" authorId="1" shapeId="0" xr:uid="{0FA4A999-C813-43AF-BB75-D2C68AAEEC6B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7" authorId="1" shapeId="0" xr:uid="{98DEE3C0-875F-440B-B035-39718AC08B67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<sst xmlns="http://schemas.openxmlformats.org/spreadsheetml/2006/main" count="99" uniqueCount="83">
  <si>
    <t>252/312 - Park Ridge</t>
  </si>
  <si>
    <t>PWS ID No. 3590993</t>
  </si>
  <si>
    <t>CUP No.   20-117-8353-3</t>
  </si>
  <si>
    <t>Exp. 11/15/20</t>
  </si>
  <si>
    <t>FDEP Permitted Max Day Capacity of Plant - .246 mgd</t>
  </si>
  <si>
    <t>Hyper Links'!A1</t>
  </si>
  <si>
    <t>Total Water Used/Loss</t>
  </si>
  <si>
    <r>
      <rPr>
        <b/>
        <sz val="10"/>
        <color rgb="FFC00000"/>
        <rFont val="Arial"/>
        <family val="2"/>
      </rPr>
      <t>Source Mtr Error Adj.</t>
    </r>
    <r>
      <rPr>
        <b/>
        <sz val="9"/>
        <color rgb="FFC00000"/>
        <rFont val="Arial"/>
        <family val="2"/>
      </rPr>
      <t xml:space="preserve">
</t>
    </r>
    <r>
      <rPr>
        <sz val="8"/>
        <color rgb="FFC00000"/>
        <rFont val="Arial"/>
        <family val="2"/>
      </rPr>
      <t xml:space="preserve">          04-19-18 -1.01%                        02/21/19 -2.04%</t>
    </r>
  </si>
  <si>
    <t>Pumped</t>
  </si>
  <si>
    <t>Pumped Daily Avg.</t>
  </si>
  <si>
    <t>Pumped Daily Max.</t>
  </si>
  <si>
    <t>Gallons Used</t>
  </si>
  <si>
    <t>Gallons Loss</t>
  </si>
  <si>
    <t>Total Used/ Loss</t>
  </si>
  <si>
    <t>Pumped, Less Gallons Loss/Used</t>
  </si>
  <si>
    <t>Billed Consumption</t>
  </si>
  <si>
    <t>Meter Adj. %</t>
  </si>
  <si>
    <t>Pumped Meter Adj.</t>
  </si>
  <si>
    <t>Pumped + Source Mtr Error, - Gals Loss/Use</t>
  </si>
  <si>
    <t>Total AFW (Total Used/Loss + Billed)</t>
  </si>
  <si>
    <t>AFW % plus source mtr. error</t>
  </si>
  <si>
    <t>2018          AFW %</t>
  </si>
  <si>
    <t>January 2019</t>
  </si>
  <si>
    <t>February</t>
  </si>
  <si>
    <t xml:space="preserve"> -1.01%  -2.04%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</si>
  <si>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</si>
  <si>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</si>
  <si>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</si>
  <si>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</si>
  <si>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</si>
  <si>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</si>
  <si>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</si>
  <si>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</si>
  <si>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</si>
  <si>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</si>
  <si>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Total/Avg/Max</t>
  </si>
  <si>
    <t>Proof to Daily Flow</t>
  </si>
  <si>
    <t>Proof to Total Billed</t>
  </si>
  <si>
    <t>YTD AFW% Jan-Dec</t>
  </si>
  <si>
    <t>Water Loss-Use'!A1</t>
  </si>
  <si>
    <t>Water Loss/Use Proof</t>
  </si>
  <si>
    <t>Verif W/UIWtrMn WLU wrksht &amp; WAF Input</t>
  </si>
  <si>
    <r>
      <rPr>
        <b/>
        <sz val="10"/>
        <color rgb="FF800000"/>
        <rFont val="Arial"/>
        <family val="2"/>
      </rPr>
      <t>Source Mtr Error Adj.</t>
    </r>
    <r>
      <rPr>
        <b/>
        <sz val="9"/>
        <color rgb="FF800000"/>
        <rFont val="Arial"/>
        <family val="2"/>
      </rPr>
      <t xml:space="preserve">
</t>
    </r>
    <r>
      <rPr>
        <sz val="8"/>
        <color rgb="FF800000"/>
        <rFont val="Arial"/>
        <family val="2"/>
      </rPr>
      <t xml:space="preserve">          04-19-18 -1.01%                        02/21/19 -2.04%</t>
    </r>
  </si>
  <si>
    <t>Dates</t>
  </si>
  <si>
    <t>Adjusted</t>
  </si>
  <si>
    <t>02/01-02/21</t>
  </si>
  <si>
    <t>02/22-02/28</t>
  </si>
  <si>
    <t>252/312  - Park Ridge</t>
  </si>
  <si>
    <t>MWAF - link to AH(x)</t>
  </si>
  <si>
    <t>Day</t>
  </si>
  <si>
    <t>Total</t>
  </si>
  <si>
    <t>Avg.</t>
  </si>
  <si>
    <t>Max</t>
  </si>
  <si>
    <t>Proof</t>
  </si>
  <si>
    <t>Minimum</t>
  </si>
  <si>
    <t>Grand Total</t>
  </si>
  <si>
    <t>Park Ridge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</si>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</sst>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"/>
    <numFmt numFmtId="166" formatCode="0.000"/>
    <numFmt numFmtId="167" formatCode="0.0%"/>
    <numFmt numFmtId="168" formatCode="0.00000"/>
  </numFmts>
  <fonts count="48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8"/>
      <color indexed="10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sz val="9"/>
      <color theme="8" tint="-0.24997711111789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sz val="8"/>
      <color rgb="FFC00000"/>
      <name val="Arial"/>
      <family val="2"/>
    </font>
    <font>
      <b/>
      <sz val="9"/>
      <color theme="5" tint="-0.249977111117893"/>
      <name val="Arial"/>
      <family val="2"/>
    </font>
    <font>
      <sz val="9"/>
      <color rgb="FFC00000"/>
      <name val="Arial"/>
      <family val="2"/>
    </font>
    <font>
      <sz val="9"/>
      <color theme="1"/>
      <name val="Arial"/>
      <family val="2"/>
    </font>
    <font>
      <sz val="9"/>
      <color theme="9" tint="-0.499984740745262"/>
      <name val="Arial"/>
      <family val="2"/>
    </font>
    <font>
      <sz val="10"/>
      <color theme="3" tint="-0.249977111117893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u/>
      <sz val="10"/>
      <color theme="8" tint="-0.249977111117893"/>
      <name val="Arial"/>
      <family val="2"/>
    </font>
    <font>
      <sz val="10"/>
      <color theme="5" tint="-0.249977111117893"/>
      <name val="Arial"/>
      <family val="2"/>
    </font>
    <font>
      <i/>
      <sz val="10"/>
      <color rgb="FFFF0000"/>
      <name val="Arial"/>
      <family val="2"/>
    </font>
    <font>
      <sz val="10"/>
      <color rgb="FF800000"/>
      <name val="Arial"/>
      <family val="2"/>
    </font>
    <font>
      <sz val="9"/>
      <name val="Geneva"/>
    </font>
    <font>
      <sz val="9"/>
      <color rgb="FF800000"/>
      <name val="Arial"/>
      <family val="2"/>
    </font>
    <font>
      <b/>
      <sz val="9"/>
      <color rgb="FF800000"/>
      <name val="Arial"/>
      <family val="2"/>
    </font>
    <font>
      <b/>
      <sz val="10"/>
      <color rgb="FF800000"/>
      <name val="Arial"/>
      <family val="2"/>
    </font>
    <font>
      <sz val="8"/>
      <color rgb="FF800000"/>
      <name val="Arial"/>
      <family val="2"/>
    </font>
    <font>
      <sz val="10"/>
      <color rgb="FF640013"/>
      <name val="Arial"/>
      <family val="2"/>
    </font>
    <font>
      <sz val="9"/>
      <color rgb="FF640013"/>
      <name val="Arial"/>
      <family val="2"/>
    </font>
    <font>
      <sz val="9"/>
      <color theme="5" tint="-0.249977111117893"/>
      <name val="Arial"/>
      <family val="2"/>
    </font>
    <font>
      <b/>
      <sz val="11"/>
      <color rgb="FF8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Geneva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9" fillId="0" borderId="0"/>
    <xf numFmtId="0" fontId="42" fillId="0" borderId="0" applyProtection="0"/>
    <xf numFmtId="0" fontId="42" fillId="0" borderId="0" applyProtection="0"/>
    <xf numFmtId="0" fontId="5" fillId="0" borderId="0"/>
  </cellStyleXfs>
  <cellXfs count="13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3" fontId="6" fillId="0" borderId="0" xfId="3" applyNumberFormat="1" applyFont="1" applyAlignment="1">
      <alignment horizontal="right"/>
    </xf>
    <xf numFmtId="0" fontId="7" fillId="0" borderId="0" xfId="2" applyAlignment="1" applyProtection="1"/>
    <xf numFmtId="0" fontId="8" fillId="0" borderId="0" xfId="2" quotePrefix="1" applyFont="1" applyAlignment="1" applyProtection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wrapText="1"/>
    </xf>
    <xf numFmtId="9" fontId="18" fillId="7" borderId="7" xfId="1" applyFont="1" applyFill="1" applyBorder="1" applyAlignment="1">
      <alignment horizontal="center" vertical="center" wrapText="1"/>
    </xf>
    <xf numFmtId="49" fontId="11" fillId="0" borderId="8" xfId="0" applyNumberFormat="1" applyFont="1" applyBorder="1"/>
    <xf numFmtId="164" fontId="19" fillId="0" borderId="9" xfId="0" applyNumberFormat="1" applyFont="1" applyBorder="1" applyAlignment="1">
      <alignment horizontal="center"/>
    </xf>
    <xf numFmtId="165" fontId="19" fillId="0" borderId="10" xfId="0" applyNumberFormat="1" applyFont="1" applyBorder="1" applyAlignment="1">
      <alignment horizontal="center"/>
    </xf>
    <xf numFmtId="165" fontId="19" fillId="8" borderId="9" xfId="0" applyNumberFormat="1" applyFont="1" applyFill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165" fontId="19" fillId="4" borderId="9" xfId="0" applyNumberFormat="1" applyFont="1" applyFill="1" applyBorder="1" applyAlignment="1">
      <alignment horizontal="center"/>
    </xf>
    <xf numFmtId="10" fontId="20" fillId="0" borderId="9" xfId="1" applyNumberFormat="1" applyFont="1" applyBorder="1" applyAlignment="1">
      <alignment horizontal="center"/>
    </xf>
    <xf numFmtId="165" fontId="20" fillId="0" borderId="9" xfId="1" applyNumberFormat="1" applyFont="1" applyBorder="1" applyAlignment="1">
      <alignment horizontal="center"/>
    </xf>
    <xf numFmtId="165" fontId="19" fillId="0" borderId="10" xfId="1" applyNumberFormat="1" applyFont="1" applyBorder="1" applyAlignment="1">
      <alignment horizontal="center"/>
    </xf>
    <xf numFmtId="165" fontId="21" fillId="0" borderId="9" xfId="0" applyNumberFormat="1" applyFont="1" applyBorder="1"/>
    <xf numFmtId="10" fontId="10" fillId="0" borderId="9" xfId="1" applyNumberFormat="1" applyFont="1" applyBorder="1" applyAlignment="1">
      <alignment horizontal="center"/>
    </xf>
    <xf numFmtId="9" fontId="18" fillId="7" borderId="9" xfId="1" applyFont="1" applyFill="1" applyBorder="1" applyAlignment="1">
      <alignment horizontal="center" vertical="center"/>
    </xf>
    <xf numFmtId="0" fontId="4" fillId="0" borderId="11" xfId="0" applyFont="1" applyBorder="1"/>
    <xf numFmtId="10" fontId="20" fillId="0" borderId="8" xfId="1" applyNumberFormat="1" applyFont="1" applyBorder="1" applyAlignment="1">
      <alignment horizontal="center" wrapText="1"/>
    </xf>
    <xf numFmtId="165" fontId="20" fillId="0" borderId="8" xfId="1" applyNumberFormat="1" applyFont="1" applyBorder="1" applyAlignment="1">
      <alignment horizontal="center"/>
    </xf>
    <xf numFmtId="165" fontId="19" fillId="0" borderId="12" xfId="1" applyNumberFormat="1" applyFont="1" applyBorder="1" applyAlignment="1">
      <alignment horizontal="center"/>
    </xf>
    <xf numFmtId="165" fontId="21" fillId="0" borderId="8" xfId="0" applyNumberFormat="1" applyFont="1" applyBorder="1"/>
    <xf numFmtId="9" fontId="18" fillId="7" borderId="8" xfId="1" applyFont="1" applyFill="1" applyBorder="1" applyAlignment="1">
      <alignment horizontal="center" vertical="center"/>
    </xf>
    <xf numFmtId="165" fontId="19" fillId="4" borderId="8" xfId="0" applyNumberFormat="1" applyFont="1" applyFill="1" applyBorder="1" applyAlignment="1">
      <alignment horizontal="center"/>
    </xf>
    <xf numFmtId="10" fontId="20" fillId="0" borderId="8" xfId="1" applyNumberFormat="1" applyFont="1" applyBorder="1" applyAlignment="1">
      <alignment horizontal="center"/>
    </xf>
    <xf numFmtId="165" fontId="19" fillId="8" borderId="10" xfId="0" applyNumberFormat="1" applyFont="1" applyFill="1" applyBorder="1" applyAlignment="1">
      <alignment horizontal="center"/>
    </xf>
    <xf numFmtId="0" fontId="4" fillId="0" borderId="13" xfId="0" applyFont="1" applyBorder="1"/>
    <xf numFmtId="0" fontId="11" fillId="0" borderId="8" xfId="0" applyFont="1" applyBorder="1" applyAlignment="1">
      <alignment horizontal="left"/>
    </xf>
    <xf numFmtId="164" fontId="22" fillId="0" borderId="8" xfId="0" applyNumberFormat="1" applyFont="1" applyBorder="1" applyAlignment="1">
      <alignment horizontal="center"/>
    </xf>
    <xf numFmtId="165" fontId="22" fillId="0" borderId="8" xfId="0" applyNumberFormat="1" applyFont="1" applyBorder="1" applyAlignment="1">
      <alignment horizontal="center"/>
    </xf>
    <xf numFmtId="165" fontId="22" fillId="3" borderId="8" xfId="0" applyNumberFormat="1" applyFont="1" applyFill="1" applyBorder="1" applyAlignment="1">
      <alignment horizontal="center"/>
    </xf>
    <xf numFmtId="165" fontId="22" fillId="4" borderId="8" xfId="0" applyNumberFormat="1" applyFont="1" applyFill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5" fontId="22" fillId="5" borderId="14" xfId="0" applyNumberFormat="1" applyFont="1" applyFill="1" applyBorder="1" applyAlignment="1">
      <alignment horizontal="center"/>
    </xf>
    <xf numFmtId="165" fontId="21" fillId="6" borderId="8" xfId="0" applyNumberFormat="1" applyFont="1" applyFill="1" applyBorder="1"/>
    <xf numFmtId="0" fontId="21" fillId="0" borderId="0" xfId="0" applyFont="1"/>
    <xf numFmtId="0" fontId="11" fillId="0" borderId="0" xfId="0" applyFont="1"/>
    <xf numFmtId="0" fontId="20" fillId="0" borderId="0" xfId="0" applyFont="1"/>
    <xf numFmtId="165" fontId="22" fillId="0" borderId="16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6" fontId="23" fillId="0" borderId="8" xfId="0" applyNumberFormat="1" applyFont="1" applyBorder="1" applyAlignment="1">
      <alignment horizontal="left"/>
    </xf>
    <xf numFmtId="0" fontId="24" fillId="0" borderId="8" xfId="0" applyFont="1" applyBorder="1"/>
    <xf numFmtId="164" fontId="23" fillId="0" borderId="8" xfId="0" applyNumberFormat="1" applyFont="1" applyBorder="1" applyAlignment="1">
      <alignment horizontal="right"/>
    </xf>
    <xf numFmtId="165" fontId="23" fillId="0" borderId="8" xfId="0" applyNumberFormat="1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right"/>
    </xf>
    <xf numFmtId="0" fontId="4" fillId="0" borderId="8" xfId="0" applyFont="1" applyBorder="1"/>
    <xf numFmtId="167" fontId="22" fillId="0" borderId="8" xfId="0" applyNumberFormat="1" applyFont="1" applyBorder="1" applyAlignment="1">
      <alignment horizontal="right"/>
    </xf>
    <xf numFmtId="0" fontId="25" fillId="0" borderId="0" xfId="2" quotePrefix="1" applyFont="1" applyAlignment="1" applyProtection="1"/>
    <xf numFmtId="167" fontId="22" fillId="0" borderId="0" xfId="0" applyNumberFormat="1" applyFont="1" applyAlignment="1">
      <alignment horizontal="right"/>
    </xf>
    <xf numFmtId="10" fontId="22" fillId="0" borderId="0" xfId="0" applyNumberFormat="1" applyFont="1" applyAlignment="1">
      <alignment horizontal="center"/>
    </xf>
    <xf numFmtId="0" fontId="24" fillId="0" borderId="12" xfId="0" applyFont="1" applyBorder="1"/>
    <xf numFmtId="0" fontId="27" fillId="0" borderId="17" xfId="0" applyFont="1" applyBorder="1" applyAlignment="1">
      <alignment horizontal="right"/>
    </xf>
    <xf numFmtId="3" fontId="4" fillId="0" borderId="0" xfId="0" applyNumberFormat="1" applyFont="1"/>
    <xf numFmtId="0" fontId="28" fillId="0" borderId="0" xfId="0" applyFont="1"/>
    <xf numFmtId="0" fontId="28" fillId="0" borderId="0" xfId="4" applyFont="1" applyAlignment="1">
      <alignment horizontal="center" wrapText="1"/>
    </xf>
    <xf numFmtId="10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10" borderId="12" xfId="0" applyFont="1" applyFill="1" applyBorder="1" applyAlignment="1">
      <alignment horizontal="left"/>
    </xf>
    <xf numFmtId="0" fontId="4" fillId="10" borderId="16" xfId="0" applyFont="1" applyFill="1" applyBorder="1" applyAlignment="1">
      <alignment horizontal="center" wrapText="1"/>
    </xf>
    <xf numFmtId="0" fontId="4" fillId="10" borderId="17" xfId="0" applyFont="1" applyFill="1" applyBorder="1" applyAlignment="1">
      <alignment horizontal="center" wrapText="1"/>
    </xf>
    <xf numFmtId="165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0" fontId="34" fillId="0" borderId="0" xfId="0" applyNumberFormat="1" applyFont="1" applyAlignment="1">
      <alignment horizontal="center"/>
    </xf>
    <xf numFmtId="0" fontId="30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 wrapText="1"/>
    </xf>
    <xf numFmtId="0" fontId="28" fillId="0" borderId="8" xfId="0" applyFont="1" applyBorder="1"/>
    <xf numFmtId="0" fontId="30" fillId="0" borderId="0" xfId="0" applyFont="1" applyAlignment="1">
      <alignment horizontal="right"/>
    </xf>
    <xf numFmtId="10" fontId="35" fillId="0" borderId="0" xfId="0" applyNumberFormat="1" applyFont="1" applyAlignment="1">
      <alignment horizontal="center"/>
    </xf>
    <xf numFmtId="165" fontId="30" fillId="0" borderId="0" xfId="0" applyNumberFormat="1" applyFont="1" applyAlignment="1">
      <alignment horizontal="center"/>
    </xf>
    <xf numFmtId="10" fontId="30" fillId="0" borderId="8" xfId="0" applyNumberFormat="1" applyFont="1" applyBorder="1" applyAlignment="1">
      <alignment horizontal="left"/>
    </xf>
    <xf numFmtId="0" fontId="36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65" fontId="31" fillId="0" borderId="0" xfId="0" applyNumberFormat="1" applyFont="1" applyAlignment="1">
      <alignment horizontal="center"/>
    </xf>
    <xf numFmtId="14" fontId="30" fillId="0" borderId="8" xfId="0" applyNumberFormat="1" applyFont="1" applyBorder="1" applyAlignment="1">
      <alignment horizontal="left"/>
    </xf>
    <xf numFmtId="0" fontId="37" fillId="0" borderId="8" xfId="0" applyFont="1" applyBorder="1"/>
    <xf numFmtId="0" fontId="40" fillId="0" borderId="0" xfId="0" applyFont="1"/>
    <xf numFmtId="0" fontId="2" fillId="0" borderId="0" xfId="0" applyFont="1" applyAlignment="1">
      <alignment horizontal="center"/>
    </xf>
    <xf numFmtId="0" fontId="41" fillId="0" borderId="0" xfId="0" applyFont="1"/>
    <xf numFmtId="1" fontId="10" fillId="0" borderId="0" xfId="0" applyNumberFormat="1" applyFont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1" fillId="11" borderId="8" xfId="0" applyFont="1" applyFill="1" applyBorder="1"/>
    <xf numFmtId="0" fontId="11" fillId="2" borderId="8" xfId="5" applyFont="1" applyFill="1" applyBorder="1" applyAlignment="1">
      <alignment horizontal="center"/>
    </xf>
    <xf numFmtId="0" fontId="43" fillId="0" borderId="8" xfId="0" applyFont="1" applyBorder="1" applyAlignment="1">
      <alignment horizontal="center" wrapText="1"/>
    </xf>
    <xf numFmtId="17" fontId="11" fillId="0" borderId="8" xfId="0" applyNumberFormat="1" applyFont="1" applyBorder="1"/>
    <xf numFmtId="164" fontId="4" fillId="0" borderId="8" xfId="0" applyNumberFormat="1" applyFont="1" applyBorder="1" applyAlignment="1">
      <alignment horizontal="center"/>
    </xf>
    <xf numFmtId="164" fontId="4" fillId="12" borderId="8" xfId="0" applyNumberFormat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5" fillId="0" borderId="8" xfId="6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12" borderId="8" xfId="0" applyNumberFormat="1" applyFont="1" applyFill="1" applyBorder="1"/>
    <xf numFmtId="168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8" fontId="41" fillId="0" borderId="0" xfId="0" applyNumberFormat="1" applyFont="1" applyAlignment="1">
      <alignment horizontal="left"/>
    </xf>
    <xf numFmtId="0" fontId="45" fillId="0" borderId="0" xfId="0" applyFont="1" applyAlignment="1">
      <alignment horizontal="right"/>
    </xf>
    <xf numFmtId="165" fontId="45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46" fillId="0" borderId="8" xfId="2" applyFont="1" applyBorder="1" applyAlignment="1" applyProtection="1"/>
    <xf numFmtId="0" fontId="44" fillId="13" borderId="8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0" fontId="1" fillId="13" borderId="17" xfId="0" applyFont="1" applyFill="1" applyBorder="1" applyAlignment="1">
      <alignment horizontal="center" wrapText="1"/>
    </xf>
    <xf numFmtId="0" fontId="45" fillId="13" borderId="18" xfId="0" applyFont="1" applyFill="1" applyBorder="1" applyAlignment="1">
      <alignment horizontal="center"/>
    </xf>
    <xf numFmtId="165" fontId="44" fillId="0" borderId="8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4" applyFont="1" applyAlignment="1">
      <alignment horizontal="center" wrapText="1"/>
    </xf>
    <xf numFmtId="0" fontId="0" fillId="14" borderId="0" xfId="0" applyFill="1" applyAlignment="1">
      <alignment horizontal="center"/>
    </xf>
    <xf numFmtId="17" fontId="0" fillId="14" borderId="8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7" fillId="0" borderId="12" xfId="3" applyFont="1" applyBorder="1" applyAlignment="1">
      <alignment horizontal="left"/>
    </xf>
    <xf numFmtId="3" fontId="47" fillId="0" borderId="8" xfId="7" applyNumberFormat="1" applyFont="1" applyBorder="1"/>
  </cellXfs>
  <cellStyles count="8">
    <cellStyle name="Hyperlink" xfId="2" builtinId="8"/>
    <cellStyle name="Normal" xfId="0" builtinId="0"/>
    <cellStyle name="Normal 4" xfId="4" xr:uid="{5E75C8C4-6211-43AB-B030-67CA66319C6F}"/>
    <cellStyle name="Normal_2008 DMRs" xfId="5" xr:uid="{2176573C-E5A5-4E7E-AD16-78DD74386C92}"/>
    <cellStyle name="Normal_Crnwd Daily Flow" xfId="6" xr:uid="{5DFA65E7-D7AD-44A4-9EAC-BB610644FA5C}"/>
    <cellStyle name="Normal_FLORIDA - UFW" xfId="3" xr:uid="{40053C9C-E008-49C6-A269-F347153B7D36}"/>
    <cellStyle name="Normal_Water Account-Chlt/2002" xfId="7" xr:uid="{C5AC1CCF-6EA8-4EDF-903E-8B8B4F13C936}"/>
    <cellStyle name="Percent" xfId="1" builtinId="5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7C577-8F29-4372-8345-6B8416CBCE44}">
  <dimension ref="A1:Z4"/>
  <sheetViews>
    <sheetView workbookViewId="0">
      <selection activeCell="L12" sqref="L12"/>
    </sheetView>
  </sheetViews>
  <sheetFormatPr defaultRowHeight="14.25"/>
  <sheetData>
    <row r="1" spans="1:26" ht="15" thickBot="1"/>
    <row r="2" spans="1:26" ht="30.75" thickBot="1">
      <c r="A2" s="120">
        <v>2019</v>
      </c>
      <c r="B2" s="119" t="s">
        <v>81</v>
      </c>
      <c r="C2" s="118" t="s">
        <v>80</v>
      </c>
      <c r="D2" s="118" t="s">
        <v>79</v>
      </c>
      <c r="E2" s="118" t="s">
        <v>78</v>
      </c>
      <c r="F2" s="118" t="s">
        <v>77</v>
      </c>
      <c r="G2" s="118" t="s">
        <v>76</v>
      </c>
      <c r="H2" s="118" t="s">
        <v>75</v>
      </c>
      <c r="I2" s="118" t="s">
        <v>74</v>
      </c>
      <c r="J2" s="118" t="s">
        <v>73</v>
      </c>
      <c r="K2" s="118" t="s">
        <v>72</v>
      </c>
      <c r="L2" s="118" t="s">
        <v>71</v>
      </c>
      <c r="M2" s="118" t="s">
        <v>70</v>
      </c>
      <c r="N2" s="118" t="s">
        <v>69</v>
      </c>
      <c r="O2" s="118" t="s">
        <v>68</v>
      </c>
      <c r="P2" s="118" t="s">
        <v>67</v>
      </c>
      <c r="Q2" s="118" t="s">
        <v>66</v>
      </c>
      <c r="R2" s="118" t="s">
        <v>65</v>
      </c>
      <c r="S2" s="118" t="s">
        <v>64</v>
      </c>
      <c r="T2" s="118" t="s">
        <v>63</v>
      </c>
      <c r="U2" s="118" t="s">
        <v>62</v>
      </c>
      <c r="V2" s="118" t="s">
        <v>61</v>
      </c>
      <c r="W2" s="118" t="s">
        <v>60</v>
      </c>
      <c r="X2" s="118" t="s">
        <v>59</v>
      </c>
      <c r="Y2" s="118" t="s">
        <v>58</v>
      </c>
      <c r="Z2" s="117" t="s">
        <v>57</v>
      </c>
    </row>
    <row r="3" spans="1:26" ht="18.75" customHeight="1">
      <c r="A3" s="116" t="s">
        <v>56</v>
      </c>
      <c r="B3" s="115">
        <v>7.6299999999999996E-3</v>
      </c>
      <c r="C3" s="115">
        <v>0</v>
      </c>
      <c r="D3" s="115">
        <v>8.0499999999999999E-3</v>
      </c>
      <c r="E3" s="115">
        <v>0</v>
      </c>
      <c r="F3" s="115">
        <v>7.7299999999999999E-3</v>
      </c>
      <c r="G3" s="115">
        <v>0</v>
      </c>
      <c r="H3" s="115">
        <v>7.8300000000000002E-3</v>
      </c>
      <c r="I3" s="115">
        <v>0</v>
      </c>
      <c r="J3" s="115">
        <v>7.7499999999999999E-3</v>
      </c>
      <c r="K3" s="115">
        <v>0</v>
      </c>
      <c r="L3" s="115">
        <v>8.09E-3</v>
      </c>
      <c r="M3" s="115">
        <v>0</v>
      </c>
      <c r="N3" s="115">
        <v>7.92E-3</v>
      </c>
      <c r="O3" s="115">
        <v>0</v>
      </c>
      <c r="P3" s="115">
        <v>8.2799999999999992E-3</v>
      </c>
      <c r="Q3" s="115">
        <v>0</v>
      </c>
      <c r="R3" s="115">
        <v>8.0300000000000007E-3</v>
      </c>
      <c r="S3" s="115">
        <v>0</v>
      </c>
      <c r="T3" s="115">
        <v>7.7499999999999999E-3</v>
      </c>
      <c r="U3" s="115">
        <v>0</v>
      </c>
      <c r="V3" s="115">
        <v>8.3260000000000001E-3</v>
      </c>
      <c r="W3" s="115">
        <v>0</v>
      </c>
      <c r="X3" s="115">
        <v>7.7499999999999999E-3</v>
      </c>
      <c r="Y3" s="115">
        <v>0</v>
      </c>
      <c r="Z3" s="114">
        <f>SUM(B3:Y3)</f>
        <v>9.5135999999999998E-2</v>
      </c>
    </row>
    <row r="4" spans="1:26" ht="27.75" customHeight="1">
      <c r="A4" s="113" t="s">
        <v>50</v>
      </c>
      <c r="B4" s="121">
        <f>SUM(B3:C3)</f>
        <v>7.6299999999999996E-3</v>
      </c>
      <c r="C4" s="121"/>
      <c r="D4" s="121">
        <f>SUM(D3:E3)</f>
        <v>8.0499999999999999E-3</v>
      </c>
      <c r="E4" s="121"/>
      <c r="F4" s="121">
        <f>SUM(F3:G3)</f>
        <v>7.7299999999999999E-3</v>
      </c>
      <c r="G4" s="121"/>
      <c r="H4" s="121">
        <f>SUM(H3:I3)</f>
        <v>7.8300000000000002E-3</v>
      </c>
      <c r="I4" s="121"/>
      <c r="J4" s="121">
        <f>SUM(J3:K3)</f>
        <v>7.7499999999999999E-3</v>
      </c>
      <c r="K4" s="121"/>
      <c r="L4" s="121">
        <f>SUM(L3:M3)</f>
        <v>8.09E-3</v>
      </c>
      <c r="M4" s="121"/>
      <c r="N4" s="121">
        <f>SUM(N3:O3)</f>
        <v>7.92E-3</v>
      </c>
      <c r="O4" s="121"/>
      <c r="P4" s="121">
        <f>SUM(P3:Q3)</f>
        <v>8.2799999999999992E-3</v>
      </c>
      <c r="Q4" s="121"/>
      <c r="R4" s="121">
        <f>SUM(R3:S3)</f>
        <v>8.0300000000000007E-3</v>
      </c>
      <c r="S4" s="121"/>
      <c r="T4" s="121">
        <f>SUM(T3:U3)</f>
        <v>7.7499999999999999E-3</v>
      </c>
      <c r="U4" s="121"/>
      <c r="V4" s="121">
        <f>SUM(V3:W3)</f>
        <v>8.3260000000000001E-3</v>
      </c>
      <c r="W4" s="121"/>
      <c r="X4" s="121">
        <f>SUM(X3:Y3)</f>
        <v>7.7499999999999999E-3</v>
      </c>
      <c r="Y4" s="121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Park Ridge'!A1" display="Park Ridge" xr:uid="{4D8C48BB-7770-4D12-BCFC-779E479F28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DD29-B4B3-4BCC-9639-08CB285F65EE}">
  <dimension ref="A1:P2"/>
  <sheetViews>
    <sheetView tabSelected="1" workbookViewId="0">
      <selection activeCell="L11" sqref="L11"/>
    </sheetView>
  </sheetViews>
  <sheetFormatPr defaultRowHeight="14.25"/>
  <sheetData>
    <row r="1" spans="1:16" ht="19.5" customHeight="1">
      <c r="A1" s="133" t="s">
        <v>82</v>
      </c>
      <c r="B1" s="134">
        <v>43466</v>
      </c>
      <c r="C1" s="134">
        <v>43497</v>
      </c>
      <c r="D1" s="134">
        <v>43525</v>
      </c>
      <c r="E1" s="134">
        <v>43556</v>
      </c>
      <c r="F1" s="134">
        <v>43586</v>
      </c>
      <c r="G1" s="134">
        <v>43617</v>
      </c>
      <c r="H1" s="134">
        <v>43647</v>
      </c>
      <c r="I1" s="134">
        <v>43678</v>
      </c>
      <c r="J1" s="134">
        <v>43725</v>
      </c>
      <c r="K1" s="134">
        <v>43755</v>
      </c>
      <c r="L1" s="134">
        <v>43786</v>
      </c>
      <c r="M1" s="134">
        <v>43816</v>
      </c>
      <c r="N1" s="135"/>
      <c r="O1" s="135"/>
      <c r="P1" s="135"/>
    </row>
    <row r="2" spans="1:16" ht="19.5" customHeight="1">
      <c r="A2" s="136" t="s">
        <v>56</v>
      </c>
      <c r="B2" s="137">
        <v>485699.99999999994</v>
      </c>
      <c r="C2" s="137">
        <v>475099.99999999988</v>
      </c>
      <c r="D2" s="137">
        <v>520799.99999999994</v>
      </c>
      <c r="E2" s="137">
        <v>519000</v>
      </c>
      <c r="F2" s="137">
        <v>590000.00000000023</v>
      </c>
      <c r="G2" s="137">
        <v>592100.00000000023</v>
      </c>
      <c r="H2" s="137">
        <v>555800</v>
      </c>
      <c r="I2" s="137">
        <v>539600.00000000012</v>
      </c>
      <c r="J2" s="137">
        <v>526700</v>
      </c>
      <c r="K2" s="137">
        <v>499000.00000000006</v>
      </c>
      <c r="L2" s="137">
        <v>496600</v>
      </c>
      <c r="M2" s="137">
        <v>492900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B8C9-0E00-41E6-ABD7-F8DCB48EF661}">
  <sheetPr>
    <tabColor rgb="FF00B050"/>
  </sheetPr>
  <dimension ref="A1:O32"/>
  <sheetViews>
    <sheetView zoomScaleNormal="100" workbookViewId="0">
      <selection activeCell="A5" sqref="A5"/>
    </sheetView>
  </sheetViews>
  <sheetFormatPr defaultRowHeight="14.25"/>
  <cols>
    <col min="1" max="1" width="15.625" customWidth="1"/>
    <col min="2" max="2" width="9.5" customWidth="1"/>
    <col min="3" max="3" width="8.125" customWidth="1"/>
    <col min="4" max="4" width="8.875" customWidth="1"/>
    <col min="5" max="6" width="10" customWidth="1"/>
    <col min="7" max="7" width="12.625" customWidth="1"/>
    <col min="8" max="8" width="9.125" customWidth="1"/>
    <col min="9" max="9" width="10.625" customWidth="1"/>
    <col min="10" max="10" width="11.625" customWidth="1"/>
    <col min="11" max="11" width="11.125" customWidth="1"/>
    <col min="12" max="12" width="10.625" customWidth="1"/>
    <col min="13" max="13" width="10.125" customWidth="1"/>
  </cols>
  <sheetData>
    <row r="1" spans="1:15" ht="15.75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L1" s="3"/>
      <c r="M1" s="3"/>
    </row>
    <row r="2" spans="1:15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</row>
    <row r="3" spans="1:15">
      <c r="A3" s="4" t="s">
        <v>2</v>
      </c>
      <c r="B3" s="4"/>
      <c r="C3" s="4" t="s">
        <v>3</v>
      </c>
      <c r="D3" s="4"/>
      <c r="E3" s="6"/>
      <c r="F3" s="4"/>
      <c r="G3" s="4"/>
      <c r="H3" s="4"/>
      <c r="I3" s="4"/>
      <c r="J3" s="4"/>
      <c r="K3" s="4"/>
      <c r="L3" s="4"/>
      <c r="M3" s="4"/>
    </row>
    <row r="4" spans="1:1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5" thickBot="1">
      <c r="A5" s="7" t="s">
        <v>5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5" ht="37.5" customHeight="1" thickBot="1">
      <c r="A6" s="2"/>
      <c r="B6" s="2"/>
      <c r="C6" s="2"/>
      <c r="D6" s="2"/>
      <c r="E6" s="124" t="s">
        <v>6</v>
      </c>
      <c r="F6" s="125"/>
      <c r="G6" s="126"/>
      <c r="H6" s="2"/>
      <c r="I6" s="9"/>
      <c r="J6" s="127" t="s">
        <v>7</v>
      </c>
      <c r="K6" s="128"/>
      <c r="L6" s="10"/>
      <c r="M6" s="10"/>
    </row>
    <row r="7" spans="1:15" ht="48.75" thickBot="1">
      <c r="A7" s="11"/>
      <c r="B7" s="12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3" t="s">
        <v>14</v>
      </c>
      <c r="I7" s="15" t="s">
        <v>15</v>
      </c>
      <c r="J7" s="16" t="s">
        <v>16</v>
      </c>
      <c r="K7" s="16" t="s">
        <v>17</v>
      </c>
      <c r="L7" s="17" t="s">
        <v>18</v>
      </c>
      <c r="M7" s="18" t="s">
        <v>19</v>
      </c>
      <c r="N7" s="13" t="s">
        <v>20</v>
      </c>
      <c r="O7" s="19" t="s">
        <v>21</v>
      </c>
    </row>
    <row r="8" spans="1:15">
      <c r="A8" s="20" t="s">
        <v>22</v>
      </c>
      <c r="B8" s="21">
        <f>'Daily Flow-312'!AH5</f>
        <v>0.48569999999999997</v>
      </c>
      <c r="C8" s="21">
        <f>'Daily Flow-312'!AI5</f>
        <v>1.566774193548387E-2</v>
      </c>
      <c r="D8" s="21">
        <f>'Daily Flow-312'!AJ5</f>
        <v>2.3599999999999999E-2</v>
      </c>
      <c r="E8" s="22">
        <v>7.6299999999999996E-3</v>
      </c>
      <c r="F8" s="22">
        <v>0</v>
      </c>
      <c r="G8" s="23">
        <f t="shared" ref="G8:G10" si="0">SUM(E8:F8)</f>
        <v>7.6299999999999996E-3</v>
      </c>
      <c r="H8" s="24">
        <f>B8-G8</f>
        <v>0.47806999999999994</v>
      </c>
      <c r="I8" s="25">
        <v>0.45978964201405614</v>
      </c>
      <c r="J8" s="26">
        <v>-1.01E-2</v>
      </c>
      <c r="K8" s="27">
        <f t="shared" ref="K8:K19" si="1">B8*J8</f>
        <v>-4.9055699999999997E-3</v>
      </c>
      <c r="L8" s="28">
        <f t="shared" ref="L8:L19" si="2">H8+K8</f>
        <v>0.47316442999999991</v>
      </c>
      <c r="M8" s="29">
        <f>G8+I8</f>
        <v>0.46741964201405617</v>
      </c>
      <c r="N8" s="30">
        <f t="shared" ref="N8:N19" si="3">M8/SUM(B8,K8)</f>
        <v>0.97218189905830699</v>
      </c>
      <c r="O8" s="31">
        <v>1.0175944928733838</v>
      </c>
    </row>
    <row r="9" spans="1:15" ht="25.5">
      <c r="A9" s="32" t="s">
        <v>23</v>
      </c>
      <c r="B9" s="21">
        <f>'Daily Flow-312'!AH6</f>
        <v>0.47509999999999991</v>
      </c>
      <c r="C9" s="21">
        <f>'Daily Flow-312'!AI6</f>
        <v>1.6967857142857139E-2</v>
      </c>
      <c r="D9" s="21">
        <f>'Daily Flow-312'!AJ6</f>
        <v>2.64E-2</v>
      </c>
      <c r="E9" s="22">
        <v>8.0499999999999999E-3</v>
      </c>
      <c r="F9" s="22">
        <v>0</v>
      </c>
      <c r="G9" s="23">
        <f t="shared" si="0"/>
        <v>8.0499999999999999E-3</v>
      </c>
      <c r="H9" s="24">
        <f t="shared" ref="H9:H19" si="4">B9-G9</f>
        <v>0.46704999999999991</v>
      </c>
      <c r="I9" s="25">
        <v>0.47443395579944186</v>
      </c>
      <c r="J9" s="33" t="s">
        <v>24</v>
      </c>
      <c r="K9" s="34">
        <f>N32</f>
        <v>-5.6736700000000004E-3</v>
      </c>
      <c r="L9" s="35">
        <f t="shared" si="2"/>
        <v>0.46137632999999989</v>
      </c>
      <c r="M9" s="36">
        <f>G9+I9</f>
        <v>0.48248395579944187</v>
      </c>
      <c r="N9" s="30">
        <f t="shared" si="3"/>
        <v>1.0278161342152281</v>
      </c>
      <c r="O9" s="37">
        <v>0.9653849074273273</v>
      </c>
    </row>
    <row r="10" spans="1:15">
      <c r="A10" s="32" t="s">
        <v>25</v>
      </c>
      <c r="B10" s="21">
        <f>'Daily Flow-312'!AH7</f>
        <v>0.52079999999999993</v>
      </c>
      <c r="C10" s="21">
        <f>'Daily Flow-312'!AI7</f>
        <v>1.6799999999999999E-2</v>
      </c>
      <c r="D10" s="21">
        <f>'Daily Flow-312'!AJ7</f>
        <v>2.63E-2</v>
      </c>
      <c r="E10" s="22">
        <v>7.7299999999999999E-3</v>
      </c>
      <c r="F10" s="22">
        <v>0</v>
      </c>
      <c r="G10" s="23">
        <f t="shared" si="0"/>
        <v>7.7299999999999999E-3</v>
      </c>
      <c r="H10" s="24">
        <f t="shared" si="4"/>
        <v>0.51306999999999992</v>
      </c>
      <c r="I10" s="38">
        <v>0.50461940397999683</v>
      </c>
      <c r="J10" s="39">
        <v>-2.0400000000000001E-2</v>
      </c>
      <c r="K10" s="34">
        <f t="shared" si="1"/>
        <v>-1.062432E-2</v>
      </c>
      <c r="L10" s="35">
        <f t="shared" si="2"/>
        <v>0.50244567999999989</v>
      </c>
      <c r="M10" s="36">
        <f t="shared" ref="M10:M19" si="5">G10+I10</f>
        <v>0.51234940397999684</v>
      </c>
      <c r="N10" s="30">
        <f t="shared" si="3"/>
        <v>1.0042607361840472</v>
      </c>
      <c r="O10" s="37">
        <v>0.96228543398589361</v>
      </c>
    </row>
    <row r="11" spans="1:15">
      <c r="A11" s="32" t="s">
        <v>26</v>
      </c>
      <c r="B11" s="21">
        <f>'Daily Flow-312'!AH8</f>
        <v>0.51900000000000002</v>
      </c>
      <c r="C11" s="21">
        <f>'Daily Flow-312'!AI8</f>
        <v>1.7299999999999999E-2</v>
      </c>
      <c r="D11" s="21">
        <f>'Daily Flow-312'!AJ8</f>
        <v>2.4500000000000001E-2</v>
      </c>
      <c r="E11" s="22">
        <v>7.8300000000000002E-3</v>
      </c>
      <c r="F11" s="22">
        <v>0</v>
      </c>
      <c r="G11" s="23">
        <f t="shared" ref="G11:G19" si="6">SUM(E11:F11)</f>
        <v>7.8300000000000002E-3</v>
      </c>
      <c r="H11" s="24">
        <f t="shared" si="4"/>
        <v>0.51117000000000001</v>
      </c>
      <c r="I11" s="38">
        <v>0.50761622102000303</v>
      </c>
      <c r="J11" s="39">
        <v>-2.0400000000000001E-2</v>
      </c>
      <c r="K11" s="34">
        <f t="shared" si="1"/>
        <v>-1.0587600000000001E-2</v>
      </c>
      <c r="L11" s="35">
        <f t="shared" si="2"/>
        <v>0.50058239999999998</v>
      </c>
      <c r="M11" s="36">
        <f t="shared" si="5"/>
        <v>0.51544622102000304</v>
      </c>
      <c r="N11" s="30">
        <f t="shared" si="3"/>
        <v>1.0138348730676181</v>
      </c>
      <c r="O11" s="37">
        <v>1.0142045320546853</v>
      </c>
    </row>
    <row r="12" spans="1:15" ht="13.9" customHeight="1">
      <c r="A12" s="32" t="s">
        <v>27</v>
      </c>
      <c r="B12" s="21">
        <f>'Daily Flow-312'!AH9</f>
        <v>0.59000000000000019</v>
      </c>
      <c r="C12" s="21">
        <f>'Daily Flow-312'!AI9</f>
        <v>1.9032258064516135E-2</v>
      </c>
      <c r="D12" s="21">
        <f>'Daily Flow-312'!AJ9</f>
        <v>2.9899999999999999E-2</v>
      </c>
      <c r="E12" s="22">
        <v>7.7499999999999999E-3</v>
      </c>
      <c r="F12" s="22">
        <v>0</v>
      </c>
      <c r="G12" s="40">
        <f t="shared" si="6"/>
        <v>7.7499999999999999E-3</v>
      </c>
      <c r="H12" s="24">
        <f t="shared" si="4"/>
        <v>0.58225000000000016</v>
      </c>
      <c r="I12" s="38">
        <v>0.55127805368105787</v>
      </c>
      <c r="J12" s="39">
        <v>-2.0400000000000001E-2</v>
      </c>
      <c r="K12" s="34">
        <f t="shared" si="1"/>
        <v>-1.2036000000000005E-2</v>
      </c>
      <c r="L12" s="35">
        <f t="shared" si="2"/>
        <v>0.57021400000000011</v>
      </c>
      <c r="M12" s="36">
        <f>G12+I12</f>
        <v>0.5590280536810579</v>
      </c>
      <c r="N12" s="30">
        <f t="shared" si="3"/>
        <v>0.96723680658493916</v>
      </c>
      <c r="O12" s="37">
        <v>1.0527601650461427</v>
      </c>
    </row>
    <row r="13" spans="1:15">
      <c r="A13" s="32" t="s">
        <v>28</v>
      </c>
      <c r="B13" s="21">
        <f>'Daily Flow-312'!AH10</f>
        <v>0.59210000000000018</v>
      </c>
      <c r="C13" s="21">
        <f>'Daily Flow-312'!AI10</f>
        <v>1.9736666666666673E-2</v>
      </c>
      <c r="D13" s="21">
        <f>'Daily Flow-312'!AJ10</f>
        <v>2.86E-2</v>
      </c>
      <c r="E13" s="22">
        <v>8.09E-3</v>
      </c>
      <c r="F13" s="22">
        <v>0</v>
      </c>
      <c r="G13" s="40">
        <f t="shared" si="6"/>
        <v>8.09E-3</v>
      </c>
      <c r="H13" s="24">
        <f t="shared" si="4"/>
        <v>0.58401000000000014</v>
      </c>
      <c r="I13" s="38">
        <v>0.50276676848930213</v>
      </c>
      <c r="J13" s="39">
        <v>-2.0400000000000001E-2</v>
      </c>
      <c r="K13" s="34">
        <f t="shared" si="1"/>
        <v>-1.2078840000000004E-2</v>
      </c>
      <c r="L13" s="35">
        <f t="shared" si="2"/>
        <v>0.57193116000000011</v>
      </c>
      <c r="M13" s="36">
        <f t="shared" si="5"/>
        <v>0.51085676848930217</v>
      </c>
      <c r="N13" s="30">
        <f t="shared" si="3"/>
        <v>0.88075539949146342</v>
      </c>
      <c r="O13" s="37">
        <v>0.96334089808061096</v>
      </c>
    </row>
    <row r="14" spans="1:15">
      <c r="A14" s="32" t="s">
        <v>29</v>
      </c>
      <c r="B14" s="21">
        <f>'Daily Flow-312'!AH11</f>
        <v>0.55579999999999996</v>
      </c>
      <c r="C14" s="21">
        <f>'Daily Flow-312'!AI11</f>
        <v>1.7929032258064515E-2</v>
      </c>
      <c r="D14" s="21">
        <f>'Daily Flow-312'!AJ11</f>
        <v>2.3599999999999999E-2</v>
      </c>
      <c r="E14" s="22">
        <v>7.92E-3</v>
      </c>
      <c r="F14" s="22">
        <v>0</v>
      </c>
      <c r="G14" s="40">
        <f t="shared" si="6"/>
        <v>7.92E-3</v>
      </c>
      <c r="H14" s="24">
        <f t="shared" si="4"/>
        <v>0.54787999999999992</v>
      </c>
      <c r="I14" s="38">
        <v>0.52824656339383025</v>
      </c>
      <c r="J14" s="39">
        <v>-2.0400000000000001E-2</v>
      </c>
      <c r="K14" s="34">
        <f t="shared" si="1"/>
        <v>-1.1338320000000001E-2</v>
      </c>
      <c r="L14" s="35">
        <f t="shared" si="2"/>
        <v>0.53654167999999991</v>
      </c>
      <c r="M14" s="36">
        <f t="shared" si="5"/>
        <v>0.53616656339383029</v>
      </c>
      <c r="N14" s="30">
        <f t="shared" si="3"/>
        <v>0.98476455385038364</v>
      </c>
      <c r="O14" s="37">
        <v>1.0025576459146752</v>
      </c>
    </row>
    <row r="15" spans="1:15">
      <c r="A15" s="32" t="s">
        <v>30</v>
      </c>
      <c r="B15" s="21">
        <f>'Daily Flow-312'!AH12</f>
        <v>0.53960000000000008</v>
      </c>
      <c r="C15" s="21">
        <f>'Daily Flow-312'!AI12</f>
        <v>1.7406451612903228E-2</v>
      </c>
      <c r="D15" s="21">
        <f>'Daily Flow-312'!AJ12</f>
        <v>2.2499999999999999E-2</v>
      </c>
      <c r="E15" s="22">
        <v>8.2799999999999992E-3</v>
      </c>
      <c r="F15" s="22">
        <v>0</v>
      </c>
      <c r="G15" s="40">
        <f t="shared" si="6"/>
        <v>8.2799999999999992E-3</v>
      </c>
      <c r="H15" s="24">
        <f t="shared" si="4"/>
        <v>0.53132000000000013</v>
      </c>
      <c r="I15" s="38">
        <v>0.49322050845925086</v>
      </c>
      <c r="J15" s="39">
        <v>-2.0400000000000001E-2</v>
      </c>
      <c r="K15" s="34">
        <f t="shared" si="1"/>
        <v>-1.1007840000000003E-2</v>
      </c>
      <c r="L15" s="35">
        <f t="shared" si="2"/>
        <v>0.52031216000000013</v>
      </c>
      <c r="M15" s="36">
        <f t="shared" si="5"/>
        <v>0.50150050845925087</v>
      </c>
      <c r="N15" s="30">
        <f t="shared" si="3"/>
        <v>0.94874753431691228</v>
      </c>
      <c r="O15" s="37">
        <v>0.9724965169027856</v>
      </c>
    </row>
    <row r="16" spans="1:15">
      <c r="A16" s="32" t="s">
        <v>31</v>
      </c>
      <c r="B16" s="21">
        <f>'Daily Flow-312'!AH13</f>
        <v>0.52670000000000006</v>
      </c>
      <c r="C16" s="21">
        <f>'Daily Flow-312'!AI13</f>
        <v>1.7556666666666668E-2</v>
      </c>
      <c r="D16" s="21">
        <f>'Daily Flow-312'!AJ13</f>
        <v>2.6200000000000001E-2</v>
      </c>
      <c r="E16" s="22">
        <v>8.0300000000000007E-3</v>
      </c>
      <c r="F16" s="22">
        <v>0</v>
      </c>
      <c r="G16" s="40">
        <f t="shared" si="6"/>
        <v>8.0300000000000007E-3</v>
      </c>
      <c r="H16" s="24">
        <f t="shared" si="4"/>
        <v>0.51867000000000008</v>
      </c>
      <c r="I16" s="38">
        <v>0.51901094766299594</v>
      </c>
      <c r="J16" s="39">
        <v>-2.0400000000000001E-2</v>
      </c>
      <c r="K16" s="34">
        <f t="shared" si="1"/>
        <v>-1.0744680000000001E-2</v>
      </c>
      <c r="L16" s="35">
        <f t="shared" si="2"/>
        <v>0.50792532000000012</v>
      </c>
      <c r="M16" s="36">
        <f t="shared" si="5"/>
        <v>0.52704094766299592</v>
      </c>
      <c r="N16" s="30">
        <f t="shared" si="3"/>
        <v>1.0214856349635</v>
      </c>
      <c r="O16" s="37">
        <v>0.98317795102922523</v>
      </c>
    </row>
    <row r="17" spans="1:15">
      <c r="A17" s="32" t="s">
        <v>32</v>
      </c>
      <c r="B17" s="21">
        <f>'Daily Flow-312'!AH14</f>
        <v>0.49900000000000005</v>
      </c>
      <c r="C17" s="21">
        <f>'Daily Flow-312'!AI14</f>
        <v>1.609677419354839E-2</v>
      </c>
      <c r="D17" s="21">
        <f>'Daily Flow-312'!AJ14</f>
        <v>2.3199999999999998E-2</v>
      </c>
      <c r="E17" s="22">
        <v>7.7499999999999999E-3</v>
      </c>
      <c r="F17" s="22">
        <v>0</v>
      </c>
      <c r="G17" s="40">
        <f t="shared" si="6"/>
        <v>7.7499999999999999E-3</v>
      </c>
      <c r="H17" s="24">
        <f t="shared" si="4"/>
        <v>0.49125000000000008</v>
      </c>
      <c r="I17" s="38">
        <v>0.4941552190028819</v>
      </c>
      <c r="J17" s="39">
        <v>-2.0400000000000001E-2</v>
      </c>
      <c r="K17" s="34">
        <f t="shared" si="1"/>
        <v>-1.0179600000000002E-2</v>
      </c>
      <c r="L17" s="35">
        <f t="shared" si="2"/>
        <v>0.48107040000000006</v>
      </c>
      <c r="M17" s="36">
        <f t="shared" si="5"/>
        <v>0.50190521900288187</v>
      </c>
      <c r="N17" s="30">
        <f t="shared" si="3"/>
        <v>1.0267681524807104</v>
      </c>
      <c r="O17" s="37">
        <v>1.0010343205827414</v>
      </c>
    </row>
    <row r="18" spans="1:15">
      <c r="A18" s="32" t="s">
        <v>33</v>
      </c>
      <c r="B18" s="21">
        <f>'Daily Flow-312'!AH15</f>
        <v>0.49659999999999999</v>
      </c>
      <c r="C18" s="21">
        <f>'Daily Flow-312'!AI15</f>
        <v>1.6553333333333333E-2</v>
      </c>
      <c r="D18" s="21">
        <f>'Daily Flow-312'!AJ15</f>
        <v>2.1499999999999998E-2</v>
      </c>
      <c r="E18" s="22">
        <v>8.3260000000000001E-3</v>
      </c>
      <c r="F18" s="22">
        <v>0</v>
      </c>
      <c r="G18" s="40">
        <f t="shared" si="6"/>
        <v>8.3260000000000001E-3</v>
      </c>
      <c r="H18" s="24">
        <f t="shared" si="4"/>
        <v>0.48827399999999999</v>
      </c>
      <c r="I18" s="38">
        <v>0.49149174885086883</v>
      </c>
      <c r="J18" s="39">
        <v>-2.0400000000000001E-2</v>
      </c>
      <c r="K18" s="34">
        <f t="shared" si="1"/>
        <v>-1.013064E-2</v>
      </c>
      <c r="L18" s="35">
        <f t="shared" si="2"/>
        <v>0.47814335999999996</v>
      </c>
      <c r="M18" s="36">
        <f t="shared" si="5"/>
        <v>0.49981774885086883</v>
      </c>
      <c r="N18" s="30">
        <f t="shared" si="3"/>
        <v>1.0274393208461656</v>
      </c>
      <c r="O18" s="37">
        <v>0.99466631076797152</v>
      </c>
    </row>
    <row r="19" spans="1:15">
      <c r="A19" s="41" t="s">
        <v>34</v>
      </c>
      <c r="B19" s="21">
        <f>'Daily Flow-312'!AH16</f>
        <v>0.4929</v>
      </c>
      <c r="C19" s="21">
        <f>'Daily Flow-312'!AI16</f>
        <v>1.5900000000000001E-2</v>
      </c>
      <c r="D19" s="21">
        <f>'Daily Flow-312'!AJ16</f>
        <v>2.1299999999999999E-2</v>
      </c>
      <c r="E19" s="22">
        <v>7.7499999999999999E-3</v>
      </c>
      <c r="F19" s="22">
        <v>0</v>
      </c>
      <c r="G19" s="40">
        <f t="shared" si="6"/>
        <v>7.7499999999999999E-3</v>
      </c>
      <c r="H19" s="24">
        <f t="shared" si="4"/>
        <v>0.48515000000000003</v>
      </c>
      <c r="I19" s="38">
        <v>0.47203157130915696</v>
      </c>
      <c r="J19" s="39">
        <v>-2.0400000000000001E-2</v>
      </c>
      <c r="K19" s="34">
        <f t="shared" si="1"/>
        <v>-1.005516E-2</v>
      </c>
      <c r="L19" s="35">
        <f t="shared" si="2"/>
        <v>0.47509484000000002</v>
      </c>
      <c r="M19" s="36">
        <f t="shared" si="5"/>
        <v>0.47978157130915694</v>
      </c>
      <c r="N19" s="30">
        <f t="shared" si="3"/>
        <v>0.99365579076946731</v>
      </c>
      <c r="O19" s="37">
        <v>0.99683828675228481</v>
      </c>
    </row>
    <row r="20" spans="1:15">
      <c r="A20" s="42" t="s">
        <v>35</v>
      </c>
      <c r="B20" s="43">
        <f>SUM(B8:B19)</f>
        <v>6.2932999999999995</v>
      </c>
      <c r="C20" s="43">
        <f>IF(ISERROR(AVERAGE(C8:C19))," ",AVERAGE(C8:C19))</f>
        <v>1.7245565156169994E-2</v>
      </c>
      <c r="D20" s="43">
        <f>MAX(D8:D19)</f>
        <v>2.9899999999999999E-2</v>
      </c>
      <c r="E20" s="44">
        <f>SUM(E8:E19)</f>
        <v>9.5135999999999998E-2</v>
      </c>
      <c r="F20" s="44">
        <f>SUM(F8:F19)</f>
        <v>0</v>
      </c>
      <c r="G20" s="45">
        <f>SUM(G8:G19)</f>
        <v>9.5135999999999998E-2</v>
      </c>
      <c r="H20" s="44">
        <f>SUM(H8:H19)</f>
        <v>6.1981639999999993</v>
      </c>
      <c r="I20" s="46">
        <f>SUM(I8:I19)</f>
        <v>5.9986606036628425</v>
      </c>
      <c r="J20" s="39">
        <v>-2.0400000000000001E-2</v>
      </c>
      <c r="K20" s="47">
        <f>SUM(K8:K19)</f>
        <v>-0.11936224000000001</v>
      </c>
      <c r="L20" s="48">
        <f>SUM(L8:L19)</f>
        <v>6.0788017599999993</v>
      </c>
      <c r="M20" s="49">
        <f>SUM(M8:M19)</f>
        <v>6.0937966036628426</v>
      </c>
      <c r="N20" s="129"/>
      <c r="O20" s="50"/>
    </row>
    <row r="21" spans="1:15">
      <c r="A21" s="51"/>
      <c r="B21" s="36">
        <f>SUM(B8:B19)</f>
        <v>6.2932999999999995</v>
      </c>
      <c r="C21" s="50"/>
      <c r="D21" s="50"/>
      <c r="E21" s="50"/>
      <c r="F21" s="50"/>
      <c r="G21" s="50"/>
      <c r="H21" s="50"/>
      <c r="I21" s="50"/>
      <c r="J21" s="52"/>
      <c r="K21" s="36">
        <f>SUM(K8:K19)</f>
        <v>-0.11936224000000001</v>
      </c>
      <c r="L21" s="53"/>
      <c r="M21" s="36">
        <f>SUM(M8:M19)</f>
        <v>6.0937966036628426</v>
      </c>
      <c r="N21" s="130"/>
      <c r="O21" s="50"/>
    </row>
    <row r="22" spans="1:15">
      <c r="A22" s="51"/>
      <c r="B22" s="54">
        <f>B20-'Daily Flow-312'!AH17</f>
        <v>0</v>
      </c>
      <c r="C22" s="55" t="s">
        <v>36</v>
      </c>
      <c r="D22" s="56"/>
      <c r="E22" s="4"/>
      <c r="F22" s="4"/>
      <c r="G22" s="56"/>
      <c r="H22" s="57" t="s">
        <v>37</v>
      </c>
      <c r="I22" s="58">
        <v>0</v>
      </c>
      <c r="J22" s="59"/>
      <c r="K22" s="60"/>
      <c r="L22" s="61"/>
      <c r="M22" s="62" t="s">
        <v>38</v>
      </c>
      <c r="N22" s="30">
        <f>M21/SUM(B21,K21)</f>
        <v>0.98701944213685155</v>
      </c>
      <c r="O22" s="50"/>
    </row>
    <row r="23" spans="1:15">
      <c r="A23" s="63" t="s">
        <v>39</v>
      </c>
      <c r="B23" s="4"/>
      <c r="C23" s="4"/>
      <c r="D23" s="4"/>
      <c r="E23" s="4"/>
      <c r="F23" s="4"/>
      <c r="G23" s="4"/>
      <c r="H23" s="64"/>
      <c r="I23" s="59"/>
      <c r="J23" s="59"/>
      <c r="K23" s="60"/>
      <c r="L23" s="59"/>
      <c r="M23" s="65"/>
      <c r="N23" s="50"/>
      <c r="O23" s="50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31"/>
      <c r="M24" s="131"/>
      <c r="N24" s="50"/>
      <c r="O24" s="50"/>
    </row>
    <row r="25" spans="1:15">
      <c r="A25" s="4"/>
      <c r="B25" s="4"/>
      <c r="C25" s="4"/>
      <c r="D25" s="4"/>
      <c r="E25" s="66"/>
      <c r="F25" s="67" t="s">
        <v>40</v>
      </c>
      <c r="G25" s="58">
        <v>0</v>
      </c>
      <c r="H25" s="4"/>
      <c r="I25" s="68"/>
      <c r="J25" s="4"/>
      <c r="K25" s="69"/>
      <c r="L25" s="70"/>
      <c r="M25" s="70"/>
      <c r="N25" s="50"/>
      <c r="O25" s="50"/>
    </row>
    <row r="26" spans="1: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69"/>
      <c r="L26" s="71"/>
      <c r="M26" s="72"/>
      <c r="N26" s="50"/>
      <c r="O26" s="50"/>
    </row>
    <row r="27" spans="1:15" ht="15" thickBot="1">
      <c r="A27" s="50"/>
      <c r="B27" s="50"/>
      <c r="C27" s="73"/>
      <c r="D27" s="74"/>
      <c r="E27" s="75" t="s">
        <v>41</v>
      </c>
      <c r="F27" s="76"/>
      <c r="G27" s="77"/>
      <c r="H27" s="50"/>
      <c r="I27" s="50"/>
      <c r="J27" s="50"/>
      <c r="K27" s="78"/>
      <c r="L27" s="132"/>
      <c r="M27" s="132"/>
      <c r="N27" s="50"/>
      <c r="O27" s="50"/>
    </row>
    <row r="28" spans="1:15" ht="42" customHeight="1">
      <c r="A28" s="50"/>
      <c r="B28" s="50"/>
      <c r="C28" s="50"/>
      <c r="D28" s="50"/>
      <c r="E28" s="69"/>
      <c r="F28" s="70"/>
      <c r="G28" s="70"/>
      <c r="H28" s="50"/>
      <c r="I28" s="50"/>
      <c r="J28" s="50"/>
      <c r="K28" s="79"/>
      <c r="L28" s="122" t="s">
        <v>42</v>
      </c>
      <c r="M28" s="123"/>
      <c r="O28" s="50"/>
    </row>
    <row r="29" spans="1:15">
      <c r="A29" s="50"/>
      <c r="B29" s="50"/>
      <c r="C29" s="50"/>
      <c r="D29" s="50"/>
      <c r="E29" s="80"/>
      <c r="F29" s="81"/>
      <c r="G29" s="72"/>
      <c r="H29" s="50"/>
      <c r="I29" s="50"/>
      <c r="J29" s="50"/>
      <c r="K29" s="82" t="s">
        <v>43</v>
      </c>
      <c r="L29" s="83" t="s">
        <v>16</v>
      </c>
      <c r="M29" s="83" t="s">
        <v>8</v>
      </c>
      <c r="N29" s="84" t="s">
        <v>44</v>
      </c>
      <c r="O29" s="50"/>
    </row>
    <row r="30" spans="1:15">
      <c r="E30" s="85"/>
      <c r="F30" s="86"/>
      <c r="G30" s="87"/>
      <c r="K30" s="82" t="s">
        <v>45</v>
      </c>
      <c r="L30" s="88">
        <v>-1.01E-2</v>
      </c>
      <c r="M30" s="82">
        <f>SUM('Daily Flow-312'!B5:V5)</f>
        <v>0.33229999999999998</v>
      </c>
      <c r="N30" s="84">
        <f>M30*L30</f>
        <v>-3.3562299999999995E-3</v>
      </c>
    </row>
    <row r="31" spans="1:15">
      <c r="E31" s="89"/>
      <c r="F31" s="90"/>
      <c r="G31" s="91"/>
      <c r="K31" s="92" t="s">
        <v>46</v>
      </c>
      <c r="L31" s="88">
        <v>-2.0400000000000001E-2</v>
      </c>
      <c r="M31" s="82">
        <f>SUM('Daily Flow-312'!W6:AC6)</f>
        <v>0.11360000000000001</v>
      </c>
      <c r="N31" s="84">
        <f>M31*L31</f>
        <v>-2.3174400000000005E-3</v>
      </c>
    </row>
    <row r="32" spans="1:15" ht="15">
      <c r="N32" s="93">
        <f>SUM(N30:N31)</f>
        <v>-5.6736700000000004E-3</v>
      </c>
    </row>
  </sheetData>
  <mergeCells count="6">
    <mergeCell ref="L28:M28"/>
    <mergeCell ref="E6:G6"/>
    <mergeCell ref="J6:K6"/>
    <mergeCell ref="N20:N21"/>
    <mergeCell ref="L24:M24"/>
    <mergeCell ref="L27:M27"/>
  </mergeCells>
  <conditionalFormatting sqref="D8:D19">
    <cfRule type="cellIs" dxfId="0" priority="1" operator="greaterThan">
      <formula>0.246</formula>
    </cfRule>
  </conditionalFormatting>
  <hyperlinks>
    <hyperlink ref="A23" location="'Water Loss-Use'!A1" display="'Water Loss-Use'!A1" xr:uid="{E80E94BD-4344-48E1-BDDD-17B71B2F878A}"/>
    <hyperlink ref="A5" location="'Hyper Links'!A1" display="'Hyper Links'!A1" xr:uid="{9B589F13-A79B-4BD9-9B37-E475D1442F7E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7C44-A752-401D-B91B-8B3226319E3F}">
  <dimension ref="A1:AK17"/>
  <sheetViews>
    <sheetView topLeftCell="D1" zoomScaleNormal="100" zoomScaleSheetLayoutView="100" workbookViewId="0">
      <selection activeCell="A5" sqref="A5"/>
    </sheetView>
  </sheetViews>
  <sheetFormatPr defaultRowHeight="14.25"/>
  <cols>
    <col min="1" max="1" width="11.625" customWidth="1"/>
    <col min="2" max="32" width="6.75" customWidth="1"/>
    <col min="33" max="33" width="1.625" customWidth="1"/>
    <col min="34" max="36" width="6.75" customWidth="1"/>
  </cols>
  <sheetData>
    <row r="1" spans="1:37" ht="15.75">
      <c r="A1" s="2" t="s">
        <v>47</v>
      </c>
      <c r="B1" s="2"/>
      <c r="C1" s="2"/>
      <c r="D1" s="2"/>
      <c r="E1" s="2"/>
      <c r="F1" s="94" t="s">
        <v>48</v>
      </c>
      <c r="G1" s="2"/>
      <c r="H1" s="2"/>
      <c r="I1" s="2"/>
      <c r="J1" s="95"/>
      <c r="K1" s="7" t="s">
        <v>5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11"/>
      <c r="AH1" s="11"/>
      <c r="AI1" s="11"/>
      <c r="AJ1" s="11"/>
      <c r="AK1" s="9"/>
    </row>
    <row r="2" spans="1:37">
      <c r="A2" s="96"/>
      <c r="B2" s="11"/>
      <c r="C2" s="9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9"/>
    </row>
    <row r="3" spans="1:37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</row>
    <row r="4" spans="1:37">
      <c r="A4" s="98" t="s">
        <v>49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9"/>
      <c r="AH4" s="100" t="s">
        <v>50</v>
      </c>
      <c r="AI4" s="100" t="s">
        <v>51</v>
      </c>
      <c r="AJ4" s="100" t="s">
        <v>52</v>
      </c>
      <c r="AK4" s="101" t="s">
        <v>53</v>
      </c>
    </row>
    <row r="5" spans="1:37" ht="18.75" customHeight="1">
      <c r="A5" s="102">
        <v>43466</v>
      </c>
      <c r="B5" s="103">
        <v>1.41E-2</v>
      </c>
      <c r="C5" s="103">
        <v>2.3599999999999999E-2</v>
      </c>
      <c r="D5" s="103">
        <v>9.4000000000000004E-3</v>
      </c>
      <c r="E5" s="103">
        <v>1.4E-2</v>
      </c>
      <c r="F5" s="103">
        <v>1.4500000000000001E-2</v>
      </c>
      <c r="G5" s="103">
        <v>1.7600000000000001E-2</v>
      </c>
      <c r="H5" s="103">
        <v>1.7600000000000001E-2</v>
      </c>
      <c r="I5" s="103">
        <v>1.6500000000000001E-2</v>
      </c>
      <c r="J5" s="103">
        <v>1.4200000000000001E-2</v>
      </c>
      <c r="K5" s="103">
        <v>1.6400000000000001E-2</v>
      </c>
      <c r="L5" s="103">
        <v>1.1599999999999999E-2</v>
      </c>
      <c r="M5" s="103">
        <v>1.46E-2</v>
      </c>
      <c r="N5" s="103">
        <v>2.0299999999999999E-2</v>
      </c>
      <c r="O5" s="103">
        <v>2.0299999999999999E-2</v>
      </c>
      <c r="P5" s="103">
        <v>1.4500000000000001E-2</v>
      </c>
      <c r="Q5" s="103">
        <v>1.47E-2</v>
      </c>
      <c r="R5" s="103">
        <v>9.2999999999999992E-3</v>
      </c>
      <c r="S5" s="103">
        <v>1.61E-2</v>
      </c>
      <c r="T5" s="103">
        <v>1.66E-2</v>
      </c>
      <c r="U5" s="103">
        <v>1.8200000000000001E-2</v>
      </c>
      <c r="V5" s="103">
        <v>1.8200000000000001E-2</v>
      </c>
      <c r="W5" s="103">
        <v>1.8700000000000001E-2</v>
      </c>
      <c r="X5" s="103">
        <v>1.6899999999999998E-2</v>
      </c>
      <c r="Y5" s="103">
        <v>1.61E-2</v>
      </c>
      <c r="Z5" s="103">
        <v>1.41E-2</v>
      </c>
      <c r="AA5" s="103">
        <v>1.18E-2</v>
      </c>
      <c r="AB5" s="103">
        <v>1.72E-2</v>
      </c>
      <c r="AC5" s="103">
        <v>1.72E-2</v>
      </c>
      <c r="AD5" s="103">
        <v>1.38E-2</v>
      </c>
      <c r="AE5" s="103">
        <v>1.15E-2</v>
      </c>
      <c r="AF5" s="103">
        <v>1.61E-2</v>
      </c>
      <c r="AG5" s="104"/>
      <c r="AH5" s="105">
        <v>0.48569999999999997</v>
      </c>
      <c r="AI5" s="106">
        <v>1.566774193548387E-2</v>
      </c>
      <c r="AJ5" s="107">
        <v>2.3599999999999999E-2</v>
      </c>
      <c r="AK5" s="54">
        <v>0</v>
      </c>
    </row>
    <row r="6" spans="1:37" ht="18.75" customHeight="1">
      <c r="A6" s="61" t="s">
        <v>23</v>
      </c>
      <c r="B6" s="103">
        <v>1.38E-2</v>
      </c>
      <c r="C6" s="103">
        <v>1.6E-2</v>
      </c>
      <c r="D6" s="103">
        <v>1.7899999999999999E-2</v>
      </c>
      <c r="E6" s="103">
        <v>1.7899999999999999E-2</v>
      </c>
      <c r="F6" s="103">
        <v>1.83E-2</v>
      </c>
      <c r="G6" s="103">
        <v>9.7999999999999997E-3</v>
      </c>
      <c r="H6" s="103">
        <v>2.1100000000000001E-2</v>
      </c>
      <c r="I6" s="103">
        <v>1.1900000000000001E-2</v>
      </c>
      <c r="J6" s="103">
        <v>1.9300000000000001E-2</v>
      </c>
      <c r="K6" s="103">
        <v>2.1000000000000001E-2</v>
      </c>
      <c r="L6" s="103">
        <v>2.1000000000000001E-2</v>
      </c>
      <c r="M6" s="103">
        <v>1.9099999999999999E-2</v>
      </c>
      <c r="N6" s="103">
        <v>1.6299999999999999E-2</v>
      </c>
      <c r="O6" s="103">
        <v>1.38E-2</v>
      </c>
      <c r="P6" s="103">
        <v>1.18E-2</v>
      </c>
      <c r="Q6" s="103">
        <v>1.6299999999999999E-2</v>
      </c>
      <c r="R6" s="103">
        <v>1.8800000000000001E-2</v>
      </c>
      <c r="S6" s="103">
        <v>1.8800000000000001E-2</v>
      </c>
      <c r="T6" s="103">
        <v>1.38E-2</v>
      </c>
      <c r="U6" s="103">
        <v>2.64E-2</v>
      </c>
      <c r="V6" s="103">
        <v>1.84E-2</v>
      </c>
      <c r="W6" s="103">
        <v>1.41E-2</v>
      </c>
      <c r="X6" s="103">
        <v>1.67E-2</v>
      </c>
      <c r="Y6" s="103">
        <v>1.7999999999999999E-2</v>
      </c>
      <c r="Z6" s="103">
        <v>1.7999999999999999E-2</v>
      </c>
      <c r="AA6" s="103">
        <v>1.41E-2</v>
      </c>
      <c r="AB6" s="103">
        <v>1.89E-2</v>
      </c>
      <c r="AC6" s="103">
        <v>1.38E-2</v>
      </c>
      <c r="AD6" s="108"/>
      <c r="AE6" s="108"/>
      <c r="AF6" s="108"/>
      <c r="AG6" s="109"/>
      <c r="AH6" s="105">
        <v>0.47509999999999991</v>
      </c>
      <c r="AI6" s="106">
        <v>1.6967857142857139E-2</v>
      </c>
      <c r="AJ6" s="107">
        <v>2.64E-2</v>
      </c>
      <c r="AK6" s="54">
        <v>0</v>
      </c>
    </row>
    <row r="7" spans="1:37" ht="18.75" customHeight="1">
      <c r="A7" s="32" t="s">
        <v>25</v>
      </c>
      <c r="B7" s="103">
        <v>1.15E-2</v>
      </c>
      <c r="C7" s="103">
        <v>1.17E-2</v>
      </c>
      <c r="D7" s="103">
        <v>2.63E-2</v>
      </c>
      <c r="E7" s="103">
        <v>2.63E-2</v>
      </c>
      <c r="F7" s="103">
        <v>1.6500000000000001E-2</v>
      </c>
      <c r="G7" s="103">
        <v>0.01</v>
      </c>
      <c r="H7" s="103">
        <v>1.61E-2</v>
      </c>
      <c r="I7" s="103">
        <v>2.0799999999999999E-2</v>
      </c>
      <c r="J7" s="103">
        <v>1.37E-2</v>
      </c>
      <c r="K7" s="103">
        <v>1.78E-2</v>
      </c>
      <c r="L7" s="103">
        <v>1.78E-2</v>
      </c>
      <c r="M7" s="103">
        <v>1.8599999999999998E-2</v>
      </c>
      <c r="N7" s="103">
        <v>1.6500000000000001E-2</v>
      </c>
      <c r="O7" s="103">
        <v>1.7899999999999999E-2</v>
      </c>
      <c r="P7" s="103">
        <v>1.54E-2</v>
      </c>
      <c r="Q7" s="103">
        <v>2.1700000000000001E-2</v>
      </c>
      <c r="R7" s="103">
        <v>1.6299999999999999E-2</v>
      </c>
      <c r="S7" s="103">
        <v>1.6299999999999999E-2</v>
      </c>
      <c r="T7" s="103">
        <v>1.8499999999999999E-2</v>
      </c>
      <c r="U7" s="103">
        <v>1.6799999999999999E-2</v>
      </c>
      <c r="V7" s="103">
        <v>1.41E-2</v>
      </c>
      <c r="W7" s="103">
        <v>1.38E-2</v>
      </c>
      <c r="X7" s="103">
        <v>1.47E-2</v>
      </c>
      <c r="Y7" s="103">
        <v>2.12E-2</v>
      </c>
      <c r="Z7" s="103">
        <v>2.12E-2</v>
      </c>
      <c r="AA7" s="103">
        <v>1.15E-2</v>
      </c>
      <c r="AB7" s="103">
        <v>1.6299999999999999E-2</v>
      </c>
      <c r="AC7" s="103">
        <v>1.38E-2</v>
      </c>
      <c r="AD7" s="103">
        <v>1.8599999999999998E-2</v>
      </c>
      <c r="AE7" s="103">
        <v>1.11E-2</v>
      </c>
      <c r="AF7" s="103">
        <v>1.7999999999999999E-2</v>
      </c>
      <c r="AG7" s="104"/>
      <c r="AH7" s="105">
        <v>0.52079999999999993</v>
      </c>
      <c r="AI7" s="106">
        <v>1.6799999999999999E-2</v>
      </c>
      <c r="AJ7" s="107">
        <v>2.63E-2</v>
      </c>
      <c r="AK7" s="54">
        <v>0</v>
      </c>
    </row>
    <row r="8" spans="1:37" ht="18.75" customHeight="1">
      <c r="A8" s="32" t="s">
        <v>26</v>
      </c>
      <c r="B8" s="103">
        <v>1.7999999999999999E-2</v>
      </c>
      <c r="C8" s="103">
        <v>1.6500000000000001E-2</v>
      </c>
      <c r="D8" s="103">
        <v>1.8200000000000001E-2</v>
      </c>
      <c r="E8" s="103">
        <v>1.1599999999999999E-2</v>
      </c>
      <c r="F8" s="103">
        <v>1.8599999999999998E-2</v>
      </c>
      <c r="G8" s="103">
        <v>1.12E-2</v>
      </c>
      <c r="H8" s="103">
        <v>1.6400000000000001E-2</v>
      </c>
      <c r="I8" s="103">
        <v>1.6400000000000001E-2</v>
      </c>
      <c r="J8" s="103">
        <v>1.6199999999999999E-2</v>
      </c>
      <c r="K8" s="103">
        <v>1.6299999999999999E-2</v>
      </c>
      <c r="L8" s="103">
        <v>1.38E-2</v>
      </c>
      <c r="M8" s="103">
        <v>1.3899999999999999E-2</v>
      </c>
      <c r="N8" s="103">
        <v>1.84E-2</v>
      </c>
      <c r="O8" s="103">
        <v>1.6799999999999999E-2</v>
      </c>
      <c r="P8" s="103">
        <v>1.6799999999999999E-2</v>
      </c>
      <c r="Q8" s="103">
        <v>1.4200000000000001E-2</v>
      </c>
      <c r="R8" s="103">
        <v>2.1399999999999999E-2</v>
      </c>
      <c r="S8" s="103">
        <v>1.8800000000000001E-2</v>
      </c>
      <c r="T8" s="103">
        <v>1.37E-2</v>
      </c>
      <c r="U8" s="103">
        <v>1.6299999999999999E-2</v>
      </c>
      <c r="V8" s="103">
        <v>1.9099999999999999E-2</v>
      </c>
      <c r="W8" s="103">
        <v>1.9099999999999999E-2</v>
      </c>
      <c r="X8" s="103">
        <v>1.37E-2</v>
      </c>
      <c r="Y8" s="103">
        <v>1.9300000000000001E-2</v>
      </c>
      <c r="Z8" s="103">
        <v>1.9199999999999998E-2</v>
      </c>
      <c r="AA8" s="103">
        <v>1.3899999999999999E-2</v>
      </c>
      <c r="AB8" s="103">
        <v>1.84E-2</v>
      </c>
      <c r="AC8" s="103">
        <v>2.4500000000000001E-2</v>
      </c>
      <c r="AD8" s="103">
        <v>2.4500000000000001E-2</v>
      </c>
      <c r="AE8" s="103">
        <v>2.3800000000000002E-2</v>
      </c>
      <c r="AF8" s="108"/>
      <c r="AG8" s="109"/>
      <c r="AH8" s="105">
        <v>0.51900000000000002</v>
      </c>
      <c r="AI8" s="106">
        <v>1.7299999999999999E-2</v>
      </c>
      <c r="AJ8" s="107">
        <v>2.4500000000000001E-2</v>
      </c>
      <c r="AK8" s="54">
        <v>0</v>
      </c>
    </row>
    <row r="9" spans="1:37" ht="18.75" customHeight="1">
      <c r="A9" s="32" t="s">
        <v>27</v>
      </c>
      <c r="B9" s="103">
        <v>2.7E-2</v>
      </c>
      <c r="C9" s="103">
        <v>1.3899999999999999E-2</v>
      </c>
      <c r="D9" s="103">
        <v>1.11E-2</v>
      </c>
      <c r="E9" s="103">
        <v>1.78E-2</v>
      </c>
      <c r="F9" s="103">
        <v>1.66E-2</v>
      </c>
      <c r="G9" s="103">
        <v>1.66E-2</v>
      </c>
      <c r="H9" s="103">
        <v>1.8599999999999998E-2</v>
      </c>
      <c r="I9" s="103">
        <v>1.6400000000000001E-2</v>
      </c>
      <c r="J9" s="103">
        <v>1.8499999999999999E-2</v>
      </c>
      <c r="K9" s="103">
        <v>1.2E-2</v>
      </c>
      <c r="L9" s="103">
        <v>1.67E-2</v>
      </c>
      <c r="M9" s="103">
        <v>1.9300000000000001E-2</v>
      </c>
      <c r="N9" s="103">
        <v>1.9300000000000001E-2</v>
      </c>
      <c r="O9" s="103">
        <v>1.5299999999999999E-2</v>
      </c>
      <c r="P9" s="103">
        <v>1.6500000000000001E-2</v>
      </c>
      <c r="Q9" s="103">
        <v>1.43E-2</v>
      </c>
      <c r="R9" s="103">
        <v>1.4200000000000001E-2</v>
      </c>
      <c r="S9" s="103">
        <v>1.89E-2</v>
      </c>
      <c r="T9" s="103">
        <v>2.35E-2</v>
      </c>
      <c r="U9" s="103">
        <v>2.35E-2</v>
      </c>
      <c r="V9" s="103">
        <v>1.66E-2</v>
      </c>
      <c r="W9" s="103">
        <v>1.9699999999999999E-2</v>
      </c>
      <c r="X9" s="103">
        <v>2.3800000000000002E-2</v>
      </c>
      <c r="Y9" s="103">
        <v>1.43E-2</v>
      </c>
      <c r="Z9" s="103">
        <v>1.84E-2</v>
      </c>
      <c r="AA9" s="103">
        <v>2.5499999999999998E-2</v>
      </c>
      <c r="AB9" s="103">
        <v>2.5499999999999998E-2</v>
      </c>
      <c r="AC9" s="103">
        <v>2.1999999999999999E-2</v>
      </c>
      <c r="AD9" s="103">
        <v>2.9899999999999999E-2</v>
      </c>
      <c r="AE9" s="103">
        <v>2.24E-2</v>
      </c>
      <c r="AF9" s="103">
        <v>2.1899999999999999E-2</v>
      </c>
      <c r="AG9" s="104"/>
      <c r="AH9" s="105">
        <v>0.59000000000000019</v>
      </c>
      <c r="AI9" s="106">
        <v>1.9032258064516135E-2</v>
      </c>
      <c r="AJ9" s="107">
        <v>2.9899999999999999E-2</v>
      </c>
      <c r="AK9" s="54">
        <v>0</v>
      </c>
    </row>
    <row r="10" spans="1:37" ht="18.75" customHeight="1">
      <c r="A10" s="32" t="s">
        <v>28</v>
      </c>
      <c r="B10" s="103">
        <v>2.41E-2</v>
      </c>
      <c r="C10" s="103">
        <v>2.6200000000000001E-2</v>
      </c>
      <c r="D10" s="103">
        <v>2.6200000000000001E-2</v>
      </c>
      <c r="E10" s="103">
        <v>1.77E-2</v>
      </c>
      <c r="F10" s="103">
        <v>2.86E-2</v>
      </c>
      <c r="G10" s="103">
        <v>1.6500000000000001E-2</v>
      </c>
      <c r="H10" s="103">
        <v>1.67E-2</v>
      </c>
      <c r="I10" s="103">
        <v>1.6299999999999999E-2</v>
      </c>
      <c r="J10" s="103">
        <v>1.9300000000000001E-2</v>
      </c>
      <c r="K10" s="103">
        <v>1.9300000000000001E-2</v>
      </c>
      <c r="L10" s="103">
        <v>2.1499999999999998E-2</v>
      </c>
      <c r="M10" s="103">
        <v>1.9300000000000001E-2</v>
      </c>
      <c r="N10" s="103">
        <v>2.1000000000000001E-2</v>
      </c>
      <c r="O10" s="103">
        <v>1.8800000000000001E-2</v>
      </c>
      <c r="P10" s="103">
        <v>1.7399999999999999E-2</v>
      </c>
      <c r="Q10" s="103">
        <v>1.95E-2</v>
      </c>
      <c r="R10" s="103">
        <v>1.95E-2</v>
      </c>
      <c r="S10" s="103">
        <v>1.8499999999999999E-2</v>
      </c>
      <c r="T10" s="103">
        <v>2.1299999999999999E-2</v>
      </c>
      <c r="U10" s="103">
        <v>1.4800000000000001E-2</v>
      </c>
      <c r="V10" s="103">
        <v>1.8599999999999998E-2</v>
      </c>
      <c r="W10" s="103">
        <v>1.6400000000000001E-2</v>
      </c>
      <c r="X10" s="103">
        <v>2.0299999999999999E-2</v>
      </c>
      <c r="Y10" s="103">
        <v>2.0299999999999999E-2</v>
      </c>
      <c r="Z10" s="103">
        <v>1.6500000000000001E-2</v>
      </c>
      <c r="AA10" s="103">
        <v>1.7600000000000001E-2</v>
      </c>
      <c r="AB10" s="103">
        <v>2.0799999999999999E-2</v>
      </c>
      <c r="AC10" s="103">
        <v>1.89E-2</v>
      </c>
      <c r="AD10" s="103">
        <v>2.0199999999999999E-2</v>
      </c>
      <c r="AE10" s="103">
        <v>0.02</v>
      </c>
      <c r="AF10" s="108"/>
      <c r="AG10" s="109"/>
      <c r="AH10" s="105">
        <v>0.59210000000000018</v>
      </c>
      <c r="AI10" s="106">
        <v>1.9736666666666673E-2</v>
      </c>
      <c r="AJ10" s="107">
        <v>2.86E-2</v>
      </c>
      <c r="AK10" s="54">
        <v>0</v>
      </c>
    </row>
    <row r="11" spans="1:37" ht="18.75" customHeight="1">
      <c r="A11" s="32" t="s">
        <v>29</v>
      </c>
      <c r="B11" s="103">
        <v>0.02</v>
      </c>
      <c r="C11" s="103">
        <v>1.38E-2</v>
      </c>
      <c r="D11" s="103">
        <v>1.67E-2</v>
      </c>
      <c r="E11" s="103">
        <v>1.89E-2</v>
      </c>
      <c r="F11" s="103">
        <v>1.9099999999999999E-2</v>
      </c>
      <c r="G11" s="103">
        <v>2.0799999999999999E-2</v>
      </c>
      <c r="H11" s="103">
        <v>1.9099999999999999E-2</v>
      </c>
      <c r="I11" s="103">
        <v>1.9099999999999999E-2</v>
      </c>
      <c r="J11" s="103">
        <v>1.66E-2</v>
      </c>
      <c r="K11" s="103">
        <v>1.9E-2</v>
      </c>
      <c r="L11" s="103">
        <v>1.89E-2</v>
      </c>
      <c r="M11" s="103">
        <v>1.8499999999999999E-2</v>
      </c>
      <c r="N11" s="103">
        <v>1.46E-2</v>
      </c>
      <c r="O11" s="103">
        <v>2.06E-2</v>
      </c>
      <c r="P11" s="103">
        <v>2.06E-2</v>
      </c>
      <c r="Q11" s="103">
        <v>1.9099999999999999E-2</v>
      </c>
      <c r="R11" s="103">
        <v>2.18E-2</v>
      </c>
      <c r="S11" s="103">
        <v>1.8100000000000002E-2</v>
      </c>
      <c r="T11" s="103">
        <v>1.6500000000000001E-2</v>
      </c>
      <c r="U11" s="103">
        <v>1.1900000000000001E-2</v>
      </c>
      <c r="V11" s="103">
        <v>2.06E-2</v>
      </c>
      <c r="W11" s="103">
        <v>2.06E-2</v>
      </c>
      <c r="X11" s="103">
        <v>2.1000000000000001E-2</v>
      </c>
      <c r="Y11" s="103">
        <v>1.52E-2</v>
      </c>
      <c r="Z11" s="103">
        <v>1.38E-2</v>
      </c>
      <c r="AA11" s="103">
        <v>1.6299999999999999E-2</v>
      </c>
      <c r="AB11" s="103">
        <v>1.6199999999999999E-2</v>
      </c>
      <c r="AC11" s="103">
        <v>2.35E-2</v>
      </c>
      <c r="AD11" s="103">
        <v>2.3599999999999999E-2</v>
      </c>
      <c r="AE11" s="103">
        <v>8.8999999999999999E-3</v>
      </c>
      <c r="AF11" s="103">
        <v>1.24E-2</v>
      </c>
      <c r="AG11" s="104"/>
      <c r="AH11" s="105">
        <v>0.55579999999999996</v>
      </c>
      <c r="AI11" s="106">
        <v>1.7929032258064515E-2</v>
      </c>
      <c r="AJ11" s="107">
        <v>2.3599999999999999E-2</v>
      </c>
      <c r="AK11" s="54">
        <v>0</v>
      </c>
    </row>
    <row r="12" spans="1:37" ht="18.75" customHeight="1">
      <c r="A12" s="32" t="s">
        <v>30</v>
      </c>
      <c r="B12" s="103">
        <v>1.6400000000000001E-2</v>
      </c>
      <c r="C12" s="103">
        <v>1.6199999999999999E-2</v>
      </c>
      <c r="D12" s="103">
        <v>1.3899999999999999E-2</v>
      </c>
      <c r="E12" s="103">
        <v>1.6799999999999999E-2</v>
      </c>
      <c r="F12" s="103">
        <v>1.6799999999999999E-2</v>
      </c>
      <c r="G12" s="103">
        <v>0.02</v>
      </c>
      <c r="H12" s="103">
        <v>1.89E-2</v>
      </c>
      <c r="I12" s="103">
        <v>1.4500000000000001E-2</v>
      </c>
      <c r="J12" s="103">
        <v>1.6500000000000001E-2</v>
      </c>
      <c r="K12" s="103">
        <v>1.8800000000000001E-2</v>
      </c>
      <c r="L12" s="103">
        <v>2.0500000000000001E-2</v>
      </c>
      <c r="M12" s="103">
        <v>2.0500000000000001E-2</v>
      </c>
      <c r="N12" s="103">
        <v>1.35E-2</v>
      </c>
      <c r="O12" s="103">
        <v>1.89E-2</v>
      </c>
      <c r="P12" s="103">
        <v>1.6500000000000001E-2</v>
      </c>
      <c r="Q12" s="103">
        <v>1.6400000000000001E-2</v>
      </c>
      <c r="R12" s="103">
        <v>1.89E-2</v>
      </c>
      <c r="S12" s="103">
        <v>1.9400000000000001E-2</v>
      </c>
      <c r="T12" s="103">
        <v>1.95E-2</v>
      </c>
      <c r="U12" s="103">
        <v>1.2E-2</v>
      </c>
      <c r="V12" s="103">
        <v>1.9300000000000001E-2</v>
      </c>
      <c r="W12" s="103">
        <v>1.89E-2</v>
      </c>
      <c r="X12" s="103">
        <v>1.67E-2</v>
      </c>
      <c r="Y12" s="103">
        <v>1.2200000000000001E-2</v>
      </c>
      <c r="Z12" s="103">
        <v>1.9E-2</v>
      </c>
      <c r="AA12" s="103">
        <v>1.9E-2</v>
      </c>
      <c r="AB12" s="103">
        <v>1.8700000000000001E-2</v>
      </c>
      <c r="AC12" s="103">
        <v>1.47E-2</v>
      </c>
      <c r="AD12" s="103">
        <v>1.4E-2</v>
      </c>
      <c r="AE12" s="103">
        <v>2.2499999999999999E-2</v>
      </c>
      <c r="AF12" s="103">
        <v>1.9699999999999999E-2</v>
      </c>
      <c r="AG12" s="104"/>
      <c r="AH12" s="105">
        <v>0.53960000000000008</v>
      </c>
      <c r="AI12" s="106">
        <v>1.7406451612903228E-2</v>
      </c>
      <c r="AJ12" s="107">
        <v>2.2499999999999999E-2</v>
      </c>
      <c r="AK12" s="54">
        <v>0</v>
      </c>
    </row>
    <row r="13" spans="1:37" ht="18.75" customHeight="1">
      <c r="A13" s="32" t="s">
        <v>31</v>
      </c>
      <c r="B13" s="103">
        <v>1.8499999999999999E-2</v>
      </c>
      <c r="C13" s="103">
        <v>1.8499999999999999E-2</v>
      </c>
      <c r="D13" s="103">
        <v>1.47E-2</v>
      </c>
      <c r="E13" s="103">
        <v>1.8800000000000001E-2</v>
      </c>
      <c r="F13" s="103">
        <v>1.8499999999999999E-2</v>
      </c>
      <c r="G13" s="103">
        <v>1.6500000000000001E-2</v>
      </c>
      <c r="H13" s="103">
        <v>9.2999999999999992E-3</v>
      </c>
      <c r="I13" s="103">
        <v>2.1399999999999999E-2</v>
      </c>
      <c r="J13" s="103">
        <v>2.1399999999999999E-2</v>
      </c>
      <c r="K13" s="103">
        <v>2.3800000000000002E-2</v>
      </c>
      <c r="L13" s="103">
        <v>1.89E-2</v>
      </c>
      <c r="M13" s="103">
        <v>1.1900000000000001E-2</v>
      </c>
      <c r="N13" s="103">
        <v>1.4E-2</v>
      </c>
      <c r="O13" s="103">
        <v>1.41E-2</v>
      </c>
      <c r="P13" s="103">
        <v>1.78E-2</v>
      </c>
      <c r="Q13" s="103">
        <v>1.7299999999999999E-2</v>
      </c>
      <c r="R13" s="103">
        <v>2.0799999999999999E-2</v>
      </c>
      <c r="S13" s="103">
        <v>1.43E-2</v>
      </c>
      <c r="T13" s="103">
        <v>2.6200000000000001E-2</v>
      </c>
      <c r="U13" s="103">
        <v>1.4500000000000001E-2</v>
      </c>
      <c r="V13" s="103">
        <v>1.1599999999999999E-2</v>
      </c>
      <c r="W13" s="103">
        <v>2.0199999999999999E-2</v>
      </c>
      <c r="X13" s="103">
        <v>2.0199999999999999E-2</v>
      </c>
      <c r="Y13" s="103">
        <v>2.1000000000000001E-2</v>
      </c>
      <c r="Z13" s="103">
        <v>1.9E-2</v>
      </c>
      <c r="AA13" s="103">
        <v>1.1599999999999999E-2</v>
      </c>
      <c r="AB13" s="103">
        <v>2.1499999999999998E-2</v>
      </c>
      <c r="AC13" s="103">
        <v>1.44E-2</v>
      </c>
      <c r="AD13" s="103">
        <v>1.7999999999999999E-2</v>
      </c>
      <c r="AE13" s="103">
        <v>1.7999999999999999E-2</v>
      </c>
      <c r="AF13" s="108"/>
      <c r="AG13" s="109"/>
      <c r="AH13" s="105">
        <v>0.52670000000000006</v>
      </c>
      <c r="AI13" s="106">
        <v>1.7556666666666668E-2</v>
      </c>
      <c r="AJ13" s="107">
        <v>2.6200000000000001E-2</v>
      </c>
      <c r="AK13" s="54">
        <v>0</v>
      </c>
    </row>
    <row r="14" spans="1:37" ht="18.75" customHeight="1">
      <c r="A14" s="32" t="s">
        <v>32</v>
      </c>
      <c r="B14" s="103">
        <v>1.8800000000000001E-2</v>
      </c>
      <c r="C14" s="103">
        <v>1.66E-2</v>
      </c>
      <c r="D14" s="103">
        <v>1.9400000000000001E-2</v>
      </c>
      <c r="E14" s="103">
        <v>1.66E-2</v>
      </c>
      <c r="F14" s="103">
        <v>1.41E-2</v>
      </c>
      <c r="G14" s="103">
        <v>1.6500000000000001E-2</v>
      </c>
      <c r="H14" s="103">
        <v>1.6500000000000001E-2</v>
      </c>
      <c r="I14" s="103">
        <v>1.61E-2</v>
      </c>
      <c r="J14" s="103">
        <v>1.1599999999999999E-2</v>
      </c>
      <c r="K14" s="103">
        <v>1.37E-2</v>
      </c>
      <c r="L14" s="103">
        <v>1.6299999999999999E-2</v>
      </c>
      <c r="M14" s="103">
        <v>1.66E-2</v>
      </c>
      <c r="N14" s="103">
        <v>1.77E-2</v>
      </c>
      <c r="O14" s="103">
        <v>1.77E-2</v>
      </c>
      <c r="P14" s="103">
        <v>1.8599999999999998E-2</v>
      </c>
      <c r="Q14" s="103">
        <v>1.67E-2</v>
      </c>
      <c r="R14" s="103">
        <v>1.8499999999999999E-2</v>
      </c>
      <c r="S14" s="103">
        <v>1.1599999999999999E-2</v>
      </c>
      <c r="T14" s="103">
        <v>1.38E-2</v>
      </c>
      <c r="U14" s="103">
        <v>1.6400000000000001E-2</v>
      </c>
      <c r="V14" s="103">
        <v>1.6400000000000001E-2</v>
      </c>
      <c r="W14" s="103">
        <v>1.5599999999999999E-2</v>
      </c>
      <c r="X14" s="103">
        <v>1.24E-2</v>
      </c>
      <c r="Y14" s="103">
        <v>2.3199999999999998E-2</v>
      </c>
      <c r="Z14" s="103">
        <v>1.4E-2</v>
      </c>
      <c r="AA14" s="103">
        <v>1.3899999999999999E-2</v>
      </c>
      <c r="AB14" s="103">
        <v>1.6299999999999999E-2</v>
      </c>
      <c r="AC14" s="103">
        <v>1.6299999999999999E-2</v>
      </c>
      <c r="AD14" s="103">
        <v>1.4200000000000001E-2</v>
      </c>
      <c r="AE14" s="103">
        <v>1.9099999999999999E-2</v>
      </c>
      <c r="AF14" s="103">
        <v>1.38E-2</v>
      </c>
      <c r="AG14" s="104"/>
      <c r="AH14" s="105">
        <v>0.49900000000000005</v>
      </c>
      <c r="AI14" s="106">
        <v>1.609677419354839E-2</v>
      </c>
      <c r="AJ14" s="107">
        <v>2.3199999999999998E-2</v>
      </c>
      <c r="AK14" s="54">
        <v>0</v>
      </c>
    </row>
    <row r="15" spans="1:37" ht="20.45" customHeight="1">
      <c r="A15" s="32" t="s">
        <v>33</v>
      </c>
      <c r="B15" s="103">
        <v>1.4E-2</v>
      </c>
      <c r="C15" s="103">
        <v>1.43E-2</v>
      </c>
      <c r="D15" s="103">
        <v>1.77E-2</v>
      </c>
      <c r="E15" s="103">
        <v>1.77E-2</v>
      </c>
      <c r="F15" s="103">
        <v>1.9E-2</v>
      </c>
      <c r="G15" s="103">
        <v>1.6500000000000001E-2</v>
      </c>
      <c r="H15" s="103">
        <v>1.44E-2</v>
      </c>
      <c r="I15" s="103">
        <v>1.66E-2</v>
      </c>
      <c r="J15" s="103">
        <v>1.89E-2</v>
      </c>
      <c r="K15" s="103">
        <v>1.7999999999999999E-2</v>
      </c>
      <c r="L15" s="103">
        <v>1.7500000000000002E-2</v>
      </c>
      <c r="M15" s="103">
        <v>1.67E-2</v>
      </c>
      <c r="N15" s="103">
        <v>1.61E-2</v>
      </c>
      <c r="O15" s="103">
        <v>1.24E-2</v>
      </c>
      <c r="P15" s="103">
        <v>1.17E-2</v>
      </c>
      <c r="Q15" s="103">
        <v>1.6500000000000001E-2</v>
      </c>
      <c r="R15" s="103">
        <v>1.89E-2</v>
      </c>
      <c r="S15" s="103">
        <v>1.89E-2</v>
      </c>
      <c r="T15" s="103">
        <v>1.3899999999999999E-2</v>
      </c>
      <c r="U15" s="103">
        <v>1.6199999999999999E-2</v>
      </c>
      <c r="V15" s="103">
        <v>1.6500000000000001E-2</v>
      </c>
      <c r="W15" s="103">
        <v>1.1599999999999999E-2</v>
      </c>
      <c r="X15" s="103">
        <v>2.07E-2</v>
      </c>
      <c r="Y15" s="103">
        <v>1.8599999999999998E-2</v>
      </c>
      <c r="Z15" s="103">
        <v>1.8599999999999998E-2</v>
      </c>
      <c r="AA15" s="103">
        <v>1.6500000000000001E-2</v>
      </c>
      <c r="AB15" s="103">
        <v>1.6299999999999999E-2</v>
      </c>
      <c r="AC15" s="103">
        <v>1.6299999999999999E-2</v>
      </c>
      <c r="AD15" s="103">
        <v>2.1499999999999998E-2</v>
      </c>
      <c r="AE15" s="103">
        <v>1.41E-2</v>
      </c>
      <c r="AF15" s="108"/>
      <c r="AG15" s="109"/>
      <c r="AH15" s="105">
        <v>0.49659999999999999</v>
      </c>
      <c r="AI15" s="106">
        <v>1.6553333333333333E-2</v>
      </c>
      <c r="AJ15" s="107">
        <v>2.1499999999999998E-2</v>
      </c>
      <c r="AK15" s="54">
        <v>0</v>
      </c>
    </row>
    <row r="16" spans="1:37" ht="18.75" customHeight="1">
      <c r="A16" s="32" t="s">
        <v>34</v>
      </c>
      <c r="B16" s="103">
        <v>2.01E-2</v>
      </c>
      <c r="C16" s="103">
        <v>2.01E-2</v>
      </c>
      <c r="D16" s="103">
        <v>1.7999999999999999E-2</v>
      </c>
      <c r="E16" s="103">
        <v>1.41E-2</v>
      </c>
      <c r="F16" s="103">
        <v>1.6199999999999999E-2</v>
      </c>
      <c r="G16" s="103">
        <v>1.6500000000000001E-2</v>
      </c>
      <c r="H16" s="103">
        <v>1.1599999999999999E-2</v>
      </c>
      <c r="I16" s="103">
        <v>1.9099999999999999E-2</v>
      </c>
      <c r="J16" s="103">
        <v>1.9099999999999999E-2</v>
      </c>
      <c r="K16" s="103">
        <v>1.6400000000000001E-2</v>
      </c>
      <c r="L16" s="103">
        <v>1.6299999999999999E-2</v>
      </c>
      <c r="M16" s="103">
        <v>1.6500000000000001E-2</v>
      </c>
      <c r="N16" s="103">
        <v>1.15E-2</v>
      </c>
      <c r="O16" s="103">
        <v>1.14E-2</v>
      </c>
      <c r="P16" s="103">
        <v>1.4999999999999999E-2</v>
      </c>
      <c r="Q16" s="103">
        <v>1.4999999999999999E-2</v>
      </c>
      <c r="R16" s="103">
        <v>1.8499999999999999E-2</v>
      </c>
      <c r="S16" s="103">
        <v>1.6400000000000001E-2</v>
      </c>
      <c r="T16" s="103">
        <v>1.4E-2</v>
      </c>
      <c r="U16" s="103">
        <v>1.3899999999999999E-2</v>
      </c>
      <c r="V16" s="103">
        <v>1.15E-2</v>
      </c>
      <c r="W16" s="103">
        <v>1.5299999999999999E-2</v>
      </c>
      <c r="X16" s="103">
        <v>1.5299999999999999E-2</v>
      </c>
      <c r="Y16" s="103">
        <v>1.67E-2</v>
      </c>
      <c r="Z16" s="103">
        <v>1.8700000000000001E-2</v>
      </c>
      <c r="AA16" s="103">
        <v>2.1299999999999999E-2</v>
      </c>
      <c r="AB16" s="103">
        <v>1.41E-2</v>
      </c>
      <c r="AC16" s="103">
        <v>1.14E-2</v>
      </c>
      <c r="AD16" s="103">
        <v>1.78E-2</v>
      </c>
      <c r="AE16" s="103">
        <v>1.4800000000000001E-2</v>
      </c>
      <c r="AF16" s="103">
        <v>1.6299999999999999E-2</v>
      </c>
      <c r="AG16" s="104"/>
      <c r="AH16" s="105">
        <v>0.4929</v>
      </c>
      <c r="AI16" s="106">
        <v>1.5900000000000001E-2</v>
      </c>
      <c r="AJ16" s="107">
        <v>2.1299999999999999E-2</v>
      </c>
      <c r="AK16" s="54">
        <v>0</v>
      </c>
    </row>
    <row r="17" spans="1:37">
      <c r="A17" s="9" t="s">
        <v>54</v>
      </c>
      <c r="B17" s="110">
        <v>1.15E-2</v>
      </c>
      <c r="C17" s="110">
        <v>1.17E-2</v>
      </c>
      <c r="D17" s="110">
        <v>9.4000000000000004E-3</v>
      </c>
      <c r="E17" s="110">
        <v>1.1599999999999999E-2</v>
      </c>
      <c r="F17" s="110">
        <v>1.41E-2</v>
      </c>
      <c r="G17" s="110">
        <v>9.7999999999999997E-3</v>
      </c>
      <c r="H17" s="110">
        <v>9.2999999999999992E-3</v>
      </c>
      <c r="I17" s="110">
        <v>1.1900000000000001E-2</v>
      </c>
      <c r="J17" s="110">
        <v>1.1599999999999999E-2</v>
      </c>
      <c r="K17" s="110">
        <v>1.2E-2</v>
      </c>
      <c r="L17" s="110">
        <v>1.1599999999999999E-2</v>
      </c>
      <c r="M17" s="110">
        <v>1.1900000000000001E-2</v>
      </c>
      <c r="N17" s="110">
        <v>1.15E-2</v>
      </c>
      <c r="O17" s="110">
        <v>1.14E-2</v>
      </c>
      <c r="P17" s="110">
        <v>1.17E-2</v>
      </c>
      <c r="Q17" s="110">
        <v>1.4200000000000001E-2</v>
      </c>
      <c r="R17" s="110">
        <v>9.2999999999999992E-3</v>
      </c>
      <c r="S17" s="110">
        <v>1.1599999999999999E-2</v>
      </c>
      <c r="T17" s="110">
        <v>1.37E-2</v>
      </c>
      <c r="U17" s="110">
        <v>1.1900000000000001E-2</v>
      </c>
      <c r="V17" s="110">
        <v>1.15E-2</v>
      </c>
      <c r="W17" s="110">
        <v>1.1599999999999999E-2</v>
      </c>
      <c r="X17" s="110">
        <v>1.24E-2</v>
      </c>
      <c r="Y17" s="110">
        <v>1.2200000000000001E-2</v>
      </c>
      <c r="Z17" s="110">
        <v>1.38E-2</v>
      </c>
      <c r="AA17" s="110">
        <v>1.15E-2</v>
      </c>
      <c r="AB17" s="110">
        <v>1.41E-2</v>
      </c>
      <c r="AC17" s="110">
        <v>1.14E-2</v>
      </c>
      <c r="AD17" s="110">
        <v>1.38E-2</v>
      </c>
      <c r="AE17" s="110">
        <v>8.8999999999999999E-3</v>
      </c>
      <c r="AF17" s="110">
        <v>1.24E-2</v>
      </c>
      <c r="AG17" s="110"/>
      <c r="AH17" s="111">
        <v>6.2932999999999995</v>
      </c>
      <c r="AI17" s="112" t="s">
        <v>55</v>
      </c>
      <c r="AJ17" s="110"/>
      <c r="AK17" s="4"/>
    </row>
  </sheetData>
  <hyperlinks>
    <hyperlink ref="K1" location="'Hyper Links'!A1" display="'Hyper Links'!A1" xr:uid="{0D533657-220A-4915-8AEA-54055C52C90A}"/>
  </hyperlink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6C461F-3AE5-451B-8797-D1590D2543FB}"/>
</file>

<file path=customXml/itemProps2.xml><?xml version="1.0" encoding="utf-8"?>
<ds:datastoreItem xmlns:ds="http://schemas.openxmlformats.org/officeDocument/2006/customXml" ds:itemID="{AA2A5048-7EE8-42BD-92D8-157FC004844C}"/>
</file>

<file path=customXml/itemProps3.xml><?xml version="1.0" encoding="utf-8"?>
<ds:datastoreItem xmlns:ds="http://schemas.openxmlformats.org/officeDocument/2006/customXml" ds:itemID="{CE5CA8F4-431E-4472-B7CE-C095209309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Sheet1</vt:lpstr>
      <vt:lpstr>Park Ridge</vt:lpstr>
      <vt:lpstr>Daily Flow-312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2020-02-06T15:24:04Z</dcterms:created>
  <dcterms:modified xsi:type="dcterms:W3CDTF">2020-02-06T16:20:51Z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