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6D9A4B89-6A06-48D4-A3C2-A4524145D1AA}" xr6:coauthVersionLast="44" xr6:coauthVersionMax="44" xr10:uidLastSave="{00000000-0000-0000-0000-000000000000}"/>
  <bookViews>
    <workbookView xWindow="1080" yWindow="1080" windowWidth="21600" windowHeight="11385" activeTab="1" xr2:uid="{7906D2B7-25F9-4736-920F-CB32FB7B1C66}"/>
  </bookViews>
  <sheets>
    <sheet name="WLU" sheetId="4" r:id="rId1"/>
    <sheet name="Monthly" sheetId="5" r:id="rId2"/>
    <sheet name="Phillips Ravenna Combined" sheetId="1" r:id="rId3"/>
    <sheet name="Daily Flow-320" sheetId="2" r:id="rId4"/>
    <sheet name="Daily Flow-344" sheetId="3" r:id="rId5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4" l="1"/>
  <c r="Z4" i="4"/>
  <c r="B5" i="4"/>
  <c r="D5" i="4"/>
  <c r="F5" i="4"/>
  <c r="H5" i="4"/>
  <c r="J5" i="4"/>
  <c r="L5" i="4"/>
  <c r="N5" i="4"/>
  <c r="P5" i="4"/>
  <c r="R5" i="4"/>
  <c r="T5" i="4"/>
  <c r="V5" i="4"/>
  <c r="X5" i="4"/>
  <c r="Y38" i="1" l="1"/>
  <c r="Z38" i="1" s="1"/>
  <c r="Z37" i="1"/>
  <c r="Z39" i="1" s="1"/>
  <c r="Z12" i="1" s="1"/>
  <c r="Y37" i="1"/>
  <c r="AG32" i="1"/>
  <c r="AF32" i="1"/>
  <c r="Y32" i="1"/>
  <c r="Z32" i="1" s="1"/>
  <c r="AG31" i="1"/>
  <c r="AF31" i="1"/>
  <c r="Y31" i="1"/>
  <c r="Z31" i="1" s="1"/>
  <c r="AF26" i="1"/>
  <c r="AG26" i="1" s="1"/>
  <c r="Z26" i="1"/>
  <c r="Y26" i="1"/>
  <c r="AF25" i="1"/>
  <c r="AG25" i="1" s="1"/>
  <c r="AG27" i="1" s="1"/>
  <c r="AE9" i="1" s="1"/>
  <c r="Z25" i="1"/>
  <c r="Y25" i="1"/>
  <c r="AB19" i="1"/>
  <c r="Z19" i="1"/>
  <c r="Q19" i="1"/>
  <c r="N19" i="1"/>
  <c r="J19" i="1"/>
  <c r="AG19" i="1" s="1"/>
  <c r="I19" i="1"/>
  <c r="K19" i="1" s="1"/>
  <c r="G19" i="1"/>
  <c r="F19" i="1"/>
  <c r="E19" i="1"/>
  <c r="AE19" i="1" s="1"/>
  <c r="D19" i="1"/>
  <c r="C19" i="1"/>
  <c r="B19" i="1"/>
  <c r="AG18" i="1"/>
  <c r="AB18" i="1"/>
  <c r="Z18" i="1"/>
  <c r="Q18" i="1"/>
  <c r="N18" i="1"/>
  <c r="J18" i="1"/>
  <c r="I18" i="1"/>
  <c r="K18" i="1" s="1"/>
  <c r="H18" i="1"/>
  <c r="G18" i="1"/>
  <c r="F18" i="1"/>
  <c r="E18" i="1"/>
  <c r="AE18" i="1" s="1"/>
  <c r="D18" i="1"/>
  <c r="C18" i="1"/>
  <c r="B18" i="1"/>
  <c r="X18" i="1" s="1"/>
  <c r="AG17" i="1"/>
  <c r="AE17" i="1"/>
  <c r="AB17" i="1"/>
  <c r="Z17" i="1"/>
  <c r="X17" i="1"/>
  <c r="Q17" i="1"/>
  <c r="N17" i="1"/>
  <c r="K17" i="1"/>
  <c r="J17" i="1"/>
  <c r="I17" i="1"/>
  <c r="H17" i="1"/>
  <c r="G17" i="1"/>
  <c r="F17" i="1"/>
  <c r="E17" i="1"/>
  <c r="D17" i="1"/>
  <c r="C17" i="1"/>
  <c r="B17" i="1"/>
  <c r="AE16" i="1"/>
  <c r="AB16" i="1"/>
  <c r="Z16" i="1"/>
  <c r="R16" i="1"/>
  <c r="Q16" i="1"/>
  <c r="N16" i="1"/>
  <c r="J16" i="1"/>
  <c r="I16" i="1"/>
  <c r="G16" i="1"/>
  <c r="F16" i="1"/>
  <c r="E16" i="1"/>
  <c r="D16" i="1"/>
  <c r="C16" i="1"/>
  <c r="B16" i="1"/>
  <c r="AB15" i="1"/>
  <c r="Z15" i="1"/>
  <c r="Q15" i="1"/>
  <c r="N15" i="1"/>
  <c r="J15" i="1"/>
  <c r="AG15" i="1" s="1"/>
  <c r="I15" i="1"/>
  <c r="K15" i="1" s="1"/>
  <c r="G15" i="1"/>
  <c r="F15" i="1"/>
  <c r="E15" i="1"/>
  <c r="AE15" i="1" s="1"/>
  <c r="D15" i="1"/>
  <c r="C15" i="1"/>
  <c r="B15" i="1"/>
  <c r="H15" i="1" s="1"/>
  <c r="AG14" i="1"/>
  <c r="AB14" i="1"/>
  <c r="Z14" i="1"/>
  <c r="Q14" i="1"/>
  <c r="N14" i="1"/>
  <c r="J14" i="1"/>
  <c r="I14" i="1"/>
  <c r="K14" i="1" s="1"/>
  <c r="H14" i="1"/>
  <c r="G14" i="1"/>
  <c r="F14" i="1"/>
  <c r="E14" i="1"/>
  <c r="AE14" i="1" s="1"/>
  <c r="D14" i="1"/>
  <c r="C14" i="1"/>
  <c r="B14" i="1"/>
  <c r="X14" i="1" s="1"/>
  <c r="AG13" i="1"/>
  <c r="AE13" i="1"/>
  <c r="AB13" i="1"/>
  <c r="Z13" i="1"/>
  <c r="X13" i="1"/>
  <c r="Q13" i="1"/>
  <c r="N13" i="1"/>
  <c r="K13" i="1"/>
  <c r="J13" i="1"/>
  <c r="I13" i="1"/>
  <c r="H13" i="1"/>
  <c r="G13" i="1"/>
  <c r="F13" i="1"/>
  <c r="E13" i="1"/>
  <c r="D13" i="1"/>
  <c r="C13" i="1"/>
  <c r="B13" i="1"/>
  <c r="AE12" i="1"/>
  <c r="AB12" i="1"/>
  <c r="R12" i="1"/>
  <c r="Q12" i="1"/>
  <c r="N12" i="1"/>
  <c r="J12" i="1"/>
  <c r="K12" i="1" s="1"/>
  <c r="I12" i="1"/>
  <c r="G12" i="1"/>
  <c r="F12" i="1"/>
  <c r="E12" i="1"/>
  <c r="D12" i="1"/>
  <c r="C12" i="1"/>
  <c r="B12" i="1"/>
  <c r="AB11" i="1"/>
  <c r="Z11" i="1"/>
  <c r="V20" i="1"/>
  <c r="Q11" i="1"/>
  <c r="N11" i="1"/>
  <c r="R11" i="1" s="1"/>
  <c r="J11" i="1"/>
  <c r="AG11" i="1" s="1"/>
  <c r="I11" i="1"/>
  <c r="K11" i="1" s="1"/>
  <c r="G11" i="1"/>
  <c r="F11" i="1"/>
  <c r="E11" i="1"/>
  <c r="AE11" i="1" s="1"/>
  <c r="D11" i="1"/>
  <c r="C11" i="1"/>
  <c r="B11" i="1"/>
  <c r="AG10" i="1"/>
  <c r="AB10" i="1"/>
  <c r="Z10" i="1"/>
  <c r="Q10" i="1"/>
  <c r="J10" i="1"/>
  <c r="I10" i="1"/>
  <c r="K10" i="1" s="1"/>
  <c r="H10" i="1"/>
  <c r="G10" i="1"/>
  <c r="F10" i="1"/>
  <c r="E10" i="1"/>
  <c r="AE10" i="1" s="1"/>
  <c r="D10" i="1"/>
  <c r="C10" i="1"/>
  <c r="B10" i="1"/>
  <c r="X10" i="1" s="1"/>
  <c r="AG9" i="1"/>
  <c r="Z9" i="1"/>
  <c r="N9" i="1"/>
  <c r="K9" i="1"/>
  <c r="J9" i="1"/>
  <c r="I9" i="1"/>
  <c r="H9" i="1"/>
  <c r="G9" i="1"/>
  <c r="F9" i="1"/>
  <c r="E9" i="1"/>
  <c r="D9" i="1"/>
  <c r="C9" i="1"/>
  <c r="B9" i="1"/>
  <c r="AE8" i="1"/>
  <c r="AE20" i="1" s="1"/>
  <c r="AB8" i="1"/>
  <c r="Z8" i="1"/>
  <c r="Z20" i="1" s="1"/>
  <c r="T20" i="1"/>
  <c r="N8" i="1"/>
  <c r="K8" i="1"/>
  <c r="J8" i="1"/>
  <c r="AG8" i="1" s="1"/>
  <c r="I8" i="1"/>
  <c r="G8" i="1"/>
  <c r="F8" i="1"/>
  <c r="F20" i="1" s="1"/>
  <c r="E8" i="1"/>
  <c r="D8" i="1"/>
  <c r="C8" i="1"/>
  <c r="B8" i="1"/>
  <c r="H8" i="1" s="1"/>
  <c r="AJ11" i="1" l="1"/>
  <c r="S11" i="1"/>
  <c r="Q8" i="1"/>
  <c r="O20" i="1"/>
  <c r="H11" i="1"/>
  <c r="X11" i="1"/>
  <c r="AJ12" i="1"/>
  <c r="S12" i="1"/>
  <c r="AC14" i="1"/>
  <c r="AH14" i="1"/>
  <c r="AJ16" i="1"/>
  <c r="S16" i="1"/>
  <c r="B20" i="1"/>
  <c r="C20" i="1"/>
  <c r="P20" i="1"/>
  <c r="R14" i="1"/>
  <c r="R15" i="1"/>
  <c r="AC18" i="1"/>
  <c r="AH18" i="1"/>
  <c r="Z27" i="1"/>
  <c r="X9" i="1" s="1"/>
  <c r="AG33" i="1"/>
  <c r="AG12" i="1" s="1"/>
  <c r="D20" i="1"/>
  <c r="I20" i="1"/>
  <c r="M20" i="1"/>
  <c r="Q9" i="1"/>
  <c r="AC10" i="1"/>
  <c r="AH10" i="1"/>
  <c r="R13" i="1"/>
  <c r="AC13" i="1"/>
  <c r="AH13" i="1"/>
  <c r="AG16" i="1"/>
  <c r="AG20" i="1" s="1"/>
  <c r="K16" i="1"/>
  <c r="K20" i="1" s="1"/>
  <c r="R18" i="1"/>
  <c r="R19" i="1"/>
  <c r="J20" i="1"/>
  <c r="R9" i="1"/>
  <c r="G20" i="1"/>
  <c r="L20" i="1"/>
  <c r="U20" i="1"/>
  <c r="V21" i="1" s="1"/>
  <c r="H19" i="1"/>
  <c r="E20" i="1"/>
  <c r="X8" i="1"/>
  <c r="N10" i="1"/>
  <c r="R10" i="1" s="1"/>
  <c r="H12" i="1"/>
  <c r="H20" i="1" s="1"/>
  <c r="X12" i="1"/>
  <c r="H16" i="1"/>
  <c r="X16" i="1"/>
  <c r="R17" i="1"/>
  <c r="AC17" i="1"/>
  <c r="AH17" i="1"/>
  <c r="Z33" i="1"/>
  <c r="AB9" i="1" s="1"/>
  <c r="AB20" i="1" s="1"/>
  <c r="X15" i="1"/>
  <c r="X19" i="1"/>
  <c r="AI16" i="1" l="1"/>
  <c r="AH16" i="1"/>
  <c r="AC16" i="1"/>
  <c r="AC9" i="1"/>
  <c r="AH9" i="1"/>
  <c r="AJ10" i="1"/>
  <c r="AK10" i="1" s="1"/>
  <c r="S10" i="1"/>
  <c r="AI10" i="1"/>
  <c r="AC19" i="1"/>
  <c r="AH19" i="1"/>
  <c r="AI19" i="1" s="1"/>
  <c r="AI9" i="1"/>
  <c r="AJ9" i="1"/>
  <c r="AK9" i="1" s="1"/>
  <c r="S9" i="1"/>
  <c r="AJ19" i="1"/>
  <c r="S19" i="1"/>
  <c r="AK16" i="1"/>
  <c r="AK12" i="1"/>
  <c r="Q20" i="1"/>
  <c r="R8" i="1"/>
  <c r="N20" i="1"/>
  <c r="AI13" i="1"/>
  <c r="AJ13" i="1"/>
  <c r="AK13" i="1" s="1"/>
  <c r="S13" i="1"/>
  <c r="AJ14" i="1"/>
  <c r="AK14" i="1" s="1"/>
  <c r="S14" i="1"/>
  <c r="AI14" i="1"/>
  <c r="AH8" i="1"/>
  <c r="X20" i="1"/>
  <c r="AC8" i="1"/>
  <c r="AC15" i="1"/>
  <c r="AH15" i="1"/>
  <c r="AI17" i="1"/>
  <c r="S17" i="1"/>
  <c r="AJ17" i="1"/>
  <c r="AK17" i="1" s="1"/>
  <c r="AH12" i="1"/>
  <c r="AI12" i="1" s="1"/>
  <c r="AC12" i="1"/>
  <c r="AJ18" i="1"/>
  <c r="AK18" i="1" s="1"/>
  <c r="S18" i="1"/>
  <c r="AI18" i="1"/>
  <c r="AJ15" i="1"/>
  <c r="AK15" i="1" s="1"/>
  <c r="S15" i="1"/>
  <c r="AI15" i="1"/>
  <c r="AH11" i="1"/>
  <c r="AK11" i="1" s="1"/>
  <c r="AC11" i="1"/>
  <c r="AH20" i="1" l="1"/>
  <c r="S8" i="1"/>
  <c r="S20" i="1" s="1"/>
  <c r="AJ8" i="1"/>
  <c r="AI8" i="1"/>
  <c r="R20" i="1"/>
  <c r="AI11" i="1"/>
  <c r="AK19" i="1"/>
  <c r="AI20" i="1" l="1"/>
  <c r="AK8" i="1"/>
  <c r="AJ20" i="1"/>
  <c r="AK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</authors>
  <commentList>
    <comment ref="A3" authorId="0" shapeId="0" xr:uid="{C2B15CB2-D20A-44D2-B412-B0993DEF4371}">
      <text>
        <r>
          <rPr>
            <b/>
            <sz val="9"/>
            <color indexed="81"/>
            <rFont val="Tahoma"/>
            <family val="2"/>
          </rPr>
          <t>pjhanks:</t>
        </r>
        <r>
          <rPr>
            <sz val="9"/>
            <color indexed="81"/>
            <rFont val="Tahoma"/>
            <family val="2"/>
          </rPr>
          <t xml:space="preserve">
Service Crystal Lake customers</t>
        </r>
      </text>
    </comment>
  </commentList>
</comments>
</file>

<file path=xl/sharedStrings.xml><?xml version="1.0" encoding="utf-8"?>
<sst xmlns="http://schemas.openxmlformats.org/spreadsheetml/2006/main" count="309" uniqueCount="131">
  <si>
    <t>252/344 - Ravenna Park</t>
  </si>
  <si>
    <t>PWS ID No. 3591061</t>
  </si>
  <si>
    <t>CUP No.   20-117-8352-3</t>
  </si>
  <si>
    <t>Exp. 11/15/20</t>
  </si>
  <si>
    <t>FDEP Permitted Max Day Capacity of Plant - .360 mgd</t>
  </si>
  <si>
    <t>Phillips interconnected with Ravenna on 07-25-18</t>
  </si>
  <si>
    <t>**Phillips PWSID dissolved 02-13-19</t>
  </si>
  <si>
    <t>Hyper Links'!A1</t>
  </si>
  <si>
    <t>Ravenna</t>
  </si>
  <si>
    <t>Phillips</t>
  </si>
  <si>
    <t>Total Water Used/Loss Ravenna</t>
  </si>
  <si>
    <t>Total Water Used/Loss Phillips</t>
  </si>
  <si>
    <t>Ravenna Source Mtr Error Adj.
(Flow Mtr)
    04/19/18 +1.32%                02/21/19 -0.50%</t>
  </si>
  <si>
    <t>City of Sanford 4" Source Mtr Error Adj.
05/22/19 -1.01% &amp;    04/05/19 100%</t>
  </si>
  <si>
    <t>City of Sanford 6" Source Mtr Error Adj.
 04/19/18 +0.99%                     02/21/19 +1.48%</t>
  </si>
  <si>
    <t>Ravenna Source Mtr &amp; I/C Error</t>
  </si>
  <si>
    <t>Phillips Source Mtr Error Adj.
 04/19/18 +3.45%                      02/21/19 +1.62%</t>
  </si>
  <si>
    <t>Phillips I/C Mtr. Error Adj.
05/22/19 3.23%         04/19/18 -3.09%</t>
  </si>
  <si>
    <t>Pumped</t>
  </si>
  <si>
    <t>Pumped Daily Avg.</t>
  </si>
  <si>
    <t>Pumped Daily Max.</t>
  </si>
  <si>
    <t>Total Pumped</t>
  </si>
  <si>
    <t>City of Sanford Emergency I/C</t>
  </si>
  <si>
    <t>Lake Mary Emergency I/C</t>
  </si>
  <si>
    <t>Total I/C</t>
  </si>
  <si>
    <t>Gallons Used</t>
  </si>
  <si>
    <t>Gallons Loss</t>
  </si>
  <si>
    <t>Total Used/ Loss</t>
  </si>
  <si>
    <t>Total Gallons Loss/Used</t>
  </si>
  <si>
    <t>Pumped + I/C, Less Gallons Loss/ Used</t>
  </si>
  <si>
    <t>Ravenna &amp; Crystal Billed Consumption</t>
  </si>
  <si>
    <t>Phillips Billed Consumption</t>
  </si>
  <si>
    <t>Combined Billed Consumption</t>
  </si>
  <si>
    <t>Meter Adj. %</t>
  </si>
  <si>
    <t>Pumped Meter Adj.</t>
  </si>
  <si>
    <t>Total Adj.</t>
  </si>
  <si>
    <t>Source Mtr.(s) Error Total</t>
  </si>
  <si>
    <t>Pumped + Source Mtr Error, - Gals Loss/Use</t>
  </si>
  <si>
    <t>Total AFW (Total Used/Loss + Billed)</t>
  </si>
  <si>
    <t>AFW % plus source mtr. error</t>
  </si>
  <si>
    <t>2018          AFW %</t>
  </si>
  <si>
    <t>January 2019</t>
  </si>
  <si>
    <t>N/A</t>
  </si>
  <si>
    <t>February</t>
  </si>
  <si>
    <t>1.32% &amp; -0.5%</t>
  </si>
  <si>
    <t>0.99% &amp; 1.48%</t>
  </si>
  <si>
    <t>3.45% &amp; +1.62%</t>
  </si>
  <si>
    <t>March</t>
  </si>
  <si>
    <t>April</t>
  </si>
  <si>
    <t>May</t>
  </si>
  <si>
    <t>05/22/19 -1.01% &amp;    04/05/19 100%</t>
  </si>
  <si>
    <t>-3.09% &amp;          3.23%</t>
  </si>
  <si>
    <t>June</t>
  </si>
  <si>
    <t>July</t>
  </si>
  <si>
    <t>August</t>
  </si>
  <si>
    <t>September</t>
  </si>
  <si>
    <t>October</t>
  </si>
  <si>
    <t>November</t>
  </si>
  <si>
    <t>December</t>
  </si>
  <si>
    <t>YTDTotal/Avg/Max</t>
  </si>
  <si>
    <t>Proof</t>
  </si>
  <si>
    <t>Ravenna Source Mtr Error Adj.
(Flow Mtr)
    04/19/18 +1.32% 02/21/19 -0.50%</t>
  </si>
  <si>
    <t>Phillips Source Mtr Error Adj.
 04/19/18 +3.45% 02/21/19 +1.62%</t>
  </si>
  <si>
    <t>Dates</t>
  </si>
  <si>
    <t>Adjusted</t>
  </si>
  <si>
    <t>02/01-02/21</t>
  </si>
  <si>
    <t>02/22-02/28</t>
  </si>
  <si>
    <t>City of Sanford 6"  Error Adj.
 04/19/18 +0.99% 02/21/19 +1.48%</t>
  </si>
  <si>
    <t>Phillips IC Mtr Error Adj.
05/22/19 3.23%         04/19/18 -3.09%</t>
  </si>
  <si>
    <t>05/01-05/21</t>
  </si>
  <si>
    <t>05/22-05/31</t>
  </si>
  <si>
    <t>City of Sanford 4"  Error Adj.
05/22/19 -1.01% &amp;    04/05/19 100%</t>
  </si>
  <si>
    <t xml:space="preserve">252/320  - Phillips </t>
  </si>
  <si>
    <t>MWAF - link to AH(x)</t>
  </si>
  <si>
    <t>Day</t>
  </si>
  <si>
    <t>Total</t>
  </si>
  <si>
    <t>Avg.</t>
  </si>
  <si>
    <t>Max</t>
  </si>
  <si>
    <t xml:space="preserve">Proof </t>
  </si>
  <si>
    <t>Grand Total</t>
  </si>
  <si>
    <t>Interconnect</t>
  </si>
  <si>
    <t>UIF I/C Reads</t>
  </si>
  <si>
    <t>MWAF - link to AH(x) - RvnaPk Wells 1-2 are ganged</t>
  </si>
  <si>
    <t>City of Sanford Total I/C For Crystal Lake &amp; Ravenna Park</t>
  </si>
  <si>
    <t>January 2017</t>
  </si>
  <si>
    <t>jan</t>
  </si>
  <si>
    <t>feb</t>
  </si>
  <si>
    <t>mar</t>
  </si>
  <si>
    <t>apl</t>
  </si>
  <si>
    <t>may</t>
  </si>
  <si>
    <t>june</t>
  </si>
  <si>
    <t>jly</t>
  </si>
  <si>
    <t>aug</t>
  </si>
  <si>
    <t>sept</t>
  </si>
  <si>
    <t>oct</t>
  </si>
  <si>
    <t>nov</t>
  </si>
  <si>
    <t>dec</t>
  </si>
  <si>
    <t>City of Sanford 4"  I/C For Crystal Lake</t>
  </si>
  <si>
    <t>City of Sanford 6"  I/C For Ravenna Park</t>
  </si>
  <si>
    <t>Ravenna 4" I/C</t>
  </si>
  <si>
    <t>Ravenna 6" I/C</t>
  </si>
  <si>
    <t>Ravenna Park/Lincoln Heights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</si>
  <si>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</si>
  <si>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</si>
  <si>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</si>
  <si>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</si>
  <si>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</si>
  <si>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</si>
  <si>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</si>
  <si>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</si>
  <si>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</si>
  <si>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</si>
  <si>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</si>
  <si>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</si>
  <si>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</si>
  <si>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</si>
  <si>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</si>
  <si>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</si>
  <si>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</si>
  <si>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</si>
  <si>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</si>
  <si>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</si>
  <si>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</si>
  <si>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</si>
  <si>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</si>
  <si>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</si>
  <si>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</si>
  <si>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Ravenna Park</t>
  </si>
  <si>
    <t>Ravnna Pk I/C (Purch)</t>
  </si>
  <si>
    <t>Phillips - I/C (Purch)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</si>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</sst>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0"/>
  </numFmts>
  <fonts count="43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3" tint="-0.249977111117893"/>
      <name val="Arial"/>
      <family val="2"/>
    </font>
    <font>
      <u/>
      <sz val="9"/>
      <color theme="10"/>
      <name val="Geneva"/>
      <family val="2"/>
    </font>
    <font>
      <sz val="10"/>
      <name val="Geneva"/>
      <family val="2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u/>
      <sz val="9"/>
      <color rgb="FF0070C0"/>
      <name val="Geneva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color rgb="FF800000"/>
      <name val="Arial"/>
      <family val="2"/>
    </font>
    <font>
      <b/>
      <sz val="9"/>
      <color rgb="FF800000"/>
      <name val="Arial"/>
      <family val="2"/>
    </font>
    <font>
      <b/>
      <sz val="10"/>
      <color rgb="FF800000"/>
      <name val="Arial"/>
      <family val="2"/>
    </font>
    <font>
      <b/>
      <sz val="10"/>
      <name val="Arial"/>
      <family val="2"/>
    </font>
    <font>
      <sz val="10"/>
      <color rgb="FF800000"/>
      <name val="Arial"/>
      <family val="2"/>
    </font>
    <font>
      <sz val="9"/>
      <color theme="9" tint="-0.499984740745262"/>
      <name val="Arial"/>
      <family val="2"/>
    </font>
    <font>
      <sz val="10"/>
      <color theme="3" tint="-0.249977111117893"/>
      <name val="Arial"/>
      <family val="2"/>
    </font>
    <font>
      <sz val="11"/>
      <color rgb="FF800000"/>
      <name val="Arial"/>
      <family val="2"/>
    </font>
    <font>
      <b/>
      <sz val="11"/>
      <color rgb="FF800000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Arial"/>
      <family val="2"/>
    </font>
    <font>
      <b/>
      <sz val="9"/>
      <color theme="9" tint="-0.249977111117893"/>
      <name val="Arial"/>
      <family val="2"/>
    </font>
    <font>
      <sz val="9"/>
      <name val="Geneva"/>
      <family val="2"/>
    </font>
    <font>
      <b/>
      <i/>
      <sz val="10"/>
      <color rgb="FFFF0000"/>
      <name val="Arial"/>
      <family val="2"/>
    </font>
    <font>
      <b/>
      <sz val="9"/>
      <name val="Genev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u/>
      <sz val="10"/>
      <name val="Geneva"/>
      <family val="2"/>
    </font>
    <font>
      <sz val="10"/>
      <color indexed="8"/>
      <name val="Arial"/>
      <family val="2"/>
    </font>
    <font>
      <b/>
      <i/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8" fillId="0" borderId="0"/>
  </cellStyleXfs>
  <cellXfs count="20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center"/>
    </xf>
    <xf numFmtId="0" fontId="7" fillId="0" borderId="0" xfId="2" applyAlignment="1" applyProtection="1"/>
    <xf numFmtId="3" fontId="9" fillId="0" borderId="0" xfId="3" applyNumberFormat="1" applyFont="1" applyAlignment="1">
      <alignment horizontal="right"/>
    </xf>
    <xf numFmtId="0" fontId="10" fillId="0" borderId="0" xfId="0" applyFont="1"/>
    <xf numFmtId="0" fontId="11" fillId="0" borderId="0" xfId="2" quotePrefix="1" applyFont="1" applyAlignment="1" applyProtection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18" fillId="0" borderId="18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6" fillId="0" borderId="6" xfId="0" applyFont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wrapText="1"/>
    </xf>
    <xf numFmtId="0" fontId="5" fillId="0" borderId="17" xfId="0" applyFont="1" applyBorder="1" applyAlignment="1">
      <alignment horizontal="center" wrapText="1"/>
    </xf>
    <xf numFmtId="9" fontId="19" fillId="8" borderId="23" xfId="1" applyFont="1" applyFill="1" applyBorder="1" applyAlignment="1">
      <alignment horizontal="center" vertical="center" wrapText="1"/>
    </xf>
    <xf numFmtId="49" fontId="13" fillId="0" borderId="23" xfId="0" applyNumberFormat="1" applyFont="1" applyBorder="1"/>
    <xf numFmtId="164" fontId="20" fillId="0" borderId="18" xfId="0" applyNumberFormat="1" applyFont="1" applyBorder="1" applyAlignment="1">
      <alignment horizontal="center"/>
    </xf>
    <xf numFmtId="164" fontId="20" fillId="0" borderId="23" xfId="0" applyNumberFormat="1" applyFont="1" applyBorder="1" applyAlignment="1">
      <alignment horizontal="center"/>
    </xf>
    <xf numFmtId="164" fontId="20" fillId="0" borderId="19" xfId="0" applyNumberFormat="1" applyFont="1" applyBorder="1" applyAlignment="1">
      <alignment horizontal="center"/>
    </xf>
    <xf numFmtId="164" fontId="20" fillId="0" borderId="20" xfId="0" applyNumberFormat="1" applyFont="1" applyBorder="1" applyAlignment="1">
      <alignment horizontal="center"/>
    </xf>
    <xf numFmtId="164" fontId="20" fillId="0" borderId="24" xfId="0" applyNumberFormat="1" applyFont="1" applyBorder="1" applyAlignment="1">
      <alignment horizontal="center"/>
    </xf>
    <xf numFmtId="164" fontId="20" fillId="0" borderId="21" xfId="0" applyNumberFormat="1" applyFon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164" fontId="4" fillId="3" borderId="23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center"/>
    </xf>
    <xf numFmtId="164" fontId="0" fillId="0" borderId="26" xfId="0" applyNumberFormat="1" applyBorder="1"/>
    <xf numFmtId="164" fontId="0" fillId="9" borderId="27" xfId="0" applyNumberFormat="1" applyFill="1" applyBorder="1"/>
    <xf numFmtId="164" fontId="0" fillId="9" borderId="19" xfId="0" applyNumberFormat="1" applyFill="1" applyBorder="1"/>
    <xf numFmtId="164" fontId="0" fillId="0" borderId="28" xfId="0" applyNumberFormat="1" applyBorder="1"/>
    <xf numFmtId="164" fontId="6" fillId="0" borderId="29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5" borderId="30" xfId="0" applyNumberFormat="1" applyFont="1" applyFill="1" applyBorder="1" applyAlignment="1">
      <alignment horizontal="center"/>
    </xf>
    <xf numFmtId="10" fontId="21" fillId="0" borderId="18" xfId="1" applyNumberFormat="1" applyFont="1" applyBorder="1" applyAlignment="1">
      <alignment horizontal="center"/>
    </xf>
    <xf numFmtId="164" fontId="21" fillId="0" borderId="19" xfId="0" applyNumberFormat="1" applyFont="1" applyBorder="1"/>
    <xf numFmtId="164" fontId="21" fillId="0" borderId="27" xfId="0" applyNumberFormat="1" applyFont="1" applyBorder="1"/>
    <xf numFmtId="164" fontId="21" fillId="0" borderId="31" xfId="0" applyNumberFormat="1" applyFont="1" applyBorder="1"/>
    <xf numFmtId="10" fontId="21" fillId="0" borderId="32" xfId="1" applyNumberFormat="1" applyFont="1" applyBorder="1"/>
    <xf numFmtId="164" fontId="22" fillId="0" borderId="29" xfId="0" applyNumberFormat="1" applyFont="1" applyBorder="1"/>
    <xf numFmtId="164" fontId="0" fillId="0" borderId="31" xfId="0" applyNumberFormat="1" applyBorder="1"/>
    <xf numFmtId="164" fontId="0" fillId="0" borderId="33" xfId="0" applyNumberFormat="1" applyBorder="1"/>
    <xf numFmtId="10" fontId="0" fillId="0" borderId="32" xfId="1" applyNumberFormat="1" applyFont="1" applyBorder="1"/>
    <xf numFmtId="9" fontId="19" fillId="8" borderId="23" xfId="1" applyFont="1" applyFill="1" applyBorder="1" applyAlignment="1">
      <alignment horizontal="center" vertical="center"/>
    </xf>
    <xf numFmtId="0" fontId="5" fillId="0" borderId="23" xfId="0" applyFont="1" applyBorder="1"/>
    <xf numFmtId="164" fontId="20" fillId="0" borderId="31" xfId="0" applyNumberFormat="1" applyFont="1" applyBorder="1" applyAlignment="1">
      <alignment horizontal="center"/>
    </xf>
    <xf numFmtId="49" fontId="21" fillId="0" borderId="18" xfId="1" applyNumberFormat="1" applyFont="1" applyBorder="1" applyAlignment="1">
      <alignment horizontal="center"/>
    </xf>
    <xf numFmtId="164" fontId="0" fillId="0" borderId="24" xfId="0" applyNumberFormat="1" applyBorder="1"/>
    <xf numFmtId="10" fontId="21" fillId="0" borderId="18" xfId="1" applyNumberFormat="1" applyFont="1" applyBorder="1" applyAlignment="1">
      <alignment horizontal="center" wrapText="1"/>
    </xf>
    <xf numFmtId="49" fontId="21" fillId="0" borderId="32" xfId="1" applyNumberFormat="1" applyFont="1" applyBorder="1" applyAlignment="1">
      <alignment horizontal="center" wrapText="1"/>
    </xf>
    <xf numFmtId="0" fontId="5" fillId="0" borderId="34" xfId="0" applyFont="1" applyBorder="1"/>
    <xf numFmtId="164" fontId="20" fillId="0" borderId="35" xfId="0" applyNumberFormat="1" applyFont="1" applyBorder="1" applyAlignment="1">
      <alignment horizontal="center"/>
    </xf>
    <xf numFmtId="164" fontId="20" fillId="0" borderId="34" xfId="0" applyNumberFormat="1" applyFont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164" fontId="20" fillId="0" borderId="37" xfId="0" applyNumberFormat="1" applyFont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164" fontId="4" fillId="3" borderId="36" xfId="0" applyNumberFormat="1" applyFont="1" applyFill="1" applyBorder="1" applyAlignment="1">
      <alignment horizontal="center"/>
    </xf>
    <xf numFmtId="164" fontId="0" fillId="9" borderId="39" xfId="0" applyNumberFormat="1" applyFill="1" applyBorder="1"/>
    <xf numFmtId="164" fontId="0" fillId="9" borderId="40" xfId="0" applyNumberFormat="1" applyFill="1" applyBorder="1"/>
    <xf numFmtId="164" fontId="21" fillId="0" borderId="41" xfId="0" applyNumberFormat="1" applyFont="1" applyBorder="1"/>
    <xf numFmtId="0" fontId="23" fillId="0" borderId="23" xfId="0" applyFont="1" applyBorder="1" applyAlignment="1">
      <alignment horizontal="left"/>
    </xf>
    <xf numFmtId="164" fontId="24" fillId="0" borderId="7" xfId="0" applyNumberFormat="1" applyFont="1" applyBorder="1" applyAlignment="1">
      <alignment horizontal="center"/>
    </xf>
    <xf numFmtId="164" fontId="0" fillId="10" borderId="5" xfId="0" applyNumberFormat="1" applyFill="1" applyBorder="1"/>
    <xf numFmtId="164" fontId="17" fillId="3" borderId="7" xfId="0" applyNumberFormat="1" applyFont="1" applyFill="1" applyBorder="1" applyAlignment="1">
      <alignment horizontal="center"/>
    </xf>
    <xf numFmtId="164" fontId="17" fillId="3" borderId="11" xfId="0" applyNumberFormat="1" applyFont="1" applyFill="1" applyBorder="1" applyAlignment="1">
      <alignment horizontal="center"/>
    </xf>
    <xf numFmtId="164" fontId="0" fillId="0" borderId="15" xfId="0" applyNumberFormat="1" applyBorder="1"/>
    <xf numFmtId="164" fontId="0" fillId="0" borderId="11" xfId="0" applyNumberFormat="1" applyBorder="1"/>
    <xf numFmtId="164" fontId="0" fillId="0" borderId="8" xfId="0" applyNumberFormat="1" applyBorder="1"/>
    <xf numFmtId="164" fontId="0" fillId="0" borderId="4" xfId="0" applyNumberFormat="1" applyBorder="1"/>
    <xf numFmtId="164" fontId="0" fillId="0" borderId="17" xfId="0" applyNumberFormat="1" applyBorder="1"/>
    <xf numFmtId="164" fontId="0" fillId="0" borderId="6" xfId="0" applyNumberFormat="1" applyBorder="1"/>
    <xf numFmtId="164" fontId="23" fillId="0" borderId="5" xfId="0" applyNumberFormat="1" applyFont="1" applyBorder="1" applyAlignment="1">
      <alignment horizontal="center"/>
    </xf>
    <xf numFmtId="164" fontId="23" fillId="0" borderId="17" xfId="0" applyNumberFormat="1" applyFont="1" applyBorder="1" applyAlignment="1">
      <alignment horizontal="center"/>
    </xf>
    <xf numFmtId="164" fontId="21" fillId="0" borderId="7" xfId="1" applyNumberFormat="1" applyFont="1" applyBorder="1"/>
    <xf numFmtId="164" fontId="21" fillId="0" borderId="8" xfId="0" applyNumberFormat="1" applyFont="1" applyBorder="1"/>
    <xf numFmtId="164" fontId="21" fillId="0" borderId="16" xfId="0" applyNumberFormat="1" applyFont="1" applyBorder="1"/>
    <xf numFmtId="164" fontId="21" fillId="0" borderId="17" xfId="0" applyNumberFormat="1" applyFont="1" applyBorder="1"/>
    <xf numFmtId="164" fontId="21" fillId="0" borderId="42" xfId="0" applyNumberFormat="1" applyFont="1" applyBorder="1"/>
    <xf numFmtId="10" fontId="0" fillId="0" borderId="23" xfId="1" applyNumberFormat="1" applyFont="1" applyBorder="1"/>
    <xf numFmtId="0" fontId="25" fillId="0" borderId="0" xfId="0" applyFont="1"/>
    <xf numFmtId="164" fontId="25" fillId="0" borderId="0" xfId="0" applyNumberFormat="1" applyFont="1"/>
    <xf numFmtId="0" fontId="14" fillId="0" borderId="0" xfId="0" applyFont="1" applyAlignment="1">
      <alignment horizontal="left"/>
    </xf>
    <xf numFmtId="164" fontId="0" fillId="0" borderId="0" xfId="0" applyNumberFormat="1"/>
    <xf numFmtId="0" fontId="14" fillId="0" borderId="23" xfId="0" applyFont="1" applyBorder="1" applyAlignment="1">
      <alignment horizontal="left"/>
    </xf>
    <xf numFmtId="0" fontId="14" fillId="0" borderId="23" xfId="0" applyFont="1" applyBorder="1" applyAlignment="1">
      <alignment horizontal="left" wrapText="1"/>
    </xf>
    <xf numFmtId="0" fontId="18" fillId="0" borderId="23" xfId="0" applyFont="1" applyBorder="1"/>
    <xf numFmtId="10" fontId="14" fillId="0" borderId="23" xfId="0" applyNumberFormat="1" applyFont="1" applyBorder="1" applyAlignment="1">
      <alignment horizontal="left"/>
    </xf>
    <xf numFmtId="14" fontId="14" fillId="0" borderId="23" xfId="0" applyNumberFormat="1" applyFont="1" applyBorder="1" applyAlignment="1">
      <alignment horizontal="left"/>
    </xf>
    <xf numFmtId="0" fontId="22" fillId="0" borderId="23" xfId="0" applyFont="1" applyBorder="1"/>
    <xf numFmtId="0" fontId="26" fillId="0" borderId="0" xfId="0" applyFont="1"/>
    <xf numFmtId="164" fontId="14" fillId="0" borderId="23" xfId="0" applyNumberFormat="1" applyFont="1" applyBorder="1" applyAlignment="1">
      <alignment horizontal="left"/>
    </xf>
    <xf numFmtId="165" fontId="14" fillId="0" borderId="23" xfId="0" applyNumberFormat="1" applyFont="1" applyBorder="1" applyAlignment="1">
      <alignment horizontal="left"/>
    </xf>
    <xf numFmtId="166" fontId="18" fillId="0" borderId="23" xfId="0" applyNumberFormat="1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8" fillId="0" borderId="0" xfId="0" applyFont="1"/>
    <xf numFmtId="0" fontId="13" fillId="0" borderId="0" xfId="0" applyFont="1"/>
    <xf numFmtId="1" fontId="5" fillId="0" borderId="0" xfId="0" applyNumberFormat="1" applyFont="1"/>
    <xf numFmtId="0" fontId="29" fillId="0" borderId="0" xfId="0" applyFont="1" applyAlignment="1">
      <alignment horizontal="left"/>
    </xf>
    <xf numFmtId="0" fontId="17" fillId="2" borderId="23" xfId="0" applyFont="1" applyFill="1" applyBorder="1" applyAlignment="1">
      <alignment horizontal="center"/>
    </xf>
    <xf numFmtId="0" fontId="17" fillId="11" borderId="23" xfId="0" applyFont="1" applyFill="1" applyBorder="1" applyAlignment="1">
      <alignment horizontal="center"/>
    </xf>
    <xf numFmtId="0" fontId="17" fillId="2" borderId="23" xfId="4" applyFont="1" applyFill="1" applyBorder="1" applyAlignment="1">
      <alignment horizontal="center"/>
    </xf>
    <xf numFmtId="0" fontId="31" fillId="0" borderId="23" xfId="0" applyFont="1" applyBorder="1" applyAlignment="1">
      <alignment horizontal="center" wrapText="1"/>
    </xf>
    <xf numFmtId="17" fontId="17" fillId="0" borderId="23" xfId="0" applyNumberFormat="1" applyFont="1" applyBorder="1"/>
    <xf numFmtId="166" fontId="4" fillId="0" borderId="23" xfId="0" applyNumberFormat="1" applyFont="1" applyBorder="1" applyAlignment="1">
      <alignment horizontal="center"/>
    </xf>
    <xf numFmtId="166" fontId="4" fillId="11" borderId="23" xfId="0" applyNumberFormat="1" applyFont="1" applyFill="1" applyBorder="1" applyAlignment="1">
      <alignment horizontal="center"/>
    </xf>
    <xf numFmtId="166" fontId="17" fillId="0" borderId="23" xfId="0" applyNumberFormat="1" applyFont="1" applyBorder="1" applyAlignment="1">
      <alignment horizontal="center"/>
    </xf>
    <xf numFmtId="166" fontId="8" fillId="0" borderId="23" xfId="5" applyNumberFormat="1" applyFont="1" applyBorder="1" applyAlignment="1">
      <alignment horizontal="center"/>
    </xf>
    <xf numFmtId="166" fontId="4" fillId="0" borderId="27" xfId="0" applyNumberFormat="1" applyFont="1" applyBorder="1" applyAlignment="1">
      <alignment horizontal="center"/>
    </xf>
    <xf numFmtId="166" fontId="31" fillId="0" borderId="23" xfId="0" applyNumberFormat="1" applyFont="1" applyBorder="1" applyAlignment="1">
      <alignment horizontal="center"/>
    </xf>
    <xf numFmtId="0" fontId="4" fillId="0" borderId="23" xfId="0" applyFont="1" applyBorder="1"/>
    <xf numFmtId="166" fontId="4" fillId="2" borderId="23" xfId="0" applyNumberFormat="1" applyFont="1" applyFill="1" applyBorder="1" applyAlignment="1">
      <alignment horizontal="center"/>
    </xf>
    <xf numFmtId="166" fontId="4" fillId="11" borderId="23" xfId="0" applyNumberFormat="1" applyFont="1" applyFill="1" applyBorder="1"/>
    <xf numFmtId="166" fontId="4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165" fontId="28" fillId="0" borderId="0" xfId="0" applyNumberFormat="1" applyFont="1" applyAlignment="1">
      <alignment horizontal="center"/>
    </xf>
    <xf numFmtId="0" fontId="32" fillId="0" borderId="0" xfId="0" applyFont="1"/>
    <xf numFmtId="166" fontId="0" fillId="0" borderId="0" xfId="0" applyNumberFormat="1"/>
    <xf numFmtId="0" fontId="17" fillId="0" borderId="0" xfId="0" applyFont="1" applyAlignment="1">
      <alignment horizontal="center"/>
    </xf>
    <xf numFmtId="0" fontId="17" fillId="0" borderId="0" xfId="4" applyFont="1" applyAlignment="1">
      <alignment horizontal="center"/>
    </xf>
    <xf numFmtId="0" fontId="31" fillId="0" borderId="0" xfId="0" applyFont="1" applyAlignment="1">
      <alignment horizontal="center" wrapText="1"/>
    </xf>
    <xf numFmtId="1" fontId="4" fillId="0" borderId="23" xfId="6" applyNumberFormat="1" applyFont="1" applyBorder="1" applyAlignment="1">
      <alignment horizontal="center"/>
    </xf>
    <xf numFmtId="166" fontId="32" fillId="0" borderId="0" xfId="0" applyNumberFormat="1" applyFont="1"/>
    <xf numFmtId="166" fontId="31" fillId="0" borderId="0" xfId="0" applyNumberFormat="1" applyFont="1" applyAlignment="1">
      <alignment horizontal="center"/>
    </xf>
    <xf numFmtId="49" fontId="4" fillId="0" borderId="23" xfId="0" applyNumberFormat="1" applyFont="1" applyBorder="1"/>
    <xf numFmtId="1" fontId="4" fillId="12" borderId="23" xfId="6" applyNumberFormat="1" applyFont="1" applyFill="1" applyBorder="1" applyAlignment="1">
      <alignment horizontal="center"/>
    </xf>
    <xf numFmtId="0" fontId="13" fillId="13" borderId="23" xfId="0" applyFont="1" applyFill="1" applyBorder="1"/>
    <xf numFmtId="164" fontId="33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left"/>
    </xf>
    <xf numFmtId="164" fontId="28" fillId="0" borderId="0" xfId="0" applyNumberFormat="1" applyFont="1"/>
    <xf numFmtId="0" fontId="34" fillId="0" borderId="0" xfId="0" applyFont="1"/>
    <xf numFmtId="0" fontId="35" fillId="0" borderId="0" xfId="0" applyFont="1"/>
    <xf numFmtId="0" fontId="17" fillId="13" borderId="23" xfId="0" applyFont="1" applyFill="1" applyBorder="1"/>
    <xf numFmtId="49" fontId="17" fillId="0" borderId="23" xfId="0" applyNumberFormat="1" applyFont="1" applyBorder="1"/>
    <xf numFmtId="166" fontId="34" fillId="0" borderId="23" xfId="0" applyNumberFormat="1" applyFont="1" applyBorder="1" applyAlignment="1">
      <alignment horizontal="center"/>
    </xf>
    <xf numFmtId="166" fontId="34" fillId="13" borderId="0" xfId="0" applyNumberFormat="1" applyFont="1" applyFill="1"/>
    <xf numFmtId="166" fontId="34" fillId="0" borderId="0" xfId="0" applyNumberFormat="1" applyFont="1"/>
    <xf numFmtId="1" fontId="34" fillId="0" borderId="23" xfId="0" applyNumberFormat="1" applyFont="1" applyBorder="1"/>
    <xf numFmtId="1" fontId="34" fillId="14" borderId="23" xfId="0" applyNumberFormat="1" applyFont="1" applyFill="1" applyBorder="1"/>
    <xf numFmtId="0" fontId="36" fillId="0" borderId="0" xfId="0" applyFont="1" applyAlignment="1">
      <alignment horizontal="right"/>
    </xf>
    <xf numFmtId="164" fontId="36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37" fillId="0" borderId="23" xfId="2" applyFont="1" applyBorder="1" applyAlignment="1" applyProtection="1"/>
    <xf numFmtId="0" fontId="26" fillId="15" borderId="23" xfId="0" applyFont="1" applyFill="1" applyBorder="1" applyAlignment="1">
      <alignment horizontal="center" wrapText="1"/>
    </xf>
    <xf numFmtId="0" fontId="1" fillId="15" borderId="23" xfId="0" applyFont="1" applyFill="1" applyBorder="1" applyAlignment="1">
      <alignment horizontal="center" wrapText="1"/>
    </xf>
    <xf numFmtId="0" fontId="1" fillId="15" borderId="25" xfId="0" applyFont="1" applyFill="1" applyBorder="1" applyAlignment="1">
      <alignment horizontal="center" wrapText="1"/>
    </xf>
    <xf numFmtId="0" fontId="36" fillId="15" borderId="17" xfId="0" applyFont="1" applyFill="1" applyBorder="1" applyAlignment="1">
      <alignment horizontal="center"/>
    </xf>
    <xf numFmtId="164" fontId="26" fillId="0" borderId="23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38" fillId="0" borderId="27" xfId="3" applyFont="1" applyBorder="1" applyAlignment="1">
      <alignment horizontal="left"/>
    </xf>
    <xf numFmtId="3" fontId="38" fillId="0" borderId="23" xfId="7" applyNumberFormat="1" applyFont="1" applyBorder="1"/>
    <xf numFmtId="0" fontId="39" fillId="0" borderId="27" xfId="3" applyFont="1" applyBorder="1" applyAlignment="1">
      <alignment horizontal="left"/>
    </xf>
    <xf numFmtId="3" fontId="40" fillId="0" borderId="23" xfId="7" applyNumberFormat="1" applyFont="1" applyBorder="1"/>
    <xf numFmtId="0" fontId="38" fillId="0" borderId="39" xfId="3" applyFont="1" applyBorder="1" applyAlignment="1">
      <alignment horizontal="left"/>
    </xf>
    <xf numFmtId="0" fontId="0" fillId="10" borderId="0" xfId="0" applyFill="1" applyAlignment="1">
      <alignment horizontal="center"/>
    </xf>
    <xf numFmtId="17" fontId="0" fillId="10" borderId="23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8">
    <cellStyle name="Hyperlink" xfId="2" builtinId="8"/>
    <cellStyle name="Normal" xfId="0" builtinId="0"/>
    <cellStyle name="Normal_2008 DMRs" xfId="4" xr:uid="{BD85B846-7BFD-472B-BF23-C1DA738FFB24}"/>
    <cellStyle name="Normal_Crnwd Daily Flow" xfId="5" xr:uid="{292F0B20-7B72-49A1-8168-EF28234DA430}"/>
    <cellStyle name="Normal_FLORIDA - UFW" xfId="3" xr:uid="{A9305D57-4205-4690-8A36-958514074D50}"/>
    <cellStyle name="Normal_Lk Placid Daily Flow" xfId="6" xr:uid="{0353FB66-FD82-429E-B097-7362CBB9C0CC}"/>
    <cellStyle name="Normal_Water Account-Chlt/2002" xfId="7" xr:uid="{646AE2DC-5223-4897-913B-7412EF55AD1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B7D5-AF3E-4C2D-AF75-4AACC8C6C50E}">
  <dimension ref="A1:Z5"/>
  <sheetViews>
    <sheetView workbookViewId="0">
      <selection activeCell="E30" sqref="E30"/>
    </sheetView>
  </sheetViews>
  <sheetFormatPr defaultRowHeight="14.25"/>
  <sheetData>
    <row r="1" spans="1:26" ht="15" thickBot="1"/>
    <row r="2" spans="1:26" ht="30.75" thickBot="1">
      <c r="A2" s="176">
        <v>2019</v>
      </c>
      <c r="B2" s="175" t="s">
        <v>126</v>
      </c>
      <c r="C2" s="174" t="s">
        <v>125</v>
      </c>
      <c r="D2" s="174" t="s">
        <v>124</v>
      </c>
      <c r="E2" s="174" t="s">
        <v>123</v>
      </c>
      <c r="F2" s="174" t="s">
        <v>122</v>
      </c>
      <c r="G2" s="174" t="s">
        <v>121</v>
      </c>
      <c r="H2" s="174" t="s">
        <v>120</v>
      </c>
      <c r="I2" s="174" t="s">
        <v>119</v>
      </c>
      <c r="J2" s="174" t="s">
        <v>118</v>
      </c>
      <c r="K2" s="174" t="s">
        <v>117</v>
      </c>
      <c r="L2" s="174" t="s">
        <v>116</v>
      </c>
      <c r="M2" s="174" t="s">
        <v>115</v>
      </c>
      <c r="N2" s="174" t="s">
        <v>114</v>
      </c>
      <c r="O2" s="174" t="s">
        <v>113</v>
      </c>
      <c r="P2" s="174" t="s">
        <v>112</v>
      </c>
      <c r="Q2" s="174" t="s">
        <v>111</v>
      </c>
      <c r="R2" s="174" t="s">
        <v>110</v>
      </c>
      <c r="S2" s="174" t="s">
        <v>109</v>
      </c>
      <c r="T2" s="174" t="s">
        <v>108</v>
      </c>
      <c r="U2" s="174" t="s">
        <v>107</v>
      </c>
      <c r="V2" s="174" t="s">
        <v>106</v>
      </c>
      <c r="W2" s="174" t="s">
        <v>105</v>
      </c>
      <c r="X2" s="174" t="s">
        <v>104</v>
      </c>
      <c r="Y2" s="174" t="s">
        <v>103</v>
      </c>
      <c r="Z2" s="173" t="s">
        <v>102</v>
      </c>
    </row>
    <row r="3" spans="1:26" ht="18.75" customHeight="1">
      <c r="A3" s="172" t="s">
        <v>101</v>
      </c>
      <c r="B3" s="171">
        <v>7.1959999999999996E-2</v>
      </c>
      <c r="C3" s="171">
        <v>0</v>
      </c>
      <c r="D3" s="171">
        <v>6.9019999999999998E-2</v>
      </c>
      <c r="E3" s="171">
        <v>0</v>
      </c>
      <c r="F3" s="171">
        <v>7.5520000000000004E-2</v>
      </c>
      <c r="G3" s="171">
        <v>0</v>
      </c>
      <c r="H3" s="171">
        <v>6.7790000000000003E-2</v>
      </c>
      <c r="I3" s="171">
        <v>0</v>
      </c>
      <c r="J3" s="171">
        <v>6.6070000000000004E-2</v>
      </c>
      <c r="K3" s="171">
        <v>0</v>
      </c>
      <c r="L3" s="171">
        <v>6.4519999999999994E-2</v>
      </c>
      <c r="M3" s="171">
        <v>0</v>
      </c>
      <c r="N3" s="171">
        <v>6.1440000000000002E-2</v>
      </c>
      <c r="O3" s="171">
        <v>0</v>
      </c>
      <c r="P3" s="171">
        <v>5.654E-2</v>
      </c>
      <c r="Q3" s="171">
        <v>0</v>
      </c>
      <c r="R3" s="171">
        <v>5.5010000000000003E-2</v>
      </c>
      <c r="S3" s="171">
        <v>0</v>
      </c>
      <c r="T3" s="171">
        <v>6.6070000000000004E-2</v>
      </c>
      <c r="U3" s="171">
        <v>0</v>
      </c>
      <c r="V3" s="171">
        <v>6.6890000000000005E-2</v>
      </c>
      <c r="W3" s="171">
        <v>0</v>
      </c>
      <c r="X3" s="171">
        <v>6.6070000000000004E-2</v>
      </c>
      <c r="Y3" s="171">
        <v>3.0000000000000001E-3</v>
      </c>
      <c r="Z3" s="170">
        <f>SUM(B3:Y3)</f>
        <v>0.78989999999999994</v>
      </c>
    </row>
    <row r="4" spans="1:26" ht="18.75" customHeight="1">
      <c r="A4" s="172" t="s">
        <v>9</v>
      </c>
      <c r="B4" s="171">
        <v>3.2570000000000002E-2</v>
      </c>
      <c r="C4" s="171">
        <v>0</v>
      </c>
      <c r="D4" s="171">
        <v>2.7539999999999999E-2</v>
      </c>
      <c r="E4" s="171">
        <v>0</v>
      </c>
      <c r="F4" s="171">
        <v>2.274E-2</v>
      </c>
      <c r="G4" s="171">
        <v>0</v>
      </c>
      <c r="H4" s="171">
        <v>1.9820000000000001E-2</v>
      </c>
      <c r="I4" s="171">
        <v>0</v>
      </c>
      <c r="J4" s="171">
        <v>3.0339999999999999E-2</v>
      </c>
      <c r="K4" s="171">
        <v>0</v>
      </c>
      <c r="L4" s="171">
        <v>2.768E-2</v>
      </c>
      <c r="M4" s="171">
        <v>0</v>
      </c>
      <c r="N4" s="171">
        <v>0.02</v>
      </c>
      <c r="O4" s="171">
        <v>0</v>
      </c>
      <c r="P4" s="171">
        <v>2.9909999999999999E-2</v>
      </c>
      <c r="Q4" s="171">
        <v>0</v>
      </c>
      <c r="R4" s="171">
        <v>5.2999999999999998E-4</v>
      </c>
      <c r="S4" s="171">
        <v>0</v>
      </c>
      <c r="T4" s="171">
        <v>3.0339999999999999E-2</v>
      </c>
      <c r="U4" s="171">
        <v>0</v>
      </c>
      <c r="V4" s="171">
        <v>3.0339999999999999E-2</v>
      </c>
      <c r="W4" s="171">
        <v>0</v>
      </c>
      <c r="X4" s="171">
        <v>3.0339999999999999E-2</v>
      </c>
      <c r="Y4" s="171">
        <v>0</v>
      </c>
      <c r="Z4" s="170">
        <f>SUM(B4:Y4)</f>
        <v>0.30214999999999997</v>
      </c>
    </row>
    <row r="5" spans="1:26" ht="27.75" customHeight="1">
      <c r="A5" s="169" t="s">
        <v>75</v>
      </c>
      <c r="B5" s="177">
        <f>SUM(B4:C4)</f>
        <v>3.2570000000000002E-2</v>
      </c>
      <c r="C5" s="177"/>
      <c r="D5" s="177">
        <f>SUM(D4:E4)</f>
        <v>2.7539999999999999E-2</v>
      </c>
      <c r="E5" s="177"/>
      <c r="F5" s="177">
        <f>SUM(F4:G4)</f>
        <v>2.274E-2</v>
      </c>
      <c r="G5" s="177"/>
      <c r="H5" s="177">
        <f>SUM(H4:I4)</f>
        <v>1.9820000000000001E-2</v>
      </c>
      <c r="I5" s="177"/>
      <c r="J5" s="177">
        <f>SUM(J4:K4)</f>
        <v>3.0339999999999999E-2</v>
      </c>
      <c r="K5" s="177"/>
      <c r="L5" s="177">
        <f>SUM(L4:M4)</f>
        <v>2.768E-2</v>
      </c>
      <c r="M5" s="177"/>
      <c r="N5" s="177">
        <f>SUM(N4:O4)</f>
        <v>0.02</v>
      </c>
      <c r="O5" s="177"/>
      <c r="P5" s="177">
        <f>SUM(P4:Q4)</f>
        <v>2.9909999999999999E-2</v>
      </c>
      <c r="Q5" s="177"/>
      <c r="R5" s="177">
        <f>SUM(R4:S4)</f>
        <v>5.2999999999999998E-4</v>
      </c>
      <c r="S5" s="177"/>
      <c r="T5" s="177">
        <f>SUM(T4:U4)</f>
        <v>3.0339999999999999E-2</v>
      </c>
      <c r="U5" s="177"/>
      <c r="V5" s="177">
        <f>SUM(V4:W4)</f>
        <v>3.0339999999999999E-2</v>
      </c>
      <c r="W5" s="177"/>
      <c r="X5" s="177">
        <f>SUM(X4:Y4)</f>
        <v>3.0339999999999999E-2</v>
      </c>
      <c r="Y5" s="177"/>
    </row>
  </sheetData>
  <mergeCells count="12">
    <mergeCell ref="T5:U5"/>
    <mergeCell ref="V5:W5"/>
    <mergeCell ref="X5:Y5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hyperlinks>
    <hyperlink ref="A3" location="'Ravenna Park'!A1" display="Ravenna Park/Lincoln Heights" xr:uid="{04F6BE80-50F5-4C11-B902-625AC25D5E46}"/>
    <hyperlink ref="A4" location="Phillips!A1" display="Phillips" xr:uid="{DE511E97-602F-4E74-814A-58FB865C8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6272-C617-4BBA-B932-D848489EA857}">
  <dimension ref="A1:P5"/>
  <sheetViews>
    <sheetView tabSelected="1" workbookViewId="0">
      <selection activeCell="M13" sqref="M13"/>
    </sheetView>
  </sheetViews>
  <sheetFormatPr defaultRowHeight="14.25"/>
  <sheetData>
    <row r="1" spans="1:16" ht="19.5" customHeight="1">
      <c r="A1" s="199" t="s">
        <v>130</v>
      </c>
      <c r="B1" s="200">
        <v>43466</v>
      </c>
      <c r="C1" s="200">
        <v>43497</v>
      </c>
      <c r="D1" s="200">
        <v>43525</v>
      </c>
      <c r="E1" s="200">
        <v>43556</v>
      </c>
      <c r="F1" s="200">
        <v>43586</v>
      </c>
      <c r="G1" s="200">
        <v>43617</v>
      </c>
      <c r="H1" s="200">
        <v>43647</v>
      </c>
      <c r="I1" s="200">
        <v>43678</v>
      </c>
      <c r="J1" s="200">
        <v>43725</v>
      </c>
      <c r="K1" s="200">
        <v>43755</v>
      </c>
      <c r="L1" s="200">
        <v>43786</v>
      </c>
      <c r="M1" s="200">
        <v>43816</v>
      </c>
      <c r="N1" s="201"/>
      <c r="O1" s="201"/>
      <c r="P1" s="201"/>
    </row>
    <row r="2" spans="1:16" ht="19.5" customHeight="1">
      <c r="A2" s="194" t="s">
        <v>127</v>
      </c>
      <c r="B2" s="195">
        <v>2941599.9999999995</v>
      </c>
      <c r="C2" s="195">
        <v>2843999.9999999995</v>
      </c>
      <c r="D2" s="195">
        <v>3241599.9999999995</v>
      </c>
      <c r="E2" s="195">
        <v>3373000</v>
      </c>
      <c r="F2" s="195">
        <v>4062600.0000000005</v>
      </c>
      <c r="G2" s="195">
        <v>3486799.9999999995</v>
      </c>
      <c r="H2" s="195">
        <v>3357100.0000000005</v>
      </c>
      <c r="I2" s="195">
        <v>3049600</v>
      </c>
      <c r="J2" s="195">
        <v>3400400.0000000009</v>
      </c>
      <c r="K2" s="195">
        <v>3375400.0000000005</v>
      </c>
      <c r="L2" s="195">
        <v>3215200.0000000005</v>
      </c>
      <c r="M2" s="195">
        <v>3201900.0000000005</v>
      </c>
    </row>
    <row r="3" spans="1:16" ht="19.5" customHeight="1">
      <c r="A3" s="196" t="s">
        <v>128</v>
      </c>
      <c r="B3" s="197">
        <v>0</v>
      </c>
      <c r="C3" s="197">
        <v>1000</v>
      </c>
      <c r="D3" s="197">
        <v>0</v>
      </c>
      <c r="E3" s="197">
        <v>1000</v>
      </c>
      <c r="F3" s="197">
        <v>200</v>
      </c>
      <c r="G3" s="197">
        <v>0</v>
      </c>
      <c r="H3" s="197">
        <v>100</v>
      </c>
      <c r="I3" s="197">
        <v>500</v>
      </c>
      <c r="J3" s="197">
        <v>700</v>
      </c>
      <c r="K3" s="197">
        <v>200</v>
      </c>
      <c r="L3" s="197">
        <v>500</v>
      </c>
      <c r="M3" s="197">
        <v>8000</v>
      </c>
    </row>
    <row r="4" spans="1:16" ht="19.5" customHeight="1">
      <c r="A4" s="198" t="s">
        <v>9</v>
      </c>
      <c r="B4" s="195">
        <v>255015.99999999997</v>
      </c>
      <c r="C4" s="195">
        <v>174050.00000000009</v>
      </c>
      <c r="D4" s="195">
        <v>104373</v>
      </c>
      <c r="E4" s="195">
        <v>67284</v>
      </c>
      <c r="F4" s="195">
        <v>21644</v>
      </c>
      <c r="G4" s="195">
        <v>356</v>
      </c>
      <c r="H4" s="195">
        <v>0</v>
      </c>
      <c r="I4" s="195">
        <v>376849</v>
      </c>
      <c r="J4" s="195">
        <v>280</v>
      </c>
      <c r="K4" s="195">
        <v>567</v>
      </c>
      <c r="L4" s="195">
        <v>0</v>
      </c>
      <c r="M4" s="195">
        <v>0</v>
      </c>
    </row>
    <row r="5" spans="1:16" ht="19.5" customHeight="1">
      <c r="A5" s="196" t="s">
        <v>129</v>
      </c>
      <c r="B5" s="197">
        <v>0</v>
      </c>
      <c r="C5" s="197">
        <v>0</v>
      </c>
      <c r="D5" s="197">
        <v>0</v>
      </c>
      <c r="E5" s="197">
        <v>80</v>
      </c>
      <c r="F5" s="197">
        <v>80</v>
      </c>
      <c r="G5" s="197">
        <v>1170</v>
      </c>
      <c r="H5" s="197">
        <v>1840</v>
      </c>
      <c r="I5" s="197">
        <v>1310</v>
      </c>
      <c r="J5" s="197">
        <v>1050.0000000000002</v>
      </c>
      <c r="K5" s="197">
        <v>1140</v>
      </c>
      <c r="L5" s="197">
        <v>1109.9999999999998</v>
      </c>
      <c r="M5" s="197">
        <v>1060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6C1F-BF77-4AA5-A893-B1D9DA25AF47}">
  <sheetPr>
    <tabColor rgb="FF00B050"/>
  </sheetPr>
  <dimension ref="A1:AL39"/>
  <sheetViews>
    <sheetView topLeftCell="Q1" workbookViewId="0">
      <selection activeCell="AI8" sqref="AI8"/>
    </sheetView>
  </sheetViews>
  <sheetFormatPr defaultRowHeight="14.25"/>
  <cols>
    <col min="1" max="1" width="17.875" customWidth="1"/>
    <col min="8" max="8" width="9.375" bestFit="1" customWidth="1"/>
    <col min="20" max="20" width="11.375" customWidth="1"/>
    <col min="21" max="21" width="11" customWidth="1"/>
    <col min="22" max="22" width="10.75" customWidth="1"/>
    <col min="23" max="23" width="13.125" bestFit="1" customWidth="1"/>
    <col min="25" max="25" width="13.5" bestFit="1" customWidth="1"/>
    <col min="26" max="26" width="9.25" bestFit="1" customWidth="1"/>
    <col min="27" max="27" width="13.5" bestFit="1" customWidth="1"/>
    <col min="29" max="29" width="10" bestFit="1" customWidth="1"/>
    <col min="30" max="30" width="14.625" bestFit="1" customWidth="1"/>
    <col min="34" max="35" width="10" bestFit="1" customWidth="1"/>
    <col min="36" max="36" width="9.375" bestFit="1" customWidth="1"/>
    <col min="37" max="37" width="8.375" customWidth="1"/>
  </cols>
  <sheetData>
    <row r="1" spans="1:38" ht="15.75">
      <c r="A1" s="1" t="s">
        <v>0</v>
      </c>
      <c r="B1" s="1"/>
      <c r="C1" s="1"/>
      <c r="D1" s="2"/>
      <c r="F1" s="2"/>
      <c r="G1" s="2"/>
      <c r="H1" s="2"/>
      <c r="I1" s="2"/>
      <c r="J1" s="2"/>
      <c r="K1" s="2"/>
      <c r="AD1" s="3"/>
    </row>
    <row r="2" spans="1:38">
      <c r="A2" s="4" t="s">
        <v>1</v>
      </c>
      <c r="B2" s="4"/>
      <c r="C2" s="4"/>
      <c r="D2" s="4"/>
      <c r="E2" s="4"/>
      <c r="F2" s="4"/>
      <c r="G2" s="4"/>
      <c r="H2" s="4"/>
      <c r="I2" s="4"/>
      <c r="J2" s="5"/>
      <c r="K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AD2" s="3"/>
    </row>
    <row r="3" spans="1:38">
      <c r="A3" s="4" t="s">
        <v>2</v>
      </c>
      <c r="B3" s="4"/>
      <c r="C3" s="4" t="s">
        <v>3</v>
      </c>
      <c r="D3" s="4"/>
      <c r="E3" s="4"/>
      <c r="F3" s="4"/>
      <c r="G3" s="7"/>
      <c r="H3" s="7"/>
      <c r="I3" s="4"/>
      <c r="J3" s="8"/>
      <c r="K3" s="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AD3" s="3"/>
    </row>
    <row r="4" spans="1:38">
      <c r="A4" s="4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AD4" s="3"/>
    </row>
    <row r="5" spans="1:38" ht="15" thickBot="1">
      <c r="A5" s="9" t="s">
        <v>5</v>
      </c>
      <c r="E5" s="9" t="s">
        <v>6</v>
      </c>
    </row>
    <row r="6" spans="1:38" ht="78.75" customHeight="1" thickBot="1">
      <c r="A6" s="10" t="s">
        <v>7</v>
      </c>
      <c r="B6" s="178" t="s">
        <v>8</v>
      </c>
      <c r="C6" s="179"/>
      <c r="D6" s="180"/>
      <c r="E6" s="178" t="s">
        <v>9</v>
      </c>
      <c r="F6" s="179"/>
      <c r="G6" s="180"/>
      <c r="H6" s="11"/>
      <c r="L6" s="181" t="s">
        <v>10</v>
      </c>
      <c r="M6" s="182"/>
      <c r="N6" s="183"/>
      <c r="O6" s="181" t="s">
        <v>11</v>
      </c>
      <c r="P6" s="182"/>
      <c r="Q6" s="183"/>
      <c r="R6" s="12"/>
      <c r="W6" s="184" t="s">
        <v>12</v>
      </c>
      <c r="X6" s="185"/>
      <c r="Y6" s="184" t="s">
        <v>13</v>
      </c>
      <c r="Z6" s="185"/>
      <c r="AA6" s="186" t="s">
        <v>14</v>
      </c>
      <c r="AB6" s="187"/>
      <c r="AC6" s="13" t="s">
        <v>15</v>
      </c>
      <c r="AD6" s="188" t="s">
        <v>16</v>
      </c>
      <c r="AE6" s="189"/>
      <c r="AF6" s="190" t="s">
        <v>17</v>
      </c>
      <c r="AG6" s="191"/>
      <c r="AH6" s="14"/>
    </row>
    <row r="7" spans="1:38" ht="64.5" thickBot="1">
      <c r="A7" s="15"/>
      <c r="B7" s="16" t="s">
        <v>18</v>
      </c>
      <c r="C7" s="17" t="s">
        <v>19</v>
      </c>
      <c r="D7" s="18" t="s">
        <v>20</v>
      </c>
      <c r="E7" s="16" t="s">
        <v>18</v>
      </c>
      <c r="F7" s="17" t="s">
        <v>19</v>
      </c>
      <c r="G7" s="18" t="s">
        <v>20</v>
      </c>
      <c r="H7" s="19" t="s">
        <v>21</v>
      </c>
      <c r="I7" s="20" t="s">
        <v>22</v>
      </c>
      <c r="J7" s="21" t="s">
        <v>23</v>
      </c>
      <c r="K7" s="22" t="s">
        <v>24</v>
      </c>
      <c r="L7" s="23" t="s">
        <v>25</v>
      </c>
      <c r="M7" s="17" t="s">
        <v>26</v>
      </c>
      <c r="N7" s="24" t="s">
        <v>27</v>
      </c>
      <c r="O7" s="16" t="s">
        <v>25</v>
      </c>
      <c r="P7" s="17" t="s">
        <v>26</v>
      </c>
      <c r="Q7" s="25" t="s">
        <v>27</v>
      </c>
      <c r="R7" s="26" t="s">
        <v>28</v>
      </c>
      <c r="S7" s="27" t="s">
        <v>29</v>
      </c>
      <c r="T7" s="28" t="s">
        <v>30</v>
      </c>
      <c r="U7" s="28" t="s">
        <v>31</v>
      </c>
      <c r="V7" s="29" t="s">
        <v>32</v>
      </c>
      <c r="W7" s="30" t="s">
        <v>33</v>
      </c>
      <c r="X7" s="31" t="s">
        <v>34</v>
      </c>
      <c r="Y7" s="30" t="s">
        <v>33</v>
      </c>
      <c r="Z7" s="31" t="s">
        <v>34</v>
      </c>
      <c r="AA7" s="32" t="s">
        <v>33</v>
      </c>
      <c r="AB7" s="33" t="s">
        <v>34</v>
      </c>
      <c r="AC7" s="34" t="s">
        <v>35</v>
      </c>
      <c r="AD7" s="32" t="s">
        <v>33</v>
      </c>
      <c r="AE7" s="33" t="s">
        <v>34</v>
      </c>
      <c r="AF7" s="35" t="s">
        <v>33</v>
      </c>
      <c r="AG7" s="36" t="s">
        <v>34</v>
      </c>
      <c r="AH7" s="37" t="s">
        <v>36</v>
      </c>
      <c r="AI7" s="38" t="s">
        <v>37</v>
      </c>
      <c r="AJ7" s="39" t="s">
        <v>38</v>
      </c>
      <c r="AK7" s="40" t="s">
        <v>39</v>
      </c>
      <c r="AL7" s="41" t="s">
        <v>40</v>
      </c>
    </row>
    <row r="8" spans="1:38" ht="15">
      <c r="A8" s="42" t="s">
        <v>41</v>
      </c>
      <c r="B8" s="43">
        <f>'Daily Flow-344'!AH5</f>
        <v>2.9415999999999993</v>
      </c>
      <c r="C8" s="44">
        <f>'Daily Flow-344'!AI5</f>
        <v>9.4890322580645142E-2</v>
      </c>
      <c r="D8" s="45">
        <f>'Daily Flow-344'!AJ5</f>
        <v>0.1298</v>
      </c>
      <c r="E8" s="46">
        <f>'Daily Flow-320'!AH5</f>
        <v>0.25501599999999996</v>
      </c>
      <c r="F8" s="47">
        <f>'Daily Flow-320'!AI5</f>
        <v>8.2263225806451599E-3</v>
      </c>
      <c r="G8" s="48">
        <f>'Daily Flow-320'!AJ5</f>
        <v>1.9914999999999999E-2</v>
      </c>
      <c r="H8" s="49">
        <f>SUM(B8+E8)</f>
        <v>3.1966159999999992</v>
      </c>
      <c r="I8" s="50">
        <f>'Daily Flow-344'!AH21</f>
        <v>0</v>
      </c>
      <c r="J8" s="51">
        <f>'Daily Flow-320'!AH21</f>
        <v>0</v>
      </c>
      <c r="K8" s="52">
        <f>I8+J8</f>
        <v>0</v>
      </c>
      <c r="L8" s="53">
        <v>7.1959999999999996E-2</v>
      </c>
      <c r="M8" s="53">
        <v>0</v>
      </c>
      <c r="N8" s="54">
        <f>SUM(L8:M8)</f>
        <v>7.1959999999999996E-2</v>
      </c>
      <c r="O8" s="53">
        <v>0</v>
      </c>
      <c r="P8" s="53">
        <v>2.274E-2</v>
      </c>
      <c r="Q8" s="55">
        <f t="shared" ref="Q8:Q13" si="0">SUM(O8:P8)</f>
        <v>2.274E-2</v>
      </c>
      <c r="R8" s="56">
        <f t="shared" ref="R8:R19" si="1">SUM(N8,Q8)</f>
        <v>9.4699999999999993E-2</v>
      </c>
      <c r="S8" s="57">
        <f t="shared" ref="S8:S19" si="2">SUM(B8,E8,I8,J8)-R8</f>
        <v>3.1019159999999992</v>
      </c>
      <c r="T8" s="58">
        <v>2.5599149600301692</v>
      </c>
      <c r="U8" s="58">
        <v>0.43036085316861328</v>
      </c>
      <c r="V8" s="59">
        <v>2.9902758131987826</v>
      </c>
      <c r="W8" s="60">
        <v>1.32E-2</v>
      </c>
      <c r="X8" s="61">
        <f>B8*W8</f>
        <v>3.8829119999999988E-2</v>
      </c>
      <c r="Y8" s="60">
        <v>0</v>
      </c>
      <c r="Z8" s="61">
        <f>Y8*'Daily Flow-344'!AH36</f>
        <v>0</v>
      </c>
      <c r="AA8" s="60">
        <v>9.9000000000000008E-3</v>
      </c>
      <c r="AB8" s="62">
        <f>'Daily Flow-344'!AH51*AA8</f>
        <v>0</v>
      </c>
      <c r="AC8" s="63">
        <f>SUM(X8,Z8,AB8)</f>
        <v>3.8829119999999988E-2</v>
      </c>
      <c r="AD8" s="60">
        <v>3.4500000000000003E-2</v>
      </c>
      <c r="AE8" s="62">
        <f t="shared" ref="AE8:AE19" si="3">E8*AD8</f>
        <v>8.7980519999999989E-3</v>
      </c>
      <c r="AF8" s="64">
        <v>-3.09E-2</v>
      </c>
      <c r="AG8" s="63">
        <f>J8*AF8</f>
        <v>0</v>
      </c>
      <c r="AH8" s="65">
        <f>SUM(X8,Z8,AB8,AE8,AG8)</f>
        <v>4.7627171999999988E-2</v>
      </c>
      <c r="AI8" s="66">
        <f>SUM(H8,K8,AH8)-R8</f>
        <v>3.1495431719999991</v>
      </c>
      <c r="AJ8" s="67">
        <f>R8+V8</f>
        <v>3.0849758131987826</v>
      </c>
      <c r="AK8" s="68">
        <f t="shared" ref="AK8:AK13" si="4">AJ8/SUM(H8+K8+AH8)</f>
        <v>0.95090770008370484</v>
      </c>
      <c r="AL8" s="69" t="s">
        <v>42</v>
      </c>
    </row>
    <row r="9" spans="1:38" ht="15">
      <c r="A9" s="70" t="s">
        <v>43</v>
      </c>
      <c r="B9" s="43">
        <f>'Daily Flow-344'!AH6</f>
        <v>2.8439999999999994</v>
      </c>
      <c r="C9" s="44">
        <f>'Daily Flow-344'!AI6</f>
        <v>0.10157142857142855</v>
      </c>
      <c r="D9" s="45">
        <f>'Daily Flow-344'!AJ6</f>
        <v>0.15609999999999999</v>
      </c>
      <c r="E9" s="46">
        <f>'Daily Flow-320'!AH6</f>
        <v>0.17405000000000009</v>
      </c>
      <c r="F9" s="47">
        <f>'Daily Flow-320'!AI6</f>
        <v>6.2160714285714319E-3</v>
      </c>
      <c r="G9" s="48">
        <f>'Daily Flow-320'!AJ6</f>
        <v>1.5701E-2</v>
      </c>
      <c r="H9" s="71">
        <f t="shared" ref="H9:H13" si="5">SUM(B9+E9)</f>
        <v>3.0180499999999997</v>
      </c>
      <c r="I9" s="50">
        <f>'Daily Flow-344'!AH22</f>
        <v>1E-3</v>
      </c>
      <c r="J9" s="51">
        <f>'Daily Flow-320'!AH22</f>
        <v>0</v>
      </c>
      <c r="K9" s="52">
        <f t="shared" ref="K9:K13" si="6">I9+J9</f>
        <v>1E-3</v>
      </c>
      <c r="L9" s="53">
        <v>6.9019999999999998E-2</v>
      </c>
      <c r="M9" s="53">
        <v>0</v>
      </c>
      <c r="N9" s="54">
        <f t="shared" ref="N9:N13" si="7">SUM(L9:M9)</f>
        <v>6.9019999999999998E-2</v>
      </c>
      <c r="O9" s="53">
        <v>0</v>
      </c>
      <c r="P9" s="53">
        <v>1.9820000000000001E-2</v>
      </c>
      <c r="Q9" s="55">
        <f t="shared" si="0"/>
        <v>1.9820000000000001E-2</v>
      </c>
      <c r="R9" s="56">
        <f t="shared" si="1"/>
        <v>8.8840000000000002E-2</v>
      </c>
      <c r="S9" s="57">
        <f t="shared" si="2"/>
        <v>2.9302099999999998</v>
      </c>
      <c r="T9" s="58">
        <v>2.3543527061996441</v>
      </c>
      <c r="U9" s="58">
        <v>0.34101418258568988</v>
      </c>
      <c r="V9" s="59">
        <v>2.6953668887853341</v>
      </c>
      <c r="W9" s="60" t="s">
        <v>44</v>
      </c>
      <c r="X9" s="61">
        <f>Z27</f>
        <v>2.3832560000000003E-2</v>
      </c>
      <c r="Y9" s="60">
        <v>0</v>
      </c>
      <c r="Z9" s="61">
        <f>Y9*'Daily Flow-344'!AH37</f>
        <v>0</v>
      </c>
      <c r="AA9" s="72" t="s">
        <v>45</v>
      </c>
      <c r="AB9" s="62">
        <f>Z33</f>
        <v>0</v>
      </c>
      <c r="AC9" s="63">
        <f t="shared" ref="AC9:AC13" si="8">SUM(X9,Z9,AB9)</f>
        <v>2.3832560000000003E-2</v>
      </c>
      <c r="AD9" s="60" t="s">
        <v>46</v>
      </c>
      <c r="AE9" s="62">
        <f>AG27</f>
        <v>5.2055274000000016E-3</v>
      </c>
      <c r="AF9" s="64">
        <v>-3.09E-2</v>
      </c>
      <c r="AG9" s="63">
        <f t="shared" ref="AG9:AG19" si="9">J9*AF9</f>
        <v>0</v>
      </c>
      <c r="AH9" s="65">
        <f t="shared" ref="AH9:AH19" si="10">SUM(X9,Z9,AB9,AE9,AG9)</f>
        <v>2.9038087400000002E-2</v>
      </c>
      <c r="AI9" s="66">
        <f t="shared" ref="AI9:AI19" si="11">SUM(H9,K9,AH9)-R9</f>
        <v>2.9592480873999998</v>
      </c>
      <c r="AJ9" s="67">
        <f t="shared" ref="AJ9:AJ19" si="12">R9+V9</f>
        <v>2.784206888785334</v>
      </c>
      <c r="AK9" s="68">
        <f t="shared" si="4"/>
        <v>0.91342730556066221</v>
      </c>
      <c r="AL9" s="69" t="s">
        <v>42</v>
      </c>
    </row>
    <row r="10" spans="1:38" ht="15">
      <c r="A10" s="70" t="s">
        <v>47</v>
      </c>
      <c r="B10" s="43">
        <f>'Daily Flow-344'!AH7</f>
        <v>3.2415999999999996</v>
      </c>
      <c r="C10" s="44">
        <f>'Daily Flow-344'!AI7</f>
        <v>0.10456774193548386</v>
      </c>
      <c r="D10" s="45">
        <f>'Daily Flow-344'!AJ7</f>
        <v>0.14510000000000001</v>
      </c>
      <c r="E10" s="46">
        <f>'Daily Flow-320'!AH7</f>
        <v>0.10437299999999999</v>
      </c>
      <c r="F10" s="47">
        <f>'Daily Flow-320'!AI7</f>
        <v>3.3668709677419353E-3</v>
      </c>
      <c r="G10" s="48">
        <f>'Daily Flow-320'!AJ7</f>
        <v>1.1412E-2</v>
      </c>
      <c r="H10" s="71">
        <f t="shared" si="5"/>
        <v>3.3459729999999994</v>
      </c>
      <c r="I10" s="50">
        <f>'Daily Flow-344'!AH23</f>
        <v>0</v>
      </c>
      <c r="J10" s="51">
        <f>'Daily Flow-320'!AH23</f>
        <v>0</v>
      </c>
      <c r="K10" s="52">
        <f t="shared" si="6"/>
        <v>0</v>
      </c>
      <c r="L10" s="53">
        <v>7.5520000000000004E-2</v>
      </c>
      <c r="M10" s="53">
        <v>0</v>
      </c>
      <c r="N10" s="54">
        <f t="shared" si="7"/>
        <v>7.5520000000000004E-2</v>
      </c>
      <c r="O10" s="53">
        <v>0</v>
      </c>
      <c r="P10" s="53">
        <v>3.0339999999999999E-2</v>
      </c>
      <c r="Q10" s="55">
        <f t="shared" si="0"/>
        <v>3.0339999999999999E-2</v>
      </c>
      <c r="R10" s="56">
        <f t="shared" si="1"/>
        <v>0.10586000000000001</v>
      </c>
      <c r="S10" s="57">
        <f t="shared" si="2"/>
        <v>3.2401129999999996</v>
      </c>
      <c r="T10" s="58">
        <v>2.7611509854067759</v>
      </c>
      <c r="U10" s="58">
        <v>0.44648665120756537</v>
      </c>
      <c r="V10" s="59">
        <v>3.2076376366143413</v>
      </c>
      <c r="W10" s="60">
        <v>-5.0000000000000001E-3</v>
      </c>
      <c r="X10" s="61">
        <f t="shared" ref="X10:X19" si="13">B10*W10</f>
        <v>-1.6207999999999997E-2</v>
      </c>
      <c r="Y10" s="60">
        <v>0</v>
      </c>
      <c r="Z10" s="61">
        <f>Y10*'Daily Flow-344'!AH38</f>
        <v>0</v>
      </c>
      <c r="AA10" s="60">
        <v>1.4800000000000001E-2</v>
      </c>
      <c r="AB10" s="62">
        <f>'Daily Flow-344'!AH53*AA10</f>
        <v>0</v>
      </c>
      <c r="AC10" s="63">
        <f t="shared" si="8"/>
        <v>-1.6207999999999997E-2</v>
      </c>
      <c r="AD10" s="60">
        <v>1.6199999999999999E-2</v>
      </c>
      <c r="AE10" s="62">
        <f t="shared" si="3"/>
        <v>1.6908425999999999E-3</v>
      </c>
      <c r="AF10" s="64">
        <v>-3.09E-2</v>
      </c>
      <c r="AG10" s="63">
        <f t="shared" si="9"/>
        <v>0</v>
      </c>
      <c r="AH10" s="65">
        <f t="shared" si="10"/>
        <v>-1.4517157399999998E-2</v>
      </c>
      <c r="AI10" s="66">
        <f t="shared" si="11"/>
        <v>3.2255958425999998</v>
      </c>
      <c r="AJ10" s="67">
        <f t="shared" si="12"/>
        <v>3.3134976366143412</v>
      </c>
      <c r="AK10" s="68">
        <f t="shared" si="4"/>
        <v>0.99460950202130149</v>
      </c>
      <c r="AL10" s="69" t="s">
        <v>42</v>
      </c>
    </row>
    <row r="11" spans="1:38" ht="15">
      <c r="A11" s="70" t="s">
        <v>48</v>
      </c>
      <c r="B11" s="43">
        <f>'Daily Flow-344'!AH8</f>
        <v>3.3730000000000002</v>
      </c>
      <c r="C11" s="44">
        <f>'Daily Flow-344'!AI8</f>
        <v>0.11243333333333334</v>
      </c>
      <c r="D11" s="45">
        <f>'Daily Flow-344'!AJ8</f>
        <v>0.14599999999999999</v>
      </c>
      <c r="E11" s="46">
        <f>'Daily Flow-320'!AH8</f>
        <v>6.7283999999999997E-2</v>
      </c>
      <c r="F11" s="47">
        <f>'Daily Flow-320'!AI8</f>
        <v>2.2428000000000001E-3</v>
      </c>
      <c r="G11" s="48">
        <f>'Daily Flow-320'!AJ8</f>
        <v>1.2043999999999999E-2</v>
      </c>
      <c r="H11" s="71">
        <f t="shared" si="5"/>
        <v>3.4402840000000001</v>
      </c>
      <c r="I11" s="50">
        <f>'Daily Flow-344'!AH24</f>
        <v>1E-3</v>
      </c>
      <c r="J11" s="51">
        <f>'Daily Flow-320'!AH24</f>
        <v>8.0000000000000007E-5</v>
      </c>
      <c r="K11" s="52">
        <f t="shared" si="6"/>
        <v>1.08E-3</v>
      </c>
      <c r="L11" s="53">
        <v>6.7790000000000003E-2</v>
      </c>
      <c r="M11" s="73">
        <v>0</v>
      </c>
      <c r="N11" s="54">
        <f t="shared" si="7"/>
        <v>6.7790000000000003E-2</v>
      </c>
      <c r="O11" s="53">
        <v>0</v>
      </c>
      <c r="P11" s="73">
        <v>2.768E-2</v>
      </c>
      <c r="Q11" s="55">
        <f t="shared" si="0"/>
        <v>2.768E-2</v>
      </c>
      <c r="R11" s="56">
        <f t="shared" si="1"/>
        <v>9.5469999999999999E-2</v>
      </c>
      <c r="S11" s="57">
        <f t="shared" si="2"/>
        <v>3.3458939999999999</v>
      </c>
      <c r="T11" s="58">
        <v>2.7657449355297441</v>
      </c>
      <c r="U11" s="58">
        <v>0.47848192559139974</v>
      </c>
      <c r="V11" s="59">
        <v>3.244226861121144</v>
      </c>
      <c r="W11" s="60">
        <v>-5.0000000000000001E-3</v>
      </c>
      <c r="X11" s="61">
        <f t="shared" si="13"/>
        <v>-1.6865000000000002E-2</v>
      </c>
      <c r="Y11" s="60">
        <v>0</v>
      </c>
      <c r="Z11" s="61">
        <f>Y11*'Daily Flow-344'!AH39</f>
        <v>0</v>
      </c>
      <c r="AA11" s="60">
        <v>1.4800000000000001E-2</v>
      </c>
      <c r="AB11" s="62">
        <f>'Daily Flow-344'!AH54*AA11</f>
        <v>0</v>
      </c>
      <c r="AC11" s="63">
        <f t="shared" si="8"/>
        <v>-1.6865000000000002E-2</v>
      </c>
      <c r="AD11" s="60">
        <v>1.6199999999999999E-2</v>
      </c>
      <c r="AE11" s="62">
        <f t="shared" si="3"/>
        <v>1.0900007999999999E-3</v>
      </c>
      <c r="AF11" s="64">
        <v>-3.09E-2</v>
      </c>
      <c r="AG11" s="63">
        <f>J11*AF11</f>
        <v>-2.4720000000000002E-6</v>
      </c>
      <c r="AH11" s="65">
        <f t="shared" si="10"/>
        <v>-1.57774712E-2</v>
      </c>
      <c r="AI11" s="66">
        <f t="shared" si="11"/>
        <v>3.3301165288000001</v>
      </c>
      <c r="AJ11" s="67">
        <f t="shared" si="12"/>
        <v>3.3396968611211442</v>
      </c>
      <c r="AK11" s="68">
        <f t="shared" si="4"/>
        <v>0.97492701849544472</v>
      </c>
      <c r="AL11" s="69" t="s">
        <v>42</v>
      </c>
    </row>
    <row r="12" spans="1:38" ht="43.5">
      <c r="A12" s="70" t="s">
        <v>49</v>
      </c>
      <c r="B12" s="43">
        <f>'Daily Flow-344'!AH9</f>
        <v>4.0626000000000007</v>
      </c>
      <c r="C12" s="44">
        <f>'Daily Flow-344'!AI9</f>
        <v>0.13105161290322584</v>
      </c>
      <c r="D12" s="45">
        <f>'Daily Flow-344'!AJ9</f>
        <v>0.19089999999999999</v>
      </c>
      <c r="E12" s="46">
        <f>'Daily Flow-320'!AH9</f>
        <v>2.1644E-2</v>
      </c>
      <c r="F12" s="47">
        <f>'Daily Flow-320'!AI9</f>
        <v>6.9819354838709675E-4</v>
      </c>
      <c r="G12" s="48">
        <f>'Daily Flow-320'!AJ9</f>
        <v>3.3549999999999999E-3</v>
      </c>
      <c r="H12" s="71">
        <f t="shared" si="5"/>
        <v>4.0842440000000009</v>
      </c>
      <c r="I12" s="50">
        <f>'Daily Flow-344'!AH25</f>
        <v>2.0000000000000001E-4</v>
      </c>
      <c r="J12" s="51">
        <f>'Daily Flow-320'!AH25</f>
        <v>8.0000000000000007E-5</v>
      </c>
      <c r="K12" s="52">
        <f t="shared" si="6"/>
        <v>2.8000000000000003E-4</v>
      </c>
      <c r="L12" s="53">
        <v>6.6070000000000004E-2</v>
      </c>
      <c r="M12" s="53">
        <v>0</v>
      </c>
      <c r="N12" s="54">
        <f t="shared" si="7"/>
        <v>6.6070000000000004E-2</v>
      </c>
      <c r="O12" s="53">
        <v>0</v>
      </c>
      <c r="P12" s="53">
        <v>0.02</v>
      </c>
      <c r="Q12" s="55">
        <f t="shared" si="0"/>
        <v>0.02</v>
      </c>
      <c r="R12" s="56">
        <f t="shared" si="1"/>
        <v>8.6070000000000008E-2</v>
      </c>
      <c r="S12" s="57">
        <f t="shared" si="2"/>
        <v>3.9984540000000011</v>
      </c>
      <c r="T12" s="58">
        <v>3.1749284181843835</v>
      </c>
      <c r="U12" s="58">
        <v>0.57979650240983271</v>
      </c>
      <c r="V12" s="59">
        <v>3.7547249205942164</v>
      </c>
      <c r="W12" s="60">
        <v>-5.0000000000000001E-3</v>
      </c>
      <c r="X12" s="61">
        <f t="shared" si="13"/>
        <v>-2.0313000000000005E-2</v>
      </c>
      <c r="Y12" s="74" t="s">
        <v>50</v>
      </c>
      <c r="Z12" s="61">
        <f>Z39</f>
        <v>9.8989999999999999E-5</v>
      </c>
      <c r="AA12" s="60">
        <v>1.4800000000000001E-2</v>
      </c>
      <c r="AB12" s="62">
        <f>'Daily Flow-344'!AH55*AA12</f>
        <v>0</v>
      </c>
      <c r="AC12" s="63">
        <f t="shared" si="8"/>
        <v>-2.0214010000000004E-2</v>
      </c>
      <c r="AD12" s="60">
        <v>1.6199999999999999E-2</v>
      </c>
      <c r="AE12" s="62">
        <f t="shared" si="3"/>
        <v>3.5063279999999997E-4</v>
      </c>
      <c r="AF12" s="75" t="s">
        <v>51</v>
      </c>
      <c r="AG12" s="63">
        <f>AG33</f>
        <v>-2.4720000000000002E-6</v>
      </c>
      <c r="AH12" s="65">
        <f t="shared" si="10"/>
        <v>-1.9865849200000004E-2</v>
      </c>
      <c r="AI12" s="66">
        <f t="shared" si="11"/>
        <v>3.9785881508000007</v>
      </c>
      <c r="AJ12" s="67">
        <f t="shared" si="12"/>
        <v>3.8407949205942162</v>
      </c>
      <c r="AK12" s="68">
        <f t="shared" si="4"/>
        <v>0.94492446304205835</v>
      </c>
      <c r="AL12" s="69" t="s">
        <v>42</v>
      </c>
    </row>
    <row r="13" spans="1:38" ht="15">
      <c r="A13" s="70" t="s">
        <v>52</v>
      </c>
      <c r="B13" s="43">
        <f>'Daily Flow-344'!AH10</f>
        <v>3.4867999999999997</v>
      </c>
      <c r="C13" s="44">
        <f>'Daily Flow-344'!AI10</f>
        <v>0.11622666666666666</v>
      </c>
      <c r="D13" s="45">
        <f>'Daily Flow-344'!AJ10</f>
        <v>0.2117</v>
      </c>
      <c r="E13" s="46">
        <f>'Daily Flow-320'!AH10</f>
        <v>3.5599999999999998E-4</v>
      </c>
      <c r="F13" s="47">
        <f>'Daily Flow-320'!AI10</f>
        <v>1.1866666666666666E-5</v>
      </c>
      <c r="G13" s="48">
        <f>'Daily Flow-320'!AJ10</f>
        <v>2.1499999999999999E-4</v>
      </c>
      <c r="H13" s="71">
        <f t="shared" si="5"/>
        <v>3.4871559999999997</v>
      </c>
      <c r="I13" s="50">
        <f>'Daily Flow-344'!AH26</f>
        <v>0</v>
      </c>
      <c r="J13" s="51">
        <f>'Daily Flow-320'!AH26</f>
        <v>1.17E-3</v>
      </c>
      <c r="K13" s="52">
        <f t="shared" si="6"/>
        <v>1.17E-3</v>
      </c>
      <c r="L13" s="53">
        <v>6.4519999999999994E-2</v>
      </c>
      <c r="M13" s="73">
        <v>0</v>
      </c>
      <c r="N13" s="54">
        <f t="shared" si="7"/>
        <v>6.4519999999999994E-2</v>
      </c>
      <c r="O13" s="53">
        <v>0</v>
      </c>
      <c r="P13" s="73">
        <v>2.9909999999999999E-2</v>
      </c>
      <c r="Q13" s="55">
        <f t="shared" si="0"/>
        <v>2.9909999999999999E-2</v>
      </c>
      <c r="R13" s="56">
        <f t="shared" si="1"/>
        <v>9.4429999999999986E-2</v>
      </c>
      <c r="S13" s="57">
        <f t="shared" si="2"/>
        <v>3.3938959999999998</v>
      </c>
      <c r="T13" s="58">
        <v>2.9247696266974552</v>
      </c>
      <c r="U13" s="58">
        <v>0.45394190922903743</v>
      </c>
      <c r="V13" s="59">
        <v>3.3787115359264925</v>
      </c>
      <c r="W13" s="60">
        <v>-5.0000000000000001E-3</v>
      </c>
      <c r="X13" s="61">
        <f t="shared" si="13"/>
        <v>-1.7433999999999998E-2</v>
      </c>
      <c r="Y13" s="60">
        <v>-1.01E-2</v>
      </c>
      <c r="Z13" s="61">
        <f>Y13*'Daily Flow-344'!AH41</f>
        <v>0</v>
      </c>
      <c r="AA13" s="60">
        <v>1.4800000000000001E-2</v>
      </c>
      <c r="AB13" s="62">
        <f>'Daily Flow-344'!AH56*AA13</f>
        <v>0</v>
      </c>
      <c r="AC13" s="63">
        <f t="shared" si="8"/>
        <v>-1.7433999999999998E-2</v>
      </c>
      <c r="AD13" s="60">
        <v>1.6199999999999999E-2</v>
      </c>
      <c r="AE13" s="62">
        <f t="shared" si="3"/>
        <v>5.7671999999999996E-6</v>
      </c>
      <c r="AF13" s="64">
        <v>3.2300000000000002E-2</v>
      </c>
      <c r="AG13" s="63">
        <f t="shared" si="9"/>
        <v>3.7791000000000005E-5</v>
      </c>
      <c r="AH13" s="65">
        <f t="shared" si="10"/>
        <v>-1.73904418E-2</v>
      </c>
      <c r="AI13" s="66">
        <f t="shared" si="11"/>
        <v>3.3765055581999999</v>
      </c>
      <c r="AJ13" s="67">
        <f t="shared" si="12"/>
        <v>3.4731415359264926</v>
      </c>
      <c r="AK13" s="68">
        <f t="shared" si="4"/>
        <v>1.0006355570967835</v>
      </c>
      <c r="AL13" s="69" t="s">
        <v>42</v>
      </c>
    </row>
    <row r="14" spans="1:38" ht="15">
      <c r="A14" s="70" t="s">
        <v>53</v>
      </c>
      <c r="B14" s="43">
        <f>'Daily Flow-344'!AH11</f>
        <v>3.3571000000000004</v>
      </c>
      <c r="C14" s="44">
        <f>'Daily Flow-344'!AI11</f>
        <v>0.10829354838709679</v>
      </c>
      <c r="D14" s="45">
        <f>'Daily Flow-344'!AJ11</f>
        <v>0.14910000000000001</v>
      </c>
      <c r="E14" s="46">
        <f>'Daily Flow-320'!AH11</f>
        <v>0</v>
      </c>
      <c r="F14" s="47">
        <f>'Daily Flow-320'!AI11</f>
        <v>0</v>
      </c>
      <c r="G14" s="48">
        <f>'Daily Flow-320'!AJ11</f>
        <v>0</v>
      </c>
      <c r="H14" s="71">
        <f>SUM(B14+E14)</f>
        <v>3.3571000000000004</v>
      </c>
      <c r="I14" s="50">
        <f>'Daily Flow-344'!AH27</f>
        <v>1E-4</v>
      </c>
      <c r="J14" s="51">
        <f>'Daily Flow-320'!AH27</f>
        <v>1.8400000000000001E-3</v>
      </c>
      <c r="K14" s="52">
        <f>I14+J14</f>
        <v>1.9400000000000001E-3</v>
      </c>
      <c r="L14" s="53">
        <v>6.1440000000000002E-2</v>
      </c>
      <c r="M14" s="53">
        <v>0</v>
      </c>
      <c r="N14" s="54">
        <f t="shared" ref="N14:N19" si="14">SUM(L14:M14)</f>
        <v>6.1440000000000002E-2</v>
      </c>
      <c r="O14" s="53">
        <v>0</v>
      </c>
      <c r="P14" s="53">
        <v>5.2999999999999998E-4</v>
      </c>
      <c r="Q14" s="55">
        <f t="shared" ref="Q14:Q19" si="15">SUM(O14:P14)</f>
        <v>5.2999999999999998E-4</v>
      </c>
      <c r="R14" s="56">
        <f t="shared" si="1"/>
        <v>6.1970000000000004E-2</v>
      </c>
      <c r="S14" s="57">
        <f t="shared" si="2"/>
        <v>3.2970700000000006</v>
      </c>
      <c r="T14" s="58">
        <v>2.7107051803028321</v>
      </c>
      <c r="U14" s="58">
        <v>0.41687732086127954</v>
      </c>
      <c r="V14" s="59">
        <v>3.1275825011641119</v>
      </c>
      <c r="W14" s="60">
        <v>-5.0000000000000001E-3</v>
      </c>
      <c r="X14" s="61">
        <f t="shared" si="13"/>
        <v>-1.6785500000000002E-2</v>
      </c>
      <c r="Y14" s="60">
        <v>-1.01E-2</v>
      </c>
      <c r="Z14" s="61">
        <f>Y14*'Daily Flow-344'!AH42</f>
        <v>-1.0100000000000001E-6</v>
      </c>
      <c r="AA14" s="60">
        <v>1.4800000000000001E-2</v>
      </c>
      <c r="AB14" s="62">
        <f>'Daily Flow-344'!AH57*AA14</f>
        <v>0</v>
      </c>
      <c r="AC14" s="63">
        <f>SUM(X14,Z14,AB14)</f>
        <v>-1.6786510000000001E-2</v>
      </c>
      <c r="AD14" s="60">
        <v>1.6199999999999999E-2</v>
      </c>
      <c r="AE14" s="62">
        <f t="shared" si="3"/>
        <v>0</v>
      </c>
      <c r="AF14" s="64">
        <v>3.2300000000000002E-2</v>
      </c>
      <c r="AG14" s="63">
        <f t="shared" si="9"/>
        <v>5.9432000000000003E-5</v>
      </c>
      <c r="AH14" s="65">
        <f t="shared" si="10"/>
        <v>-1.6727077999999999E-2</v>
      </c>
      <c r="AI14" s="66">
        <f t="shared" si="11"/>
        <v>3.280342922</v>
      </c>
      <c r="AJ14" s="67">
        <f t="shared" si="12"/>
        <v>3.1895525011641119</v>
      </c>
      <c r="AK14" s="68">
        <f t="shared" ref="AK14:AK20" si="16">AJ14/SUM(H14+K14+AH14)</f>
        <v>0.95429499738627765</v>
      </c>
      <c r="AL14" s="69">
        <v>0.89357192329800239</v>
      </c>
    </row>
    <row r="15" spans="1:38" ht="15">
      <c r="A15" s="70" t="s">
        <v>54</v>
      </c>
      <c r="B15" s="43">
        <f>'Daily Flow-344'!AH12</f>
        <v>3.0495999999999999</v>
      </c>
      <c r="C15" s="44">
        <f>'Daily Flow-344'!AI12</f>
        <v>9.8374193548387098E-2</v>
      </c>
      <c r="D15" s="45">
        <f>'Daily Flow-344'!AJ12</f>
        <v>0.1671</v>
      </c>
      <c r="E15" s="46">
        <f>'Daily Flow-320'!AH12</f>
        <v>0.37684899999999999</v>
      </c>
      <c r="F15" s="47">
        <f>'Daily Flow-320'!AI12</f>
        <v>1.2156419354838709E-2</v>
      </c>
      <c r="G15" s="48">
        <f>'Daily Flow-320'!AJ12</f>
        <v>5.1406E-2</v>
      </c>
      <c r="H15" s="71">
        <f t="shared" ref="H15:H19" si="17">SUM(B15+E15)</f>
        <v>3.4264489999999999</v>
      </c>
      <c r="I15" s="50">
        <f>'Daily Flow-344'!AH28</f>
        <v>5.0000000000000001E-4</v>
      </c>
      <c r="J15" s="51">
        <f>'Daily Flow-320'!AH28</f>
        <v>1.31E-3</v>
      </c>
      <c r="K15" s="52">
        <f t="shared" ref="K15:K19" si="18">I15+J15</f>
        <v>1.81E-3</v>
      </c>
      <c r="L15" s="53">
        <v>5.654E-2</v>
      </c>
      <c r="M15" s="53">
        <v>0</v>
      </c>
      <c r="N15" s="54">
        <f t="shared" si="14"/>
        <v>5.654E-2</v>
      </c>
      <c r="O15" s="53">
        <v>0</v>
      </c>
      <c r="P15" s="53">
        <v>3.0339999999999999E-2</v>
      </c>
      <c r="Q15" s="55">
        <f t="shared" si="15"/>
        <v>3.0339999999999999E-2</v>
      </c>
      <c r="R15" s="56">
        <f t="shared" si="1"/>
        <v>8.6879999999999999E-2</v>
      </c>
      <c r="S15" s="57">
        <f t="shared" si="2"/>
        <v>3.3413790000000003</v>
      </c>
      <c r="T15" s="58">
        <v>2.745474611815347</v>
      </c>
      <c r="U15" s="58">
        <v>0.41619332200054648</v>
      </c>
      <c r="V15" s="59">
        <v>3.1616679338158935</v>
      </c>
      <c r="W15" s="60">
        <v>-5.0000000000000001E-3</v>
      </c>
      <c r="X15" s="61">
        <f t="shared" si="13"/>
        <v>-1.5247999999999999E-2</v>
      </c>
      <c r="Y15" s="60">
        <v>-1.01E-2</v>
      </c>
      <c r="Z15" s="61">
        <f>Y15*'Daily Flow-344'!AH43</f>
        <v>-5.0499999999999999E-6</v>
      </c>
      <c r="AA15" s="60">
        <v>1.4800000000000001E-2</v>
      </c>
      <c r="AB15" s="62">
        <f>'Daily Flow-344'!AH58*AA15</f>
        <v>0</v>
      </c>
      <c r="AC15" s="63">
        <f t="shared" ref="AC15:AC19" si="19">SUM(X15,Z15,AB15)</f>
        <v>-1.5253049999999999E-2</v>
      </c>
      <c r="AD15" s="60">
        <v>1.6199999999999999E-2</v>
      </c>
      <c r="AE15" s="62">
        <f t="shared" si="3"/>
        <v>6.1049537999999992E-3</v>
      </c>
      <c r="AF15" s="64">
        <v>3.2300000000000002E-2</v>
      </c>
      <c r="AG15" s="63">
        <f t="shared" si="9"/>
        <v>4.2313E-5</v>
      </c>
      <c r="AH15" s="65">
        <f t="shared" si="10"/>
        <v>-9.1057832000000002E-3</v>
      </c>
      <c r="AI15" s="66">
        <f t="shared" si="11"/>
        <v>3.3322732168</v>
      </c>
      <c r="AJ15" s="67">
        <f t="shared" si="12"/>
        <v>3.2485479338158934</v>
      </c>
      <c r="AK15" s="68">
        <f t="shared" si="16"/>
        <v>0.95010305997817301</v>
      </c>
      <c r="AL15" s="69">
        <v>0.93822828716116136</v>
      </c>
    </row>
    <row r="16" spans="1:38" ht="15">
      <c r="A16" s="70" t="s">
        <v>55</v>
      </c>
      <c r="B16" s="43">
        <f>'Daily Flow-344'!AH13</f>
        <v>3.4004000000000008</v>
      </c>
      <c r="C16" s="44">
        <f>'Daily Flow-344'!AI13</f>
        <v>0.11334666666666669</v>
      </c>
      <c r="D16" s="45">
        <f>'Daily Flow-344'!AJ13</f>
        <v>0.16309999999999999</v>
      </c>
      <c r="E16" s="46">
        <f>'Daily Flow-320'!AH13</f>
        <v>2.7999999999999998E-4</v>
      </c>
      <c r="F16" s="47">
        <f>'Daily Flow-320'!AI13</f>
        <v>9.3333333333333326E-6</v>
      </c>
      <c r="G16" s="48">
        <f>'Daily Flow-320'!AJ13</f>
        <v>2.7999999999999998E-4</v>
      </c>
      <c r="H16" s="71">
        <f t="shared" si="17"/>
        <v>3.4006800000000008</v>
      </c>
      <c r="I16" s="50">
        <f>'Daily Flow-344'!AH29</f>
        <v>6.9999999999999999E-4</v>
      </c>
      <c r="J16" s="51">
        <f>'Daily Flow-320'!AH29</f>
        <v>1.0500000000000002E-3</v>
      </c>
      <c r="K16" s="52">
        <f t="shared" si="18"/>
        <v>1.7500000000000003E-3</v>
      </c>
      <c r="L16" s="53">
        <v>5.5010000000000003E-2</v>
      </c>
      <c r="M16" s="53">
        <v>0</v>
      </c>
      <c r="N16" s="54">
        <f t="shared" si="14"/>
        <v>5.5010000000000003E-2</v>
      </c>
      <c r="O16" s="53">
        <v>0</v>
      </c>
      <c r="P16" s="53">
        <v>3.0339999999999999E-2</v>
      </c>
      <c r="Q16" s="55">
        <f t="shared" si="15"/>
        <v>3.0339999999999999E-2</v>
      </c>
      <c r="R16" s="56">
        <f t="shared" si="1"/>
        <v>8.5350000000000009E-2</v>
      </c>
      <c r="S16" s="57">
        <f t="shared" si="2"/>
        <v>3.3170800000000011</v>
      </c>
      <c r="T16" s="58">
        <v>2.7288504034158887</v>
      </c>
      <c r="U16" s="58">
        <v>0.51642280076024227</v>
      </c>
      <c r="V16" s="59">
        <v>3.2452732041761312</v>
      </c>
      <c r="W16" s="60">
        <v>-5.0000000000000001E-3</v>
      </c>
      <c r="X16" s="61">
        <f t="shared" si="13"/>
        <v>-1.7002000000000003E-2</v>
      </c>
      <c r="Y16" s="60">
        <v>-1.01E-2</v>
      </c>
      <c r="Z16" s="61">
        <f>Y16*'Daily Flow-344'!AH44</f>
        <v>-7.0700000000000001E-6</v>
      </c>
      <c r="AA16" s="60">
        <v>1.4800000000000001E-2</v>
      </c>
      <c r="AB16" s="62">
        <f>'Daily Flow-344'!AH59*AA16</f>
        <v>0</v>
      </c>
      <c r="AC16" s="63">
        <f t="shared" si="19"/>
        <v>-1.7009070000000005E-2</v>
      </c>
      <c r="AD16" s="60">
        <v>1.6199999999999999E-2</v>
      </c>
      <c r="AE16" s="62">
        <f t="shared" si="3"/>
        <v>4.5359999999999994E-6</v>
      </c>
      <c r="AF16" s="64">
        <v>3.2300000000000002E-2</v>
      </c>
      <c r="AG16" s="63">
        <f t="shared" si="9"/>
        <v>3.391500000000001E-5</v>
      </c>
      <c r="AH16" s="65">
        <f t="shared" si="10"/>
        <v>-1.6970619000000006E-2</v>
      </c>
      <c r="AI16" s="66">
        <f t="shared" si="11"/>
        <v>3.3001093810000008</v>
      </c>
      <c r="AJ16" s="67">
        <f t="shared" si="12"/>
        <v>3.3306232041761312</v>
      </c>
      <c r="AK16" s="68">
        <f t="shared" si="16"/>
        <v>0.98380244136685757</v>
      </c>
      <c r="AL16" s="69">
        <v>0.94998385117365081</v>
      </c>
    </row>
    <row r="17" spans="1:38" ht="15">
      <c r="A17" s="70" t="s">
        <v>56</v>
      </c>
      <c r="B17" s="43">
        <f>'Daily Flow-344'!AH14</f>
        <v>3.3754000000000004</v>
      </c>
      <c r="C17" s="44">
        <f>'Daily Flow-344'!AI14</f>
        <v>0.10888387096774195</v>
      </c>
      <c r="D17" s="45">
        <f>'Daily Flow-344'!AJ14</f>
        <v>0.13519999999999999</v>
      </c>
      <c r="E17" s="46">
        <f>'Daily Flow-320'!AH14</f>
        <v>5.6700000000000001E-4</v>
      </c>
      <c r="F17" s="47">
        <f>'Daily Flow-320'!AI14</f>
        <v>1.8290322580645161E-5</v>
      </c>
      <c r="G17" s="48">
        <f>'Daily Flow-320'!AJ14</f>
        <v>5.6700000000000001E-4</v>
      </c>
      <c r="H17" s="71">
        <f t="shared" si="17"/>
        <v>3.3759670000000006</v>
      </c>
      <c r="I17" s="50">
        <f>'Daily Flow-344'!AH30</f>
        <v>2.0000000000000001E-4</v>
      </c>
      <c r="J17" s="51">
        <f>'Daily Flow-320'!AH30</f>
        <v>1.14E-3</v>
      </c>
      <c r="K17" s="52">
        <f t="shared" si="18"/>
        <v>1.34E-3</v>
      </c>
      <c r="L17" s="53">
        <v>6.6070000000000004E-2</v>
      </c>
      <c r="M17" s="53">
        <v>0</v>
      </c>
      <c r="N17" s="54">
        <f t="shared" si="14"/>
        <v>6.6070000000000004E-2</v>
      </c>
      <c r="O17" s="53">
        <v>0</v>
      </c>
      <c r="P17" s="53">
        <v>3.0339999999999999E-2</v>
      </c>
      <c r="Q17" s="55">
        <f t="shared" si="15"/>
        <v>3.0339999999999999E-2</v>
      </c>
      <c r="R17" s="56">
        <f t="shared" si="1"/>
        <v>9.6409999999999996E-2</v>
      </c>
      <c r="S17" s="57">
        <f t="shared" si="2"/>
        <v>3.2808970000000004</v>
      </c>
      <c r="T17" s="58">
        <v>2.7777104790758962</v>
      </c>
      <c r="U17" s="58">
        <v>0.47990947385520538</v>
      </c>
      <c r="V17" s="59">
        <v>3.2576199529311016</v>
      </c>
      <c r="W17" s="60">
        <v>-5.0000000000000001E-3</v>
      </c>
      <c r="X17" s="61">
        <f t="shared" si="13"/>
        <v>-1.6877000000000003E-2</v>
      </c>
      <c r="Y17" s="60">
        <v>-1.01E-2</v>
      </c>
      <c r="Z17" s="61">
        <f>Y17*'Daily Flow-344'!AH45</f>
        <v>-2.0200000000000001E-6</v>
      </c>
      <c r="AA17" s="60">
        <v>1.4800000000000001E-2</v>
      </c>
      <c r="AB17" s="62">
        <f>'Daily Flow-344'!AH60*AA17</f>
        <v>0</v>
      </c>
      <c r="AC17" s="63">
        <f t="shared" si="19"/>
        <v>-1.6879020000000002E-2</v>
      </c>
      <c r="AD17" s="60">
        <v>1.6199999999999999E-2</v>
      </c>
      <c r="AE17" s="62">
        <f t="shared" si="3"/>
        <v>9.1854000000000002E-6</v>
      </c>
      <c r="AF17" s="64">
        <v>3.2300000000000002E-2</v>
      </c>
      <c r="AG17" s="63">
        <f t="shared" si="9"/>
        <v>3.6822000000000001E-5</v>
      </c>
      <c r="AH17" s="65">
        <f t="shared" si="10"/>
        <v>-1.6833012600000002E-2</v>
      </c>
      <c r="AI17" s="66">
        <f t="shared" si="11"/>
        <v>3.2640639874000006</v>
      </c>
      <c r="AJ17" s="67">
        <f t="shared" si="12"/>
        <v>3.3540299529311017</v>
      </c>
      <c r="AK17" s="68">
        <f t="shared" si="16"/>
        <v>0.99808240310948371</v>
      </c>
      <c r="AL17" s="69">
        <v>0.91784077037776912</v>
      </c>
    </row>
    <row r="18" spans="1:38" ht="15">
      <c r="A18" s="70" t="s">
        <v>57</v>
      </c>
      <c r="B18" s="43">
        <f>'Daily Flow-344'!AH15</f>
        <v>3.2152000000000003</v>
      </c>
      <c r="C18" s="44">
        <f>'Daily Flow-344'!AI15</f>
        <v>0.10717333333333334</v>
      </c>
      <c r="D18" s="45">
        <f>'Daily Flow-344'!AJ15</f>
        <v>0.1338</v>
      </c>
      <c r="E18" s="46">
        <f>'Daily Flow-320'!AH15</f>
        <v>0</v>
      </c>
      <c r="F18" s="47">
        <f>'Daily Flow-320'!AI15</f>
        <v>0</v>
      </c>
      <c r="G18" s="48">
        <f>'Daily Flow-320'!AJ15</f>
        <v>0</v>
      </c>
      <c r="H18" s="71">
        <f t="shared" si="17"/>
        <v>3.2152000000000003</v>
      </c>
      <c r="I18" s="50">
        <f>'Daily Flow-344'!AH31</f>
        <v>5.0000000000000001E-4</v>
      </c>
      <c r="J18" s="51">
        <f>'Daily Flow-320'!AH31</f>
        <v>1.1099999999999999E-3</v>
      </c>
      <c r="K18" s="52">
        <f t="shared" si="18"/>
        <v>1.6099999999999999E-3</v>
      </c>
      <c r="L18" s="53">
        <v>6.6890000000000005E-2</v>
      </c>
      <c r="M18" s="73">
        <v>0</v>
      </c>
      <c r="N18" s="54">
        <f t="shared" si="14"/>
        <v>6.6890000000000005E-2</v>
      </c>
      <c r="O18" s="53">
        <v>0</v>
      </c>
      <c r="P18" s="73">
        <v>0.30214999999999997</v>
      </c>
      <c r="Q18" s="55">
        <f t="shared" si="15"/>
        <v>0.30214999999999997</v>
      </c>
      <c r="R18" s="56">
        <f t="shared" si="1"/>
        <v>0.36903999999999998</v>
      </c>
      <c r="S18" s="57">
        <f t="shared" si="2"/>
        <v>2.8477700000000006</v>
      </c>
      <c r="T18" s="58">
        <v>2.5961705227950258</v>
      </c>
      <c r="U18" s="58">
        <v>0.40218268877620056</v>
      </c>
      <c r="V18" s="59">
        <v>2.9983532115712261</v>
      </c>
      <c r="W18" s="60">
        <v>-5.0000000000000001E-3</v>
      </c>
      <c r="X18" s="61">
        <f t="shared" si="13"/>
        <v>-1.6076E-2</v>
      </c>
      <c r="Y18" s="60">
        <v>-1.01E-2</v>
      </c>
      <c r="Z18" s="61">
        <f>Y18*'Daily Flow-344'!AH46</f>
        <v>-5.0499999999999999E-6</v>
      </c>
      <c r="AA18" s="60">
        <v>1.4800000000000001E-2</v>
      </c>
      <c r="AB18" s="62">
        <f>'Daily Flow-344'!AH61*AA18</f>
        <v>0</v>
      </c>
      <c r="AC18" s="63">
        <f t="shared" si="19"/>
        <v>-1.608105E-2</v>
      </c>
      <c r="AD18" s="60">
        <v>1.6199999999999999E-2</v>
      </c>
      <c r="AE18" s="62">
        <f t="shared" si="3"/>
        <v>0</v>
      </c>
      <c r="AF18" s="64">
        <v>3.2300000000000002E-2</v>
      </c>
      <c r="AG18" s="63">
        <f t="shared" si="9"/>
        <v>3.5852999999999997E-5</v>
      </c>
      <c r="AH18" s="65">
        <f t="shared" si="10"/>
        <v>-1.6045197000000001E-2</v>
      </c>
      <c r="AI18" s="66">
        <f t="shared" si="11"/>
        <v>2.8317248030000002</v>
      </c>
      <c r="AJ18" s="67">
        <f t="shared" si="12"/>
        <v>3.3673932115712262</v>
      </c>
      <c r="AK18" s="68">
        <f t="shared" si="16"/>
        <v>1.0520589355441079</v>
      </c>
      <c r="AL18" s="69">
        <v>0.97352744629077581</v>
      </c>
    </row>
    <row r="19" spans="1:38" ht="15.75" thickBot="1">
      <c r="A19" s="76" t="s">
        <v>58</v>
      </c>
      <c r="B19" s="77">
        <f>'Daily Flow-344'!AH16</f>
        <v>3.2019000000000006</v>
      </c>
      <c r="C19" s="78">
        <f>'Daily Flow-344'!AI16</f>
        <v>0.10328709677419357</v>
      </c>
      <c r="D19" s="79">
        <f>'Daily Flow-344'!AJ16</f>
        <v>0.1348</v>
      </c>
      <c r="E19" s="46">
        <f>'Daily Flow-320'!AH16</f>
        <v>0</v>
      </c>
      <c r="F19" s="47">
        <f>'Daily Flow-320'!AI16</f>
        <v>0</v>
      </c>
      <c r="G19" s="48">
        <f>'Daily Flow-320'!AJ16</f>
        <v>0</v>
      </c>
      <c r="H19" s="80">
        <f t="shared" si="17"/>
        <v>3.2019000000000006</v>
      </c>
      <c r="I19" s="81">
        <f>'Daily Flow-344'!AH32</f>
        <v>8.0000000000000002E-3</v>
      </c>
      <c r="J19" s="82">
        <f>'Daily Flow-320'!AH32</f>
        <v>1.06E-3</v>
      </c>
      <c r="K19" s="83">
        <f t="shared" si="18"/>
        <v>9.0600000000000003E-3</v>
      </c>
      <c r="L19" s="53">
        <v>6.6070000000000004E-2</v>
      </c>
      <c r="M19" s="73">
        <v>3.0000000000000001E-3</v>
      </c>
      <c r="N19" s="84">
        <f t="shared" si="14"/>
        <v>6.9070000000000006E-2</v>
      </c>
      <c r="O19" s="53">
        <v>0</v>
      </c>
      <c r="P19" s="73">
        <v>0</v>
      </c>
      <c r="Q19" s="85">
        <f t="shared" si="15"/>
        <v>0</v>
      </c>
      <c r="R19" s="56">
        <f t="shared" si="1"/>
        <v>6.9070000000000006E-2</v>
      </c>
      <c r="S19" s="57">
        <f t="shared" si="2"/>
        <v>3.1418900000000005</v>
      </c>
      <c r="T19" s="58">
        <v>2.6030218181996982</v>
      </c>
      <c r="U19" s="58">
        <v>0.42766828700298903</v>
      </c>
      <c r="V19" s="59">
        <v>3.0306901052026873</v>
      </c>
      <c r="W19" s="60">
        <v>-5.0000000000000001E-3</v>
      </c>
      <c r="X19" s="61">
        <f t="shared" si="13"/>
        <v>-1.6009500000000003E-2</v>
      </c>
      <c r="Y19" s="60">
        <v>-1.01E-2</v>
      </c>
      <c r="Z19" s="61">
        <f>Y19*'Daily Flow-344'!AH47</f>
        <v>-8.0799999999999999E-5</v>
      </c>
      <c r="AA19" s="60">
        <v>1.4800000000000001E-2</v>
      </c>
      <c r="AB19" s="62">
        <f>'Daily Flow-344'!AH62*AA19</f>
        <v>0</v>
      </c>
      <c r="AC19" s="63">
        <f t="shared" si="19"/>
        <v>-1.6090300000000002E-2</v>
      </c>
      <c r="AD19" s="60">
        <v>1.6199999999999999E-2</v>
      </c>
      <c r="AE19" s="62">
        <f t="shared" si="3"/>
        <v>0</v>
      </c>
      <c r="AF19" s="64">
        <v>3.2300000000000002E-2</v>
      </c>
      <c r="AG19" s="86">
        <f t="shared" si="9"/>
        <v>3.4238E-5</v>
      </c>
      <c r="AH19" s="65">
        <f t="shared" si="10"/>
        <v>-1.6056062000000003E-2</v>
      </c>
      <c r="AI19" s="66">
        <f t="shared" si="11"/>
        <v>3.1258339380000004</v>
      </c>
      <c r="AJ19" s="67">
        <f t="shared" si="12"/>
        <v>3.0997601052026873</v>
      </c>
      <c r="AK19" s="68">
        <f t="shared" si="16"/>
        <v>0.97022012722646278</v>
      </c>
      <c r="AL19" s="69">
        <v>0.95</v>
      </c>
    </row>
    <row r="20" spans="1:38" ht="15" thickBot="1">
      <c r="A20" s="87" t="s">
        <v>59</v>
      </c>
      <c r="B20" s="88">
        <f>SUM(B8:B19)</f>
        <v>39.549200000000006</v>
      </c>
      <c r="C20" s="88">
        <f t="shared" ref="C20:F20" si="20">SUM(C8:C19)</f>
        <v>1.3000998156682027</v>
      </c>
      <c r="D20" s="88">
        <f t="shared" si="20"/>
        <v>1.8626999999999998</v>
      </c>
      <c r="E20" s="88">
        <f t="shared" si="20"/>
        <v>1.0004189999999999</v>
      </c>
      <c r="F20" s="88">
        <f t="shared" si="20"/>
        <v>3.2946168202764976E-2</v>
      </c>
      <c r="G20" s="88">
        <f>SUM(G8:G19)</f>
        <v>0.11489499999999998</v>
      </c>
      <c r="H20" s="89">
        <f>SUM(H8:H19)</f>
        <v>40.549619000000007</v>
      </c>
      <c r="I20" s="90">
        <f>SUM(I8:I19)</f>
        <v>1.2200000000000001E-2</v>
      </c>
      <c r="J20" s="91">
        <f t="shared" ref="J20" si="21">SUM(J8:J19)</f>
        <v>8.8400000000000006E-3</v>
      </c>
      <c r="K20" s="89">
        <f>SUM(K8:K19)</f>
        <v>2.1040000000000003E-2</v>
      </c>
      <c r="L20" s="92">
        <f t="shared" ref="L20:S20" si="22">SUM(L8:L19)</f>
        <v>0.78689999999999993</v>
      </c>
      <c r="M20" s="93">
        <f t="shared" si="22"/>
        <v>3.0000000000000001E-3</v>
      </c>
      <c r="N20" s="94">
        <f t="shared" si="22"/>
        <v>0.78989999999999994</v>
      </c>
      <c r="O20" s="95">
        <f t="shared" si="22"/>
        <v>0</v>
      </c>
      <c r="P20" s="96">
        <f t="shared" si="22"/>
        <v>0.54418999999999995</v>
      </c>
      <c r="Q20" s="97">
        <f t="shared" si="22"/>
        <v>0.54418999999999995</v>
      </c>
      <c r="R20" s="96">
        <f t="shared" si="22"/>
        <v>1.33409</v>
      </c>
      <c r="S20" s="98">
        <f t="shared" si="22"/>
        <v>39.236569000000003</v>
      </c>
      <c r="T20" s="99">
        <f>SUM(T8:T19)</f>
        <v>32.702794647652858</v>
      </c>
      <c r="U20" s="99">
        <f>SUM(U8:U19)</f>
        <v>5.3893359174486015</v>
      </c>
      <c r="V20" s="98">
        <f>SUM(V8:V19)</f>
        <v>38.092130565101463</v>
      </c>
      <c r="W20" s="100"/>
      <c r="X20" s="101">
        <f>SUM(X8:X19)</f>
        <v>-0.10615632000000003</v>
      </c>
      <c r="Y20" s="100"/>
      <c r="Z20" s="101">
        <f>SUM(Z8:Z19)</f>
        <v>-2.0100000000000028E-6</v>
      </c>
      <c r="AA20" s="100"/>
      <c r="AB20" s="102">
        <f>SUM(AB8:AB19)</f>
        <v>0</v>
      </c>
      <c r="AC20" s="103"/>
      <c r="AD20" s="100"/>
      <c r="AE20" s="101">
        <f>SUM(AE8:AE19)</f>
        <v>2.3259498E-2</v>
      </c>
      <c r="AF20" s="104"/>
      <c r="AG20" s="103">
        <f>SUM(AG8:AG19)</f>
        <v>2.7542000000000002E-4</v>
      </c>
      <c r="AH20" s="89">
        <f>SUM(AH8:AH19)</f>
        <v>-8.2623412000000035E-2</v>
      </c>
      <c r="AI20" s="96">
        <f>SUM(AI8:AI19)</f>
        <v>39.153945588000006</v>
      </c>
      <c r="AJ20" s="89">
        <f>SUM(AJ8:AJ19)</f>
        <v>39.42622056510146</v>
      </c>
      <c r="AK20" s="105">
        <f t="shared" si="16"/>
        <v>0.97377459766871832</v>
      </c>
    </row>
    <row r="21" spans="1:38" ht="15">
      <c r="U21" s="106" t="s">
        <v>60</v>
      </c>
      <c r="V21" s="107">
        <f>SUM(T20:U20)-V20</f>
        <v>0</v>
      </c>
    </row>
    <row r="22" spans="1:38" ht="15" thickBot="1"/>
    <row r="23" spans="1:38" ht="59.25" customHeight="1" thickBot="1">
      <c r="W23" s="108"/>
      <c r="X23" s="184" t="s">
        <v>61</v>
      </c>
      <c r="Y23" s="185"/>
      <c r="AD23" s="108"/>
      <c r="AE23" s="192" t="s">
        <v>62</v>
      </c>
      <c r="AF23" s="193"/>
    </row>
    <row r="24" spans="1:38" ht="24">
      <c r="I24" s="109"/>
      <c r="J24" s="109"/>
      <c r="W24" s="110" t="s">
        <v>63</v>
      </c>
      <c r="X24" s="111" t="s">
        <v>33</v>
      </c>
      <c r="Y24" s="111" t="s">
        <v>18</v>
      </c>
      <c r="Z24" s="112" t="s">
        <v>64</v>
      </c>
      <c r="AD24" s="110" t="s">
        <v>63</v>
      </c>
      <c r="AE24" s="111" t="s">
        <v>33</v>
      </c>
      <c r="AF24" s="111" t="s">
        <v>18</v>
      </c>
      <c r="AG24" s="112" t="s">
        <v>64</v>
      </c>
    </row>
    <row r="25" spans="1:38">
      <c r="I25" s="109"/>
      <c r="J25" s="109"/>
      <c r="W25" s="110" t="s">
        <v>65</v>
      </c>
      <c r="X25" s="113">
        <v>1.32E-2</v>
      </c>
      <c r="Y25" s="110">
        <f>SUM('Daily Flow-344'!B6:V6)</f>
        <v>2.0908000000000002</v>
      </c>
      <c r="Z25" s="112">
        <f>Y25*X25</f>
        <v>2.7598560000000001E-2</v>
      </c>
      <c r="AD25" s="110" t="s">
        <v>65</v>
      </c>
      <c r="AE25" s="113">
        <v>3.4500000000000003E-2</v>
      </c>
      <c r="AF25" s="110">
        <f>SUM('Daily Flow-320'!B6:V6)</f>
        <v>0.13037800000000005</v>
      </c>
      <c r="AG25" s="112">
        <f>AF25*AE25</f>
        <v>4.4980410000000021E-3</v>
      </c>
    </row>
    <row r="26" spans="1:38">
      <c r="I26" s="109"/>
      <c r="J26" s="109"/>
      <c r="W26" s="114" t="s">
        <v>66</v>
      </c>
      <c r="X26" s="113">
        <v>-5.0000000000000001E-3</v>
      </c>
      <c r="Y26" s="110">
        <f>SUM('Daily Flow-344'!W6:AC6)</f>
        <v>0.75319999999999998</v>
      </c>
      <c r="Z26" s="112">
        <f>Y26*X26</f>
        <v>-3.7659999999999998E-3</v>
      </c>
      <c r="AD26" s="114" t="s">
        <v>66</v>
      </c>
      <c r="AE26" s="113">
        <v>1.6199999999999999E-2</v>
      </c>
      <c r="AF26" s="110">
        <f>SUM('Daily Flow-320'!W6:AC6)</f>
        <v>4.3671999999999996E-2</v>
      </c>
      <c r="AG26" s="112">
        <f>AF26*AE26</f>
        <v>7.0748639999999993E-4</v>
      </c>
    </row>
    <row r="27" spans="1:38" ht="15">
      <c r="I27" s="109"/>
      <c r="J27" s="109"/>
      <c r="Z27" s="115">
        <f>SUM(Z25:Z26)</f>
        <v>2.3832560000000003E-2</v>
      </c>
      <c r="AG27" s="115">
        <f>SUM(AG25:AG26)</f>
        <v>5.2055274000000016E-3</v>
      </c>
    </row>
    <row r="28" spans="1:38" ht="15" thickBot="1">
      <c r="I28" s="109"/>
      <c r="J28" s="109"/>
    </row>
    <row r="29" spans="1:38" ht="67.5" customHeight="1" thickBot="1">
      <c r="I29" s="109"/>
      <c r="J29" s="109"/>
      <c r="W29" s="108"/>
      <c r="X29" s="186" t="s">
        <v>67</v>
      </c>
      <c r="Y29" s="187"/>
      <c r="AD29" s="108"/>
      <c r="AE29" s="192" t="s">
        <v>68</v>
      </c>
      <c r="AF29" s="193"/>
    </row>
    <row r="30" spans="1:38" ht="24.75">
      <c r="I30" s="109"/>
      <c r="J30" s="109"/>
      <c r="W30" s="110" t="s">
        <v>63</v>
      </c>
      <c r="X30" s="111" t="s">
        <v>33</v>
      </c>
      <c r="Y30" s="111" t="s">
        <v>18</v>
      </c>
      <c r="Z30" s="112" t="s">
        <v>64</v>
      </c>
      <c r="AC30" s="116"/>
      <c r="AD30" s="110" t="s">
        <v>63</v>
      </c>
      <c r="AE30" s="111" t="s">
        <v>33</v>
      </c>
      <c r="AF30" s="111" t="s">
        <v>18</v>
      </c>
      <c r="AG30" s="112" t="s">
        <v>64</v>
      </c>
    </row>
    <row r="31" spans="1:38">
      <c r="W31" s="110" t="s">
        <v>65</v>
      </c>
      <c r="X31" s="113">
        <v>1.32E-2</v>
      </c>
      <c r="Y31" s="110">
        <f>SUM('Daily Flow-344'!B37:V37)</f>
        <v>0</v>
      </c>
      <c r="Z31" s="112">
        <f>Y31*X31</f>
        <v>0</v>
      </c>
      <c r="AD31" s="110" t="s">
        <v>69</v>
      </c>
      <c r="AE31" s="113">
        <v>-3.09E-2</v>
      </c>
      <c r="AF31" s="110">
        <f>SUM('Daily Flow-320'!B25:V25)</f>
        <v>8.0000000000000007E-5</v>
      </c>
      <c r="AG31" s="112">
        <f>AF31*AE31</f>
        <v>-2.4720000000000002E-6</v>
      </c>
    </row>
    <row r="32" spans="1:38">
      <c r="W32" s="114" t="s">
        <v>66</v>
      </c>
      <c r="X32" s="113">
        <v>1.4800000000000001E-2</v>
      </c>
      <c r="Y32" s="110">
        <f>SUM('Daily Flow-344'!W37:AC37)</f>
        <v>0</v>
      </c>
      <c r="Z32" s="112">
        <f>Y32*X32</f>
        <v>0</v>
      </c>
      <c r="AD32" s="114" t="s">
        <v>70</v>
      </c>
      <c r="AE32" s="113">
        <v>3.2300000000000002E-2</v>
      </c>
      <c r="AF32" s="117">
        <f>SUM('Daily Flow-320'!W25:AF25)</f>
        <v>0</v>
      </c>
      <c r="AG32" s="112">
        <f>AF32*AE32</f>
        <v>0</v>
      </c>
    </row>
    <row r="33" spans="23:33" ht="15">
      <c r="Z33" s="115">
        <f>SUM(Z31:Z32)</f>
        <v>0</v>
      </c>
      <c r="AG33" s="115">
        <f>SUM(AG31:AG32)</f>
        <v>-2.4720000000000002E-6</v>
      </c>
    </row>
    <row r="34" spans="23:33" ht="15" thickBot="1"/>
    <row r="35" spans="23:33" ht="61.5" customHeight="1" thickBot="1">
      <c r="W35" s="108"/>
      <c r="X35" s="186" t="s">
        <v>71</v>
      </c>
      <c r="Y35" s="187"/>
    </row>
    <row r="36" spans="23:33" ht="24">
      <c r="W36" s="110" t="s">
        <v>63</v>
      </c>
      <c r="X36" s="111" t="s">
        <v>33</v>
      </c>
      <c r="Y36" s="111" t="s">
        <v>18</v>
      </c>
      <c r="Z36" s="112" t="s">
        <v>64</v>
      </c>
    </row>
    <row r="37" spans="23:33">
      <c r="W37" s="110" t="s">
        <v>69</v>
      </c>
      <c r="X37" s="113">
        <v>1</v>
      </c>
      <c r="Y37" s="118">
        <f>SUM('Daily Flow-344'!B40:V40)</f>
        <v>1E-4</v>
      </c>
      <c r="Z37" s="112">
        <f>Y37*X37</f>
        <v>1E-4</v>
      </c>
    </row>
    <row r="38" spans="23:33">
      <c r="W38" s="114" t="s">
        <v>70</v>
      </c>
      <c r="X38" s="113">
        <v>-1.01E-2</v>
      </c>
      <c r="Y38" s="118">
        <f>SUM('Daily Flow-344'!W40:AF40)</f>
        <v>1E-4</v>
      </c>
      <c r="Z38" s="119">
        <f>Y38*X38</f>
        <v>-1.0100000000000001E-6</v>
      </c>
    </row>
    <row r="39" spans="23:33" ht="15">
      <c r="Z39" s="115">
        <f>SUM(Z37:Z38)</f>
        <v>9.8989999999999999E-5</v>
      </c>
    </row>
  </sheetData>
  <mergeCells count="14">
    <mergeCell ref="X35:Y35"/>
    <mergeCell ref="AA6:AB6"/>
    <mergeCell ref="AD6:AE6"/>
    <mergeCell ref="AF6:AG6"/>
    <mergeCell ref="X23:Y23"/>
    <mergeCell ref="AE23:AF23"/>
    <mergeCell ref="X29:Y29"/>
    <mergeCell ref="AE29:AF29"/>
    <mergeCell ref="Y6:Z6"/>
    <mergeCell ref="B6:D6"/>
    <mergeCell ref="E6:G6"/>
    <mergeCell ref="L6:N6"/>
    <mergeCell ref="O6:Q6"/>
    <mergeCell ref="W6:X6"/>
  </mergeCells>
  <hyperlinks>
    <hyperlink ref="A6" location="'Hyper Links'!A1" display="'Hyper Links'!A1" xr:uid="{2F0E668A-C844-4704-9ED8-A0F3063CF111}"/>
  </hyperlink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2BCEA-FB6D-41AC-989F-B6F529C9C039}">
  <dimension ref="A1:AL47"/>
  <sheetViews>
    <sheetView topLeftCell="K1" zoomScaleNormal="100" workbookViewId="0">
      <selection activeCell="AI8" sqref="AI8"/>
    </sheetView>
  </sheetViews>
  <sheetFormatPr defaultRowHeight="14.25"/>
  <cols>
    <col min="1" max="1" width="12.375" customWidth="1"/>
    <col min="2" max="22" width="8.75" customWidth="1"/>
    <col min="23" max="32" width="7.75" customWidth="1"/>
    <col min="33" max="33" width="1.25" customWidth="1"/>
    <col min="34" max="36" width="8.125" customWidth="1"/>
    <col min="37" max="37" width="8" style="123" customWidth="1"/>
  </cols>
  <sheetData>
    <row r="1" spans="1:37" ht="15.75">
      <c r="A1" s="2" t="s">
        <v>72</v>
      </c>
      <c r="B1" s="2"/>
      <c r="C1" s="2"/>
      <c r="D1" s="2"/>
      <c r="E1" s="120" t="s">
        <v>73</v>
      </c>
      <c r="F1" s="2"/>
      <c r="G1" s="2"/>
      <c r="H1" s="121"/>
      <c r="I1" s="2"/>
      <c r="J1" s="2"/>
      <c r="K1" s="10" t="s">
        <v>7</v>
      </c>
      <c r="L1" s="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5"/>
      <c r="AH1" s="5"/>
      <c r="AI1" s="5"/>
      <c r="AJ1" s="5"/>
    </row>
    <row r="2" spans="1:37">
      <c r="A2" s="124"/>
      <c r="B2" s="5"/>
      <c r="C2" s="125"/>
      <c r="D2" s="5"/>
      <c r="E2" s="12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24"/>
      <c r="AI3" s="124"/>
      <c r="AJ3" s="124"/>
    </row>
    <row r="4" spans="1:37">
      <c r="A4" s="127" t="s">
        <v>74</v>
      </c>
      <c r="B4" s="127">
        <v>1</v>
      </c>
      <c r="C4" s="127">
        <v>2</v>
      </c>
      <c r="D4" s="127">
        <v>3</v>
      </c>
      <c r="E4" s="127">
        <v>4</v>
      </c>
      <c r="F4" s="127">
        <v>5</v>
      </c>
      <c r="G4" s="127">
        <v>6</v>
      </c>
      <c r="H4" s="127">
        <v>7</v>
      </c>
      <c r="I4" s="127">
        <v>8</v>
      </c>
      <c r="J4" s="127">
        <v>9</v>
      </c>
      <c r="K4" s="127">
        <v>10</v>
      </c>
      <c r="L4" s="127">
        <v>11</v>
      </c>
      <c r="M4" s="127">
        <v>12</v>
      </c>
      <c r="N4" s="127">
        <v>13</v>
      </c>
      <c r="O4" s="127">
        <v>14</v>
      </c>
      <c r="P4" s="127">
        <v>15</v>
      </c>
      <c r="Q4" s="127">
        <v>16</v>
      </c>
      <c r="R4" s="127">
        <v>17</v>
      </c>
      <c r="S4" s="127">
        <v>18</v>
      </c>
      <c r="T4" s="127">
        <v>19</v>
      </c>
      <c r="U4" s="127">
        <v>20</v>
      </c>
      <c r="V4" s="127">
        <v>21</v>
      </c>
      <c r="W4" s="127">
        <v>22</v>
      </c>
      <c r="X4" s="127">
        <v>23</v>
      </c>
      <c r="Y4" s="127">
        <v>24</v>
      </c>
      <c r="Z4" s="127">
        <v>25</v>
      </c>
      <c r="AA4" s="127">
        <v>26</v>
      </c>
      <c r="AB4" s="127">
        <v>27</v>
      </c>
      <c r="AC4" s="127">
        <v>28</v>
      </c>
      <c r="AD4" s="127">
        <v>29</v>
      </c>
      <c r="AE4" s="127">
        <v>30</v>
      </c>
      <c r="AF4" s="127">
        <v>31</v>
      </c>
      <c r="AG4" s="128"/>
      <c r="AH4" s="129" t="s">
        <v>75</v>
      </c>
      <c r="AI4" s="129" t="s">
        <v>76</v>
      </c>
      <c r="AJ4" s="129" t="s">
        <v>77</v>
      </c>
      <c r="AK4" s="130" t="s">
        <v>78</v>
      </c>
    </row>
    <row r="5" spans="1:37" ht="20.25" customHeight="1">
      <c r="A5" s="131">
        <v>43466</v>
      </c>
      <c r="B5" s="132">
        <v>8.0260000000000001E-3</v>
      </c>
      <c r="C5" s="132">
        <v>1.9914999999999999E-2</v>
      </c>
      <c r="D5" s="132">
        <v>7.9240000000000005E-3</v>
      </c>
      <c r="E5" s="132">
        <v>1.5918999999999999E-2</v>
      </c>
      <c r="F5" s="132">
        <v>1.4532E-2</v>
      </c>
      <c r="G5" s="132">
        <v>4.0860000000000002E-3</v>
      </c>
      <c r="H5" s="132">
        <v>9.1059999999999995E-3</v>
      </c>
      <c r="I5" s="132">
        <v>7.9819999999999995E-3</v>
      </c>
      <c r="J5" s="132">
        <v>3.5179999999999999E-3</v>
      </c>
      <c r="K5" s="132">
        <v>8.0800000000000002E-4</v>
      </c>
      <c r="L5" s="132">
        <v>1.315E-3</v>
      </c>
      <c r="M5" s="132">
        <v>3.5100000000000001E-3</v>
      </c>
      <c r="N5" s="132">
        <v>8.5380000000000005E-3</v>
      </c>
      <c r="O5" s="132">
        <v>8.5380000000000005E-3</v>
      </c>
      <c r="P5" s="132">
        <v>3.5990000000000002E-3</v>
      </c>
      <c r="Q5" s="132">
        <v>1.3879999999999999E-3</v>
      </c>
      <c r="R5" s="132">
        <v>1.1900000000000001E-3</v>
      </c>
      <c r="S5" s="132">
        <v>1.3771E-2</v>
      </c>
      <c r="T5" s="132">
        <v>1.2577E-2</v>
      </c>
      <c r="U5" s="132">
        <v>1.6313999999999999E-2</v>
      </c>
      <c r="V5" s="132">
        <v>1.6313999999999999E-2</v>
      </c>
      <c r="W5" s="132">
        <v>7.6290000000000004E-3</v>
      </c>
      <c r="X5" s="132">
        <v>1.6459000000000001E-2</v>
      </c>
      <c r="Y5" s="132">
        <v>1.4295E-2</v>
      </c>
      <c r="Z5" s="132">
        <v>1.043E-2</v>
      </c>
      <c r="AA5" s="132">
        <v>9.2200000000000008E-3</v>
      </c>
      <c r="AB5" s="132">
        <v>9.4799999999999995E-4</v>
      </c>
      <c r="AC5" s="132">
        <v>9.4799999999999995E-4</v>
      </c>
      <c r="AD5" s="132">
        <v>4.0270000000000002E-3</v>
      </c>
      <c r="AE5" s="132">
        <v>8.548E-3</v>
      </c>
      <c r="AF5" s="132">
        <v>3.6419999999999998E-3</v>
      </c>
      <c r="AG5" s="133"/>
      <c r="AH5" s="134">
        <v>0.25501599999999996</v>
      </c>
      <c r="AI5" s="135">
        <v>8.2263225806451599E-3</v>
      </c>
      <c r="AJ5" s="136">
        <v>1.9914999999999999E-2</v>
      </c>
      <c r="AK5" s="137">
        <v>0</v>
      </c>
    </row>
    <row r="6" spans="1:37" ht="20.25" customHeight="1">
      <c r="A6" s="138" t="s">
        <v>43</v>
      </c>
      <c r="B6" s="132">
        <v>9.9270000000000001E-3</v>
      </c>
      <c r="C6" s="132">
        <v>1.0135999999999999E-2</v>
      </c>
      <c r="D6" s="132">
        <v>9.7179999999999992E-3</v>
      </c>
      <c r="E6" s="132">
        <v>9.7179999999999992E-3</v>
      </c>
      <c r="F6" s="132">
        <v>4.81E-3</v>
      </c>
      <c r="G6" s="132">
        <v>6.2940000000000001E-3</v>
      </c>
      <c r="H6" s="132">
        <v>6.5729999999999998E-3</v>
      </c>
      <c r="I6" s="132">
        <v>8.0800000000000002E-4</v>
      </c>
      <c r="J6" s="132">
        <v>7.3119999999999999E-3</v>
      </c>
      <c r="K6" s="132">
        <v>2.4750000000000002E-3</v>
      </c>
      <c r="L6" s="132">
        <v>2.4750000000000002E-3</v>
      </c>
      <c r="M6" s="132">
        <v>5.5510000000000004E-3</v>
      </c>
      <c r="N6" s="132">
        <v>1.866E-3</v>
      </c>
      <c r="O6" s="132">
        <v>1.42E-3</v>
      </c>
      <c r="P6" s="132">
        <v>1.5701E-2</v>
      </c>
      <c r="Q6" s="132">
        <v>1.302E-3</v>
      </c>
      <c r="R6" s="132">
        <v>5.3860000000000002E-3</v>
      </c>
      <c r="S6" s="132">
        <v>5.3889999999999997E-3</v>
      </c>
      <c r="T6" s="132">
        <v>3.9779999999999998E-3</v>
      </c>
      <c r="U6" s="132">
        <v>1.4507000000000001E-2</v>
      </c>
      <c r="V6" s="132">
        <v>5.032E-3</v>
      </c>
      <c r="W6" s="132">
        <v>7.757E-3</v>
      </c>
      <c r="X6" s="132">
        <v>8.4790000000000004E-3</v>
      </c>
      <c r="Y6" s="132">
        <v>7.803E-3</v>
      </c>
      <c r="Z6" s="132">
        <v>7.803E-3</v>
      </c>
      <c r="AA6" s="132">
        <v>4.7780000000000001E-3</v>
      </c>
      <c r="AB6" s="132">
        <v>3.8059999999999999E-3</v>
      </c>
      <c r="AC6" s="132">
        <v>3.2460000000000002E-3</v>
      </c>
      <c r="AD6" s="139"/>
      <c r="AE6" s="139"/>
      <c r="AF6" s="139"/>
      <c r="AG6" s="140"/>
      <c r="AH6" s="134">
        <v>0.17405000000000009</v>
      </c>
      <c r="AI6" s="135">
        <v>6.2160714285714319E-3</v>
      </c>
      <c r="AJ6" s="136">
        <v>1.5701E-2</v>
      </c>
      <c r="AK6" s="137">
        <v>0</v>
      </c>
    </row>
    <row r="7" spans="1:37" ht="20.25" customHeight="1">
      <c r="A7" s="138" t="s">
        <v>47</v>
      </c>
      <c r="B7" s="132">
        <v>3.7439999999999999E-3</v>
      </c>
      <c r="C7" s="132">
        <v>7.0530000000000002E-3</v>
      </c>
      <c r="D7" s="132">
        <v>7.8429999999999993E-3</v>
      </c>
      <c r="E7" s="132">
        <v>7.8429999999999993E-3</v>
      </c>
      <c r="F7" s="132">
        <v>8.0759999999999998E-3</v>
      </c>
      <c r="G7" s="132">
        <v>1.3999999999999999E-4</v>
      </c>
      <c r="H7" s="132">
        <v>4.5199999999999997E-3</v>
      </c>
      <c r="I7" s="132">
        <v>5.6769999999999998E-3</v>
      </c>
      <c r="J7" s="132">
        <v>9.8320000000000005E-3</v>
      </c>
      <c r="K7" s="132">
        <v>3.1120000000000002E-3</v>
      </c>
      <c r="L7" s="132">
        <v>3.1120000000000002E-3</v>
      </c>
      <c r="M7" s="132">
        <v>1.475E-3</v>
      </c>
      <c r="N7" s="132">
        <v>6.2200000000000005E-4</v>
      </c>
      <c r="O7" s="132">
        <v>2.9099999999999998E-3</v>
      </c>
      <c r="P7" s="132">
        <v>1.5219999999999999E-3</v>
      </c>
      <c r="Q7" s="132">
        <v>8.1400000000000005E-4</v>
      </c>
      <c r="R7" s="132">
        <v>1.6200000000000001E-4</v>
      </c>
      <c r="S7" s="132">
        <v>1.6100000000000001E-4</v>
      </c>
      <c r="T7" s="132">
        <v>8.4600000000000005E-3</v>
      </c>
      <c r="U7" s="132">
        <v>3.5300000000000002E-4</v>
      </c>
      <c r="V7" s="132">
        <v>2.5500000000000002E-4</v>
      </c>
      <c r="W7" s="132">
        <v>3.3199999999999999E-4</v>
      </c>
      <c r="X7" s="132">
        <v>0</v>
      </c>
      <c r="Y7" s="132">
        <v>0</v>
      </c>
      <c r="Z7" s="132">
        <v>0</v>
      </c>
      <c r="AA7" s="132">
        <v>9.077E-3</v>
      </c>
      <c r="AB7" s="132">
        <v>1.1412E-2</v>
      </c>
      <c r="AC7" s="132">
        <v>9.810000000000001E-4</v>
      </c>
      <c r="AD7" s="132">
        <v>3.6970000000000002E-3</v>
      </c>
      <c r="AE7" s="132">
        <v>5.9400000000000002E-4</v>
      </c>
      <c r="AF7" s="132">
        <v>5.9400000000000002E-4</v>
      </c>
      <c r="AG7" s="133"/>
      <c r="AH7" s="134">
        <v>0.10437299999999999</v>
      </c>
      <c r="AI7" s="135">
        <v>3.3668709677419353E-3</v>
      </c>
      <c r="AJ7" s="136">
        <v>1.1412E-2</v>
      </c>
      <c r="AK7" s="137">
        <v>0</v>
      </c>
    </row>
    <row r="8" spans="1:37" ht="20.25" customHeight="1">
      <c r="A8" s="138" t="s">
        <v>48</v>
      </c>
      <c r="B8" s="132">
        <v>9.1500000000000001E-4</v>
      </c>
      <c r="C8" s="132">
        <v>2.4000000000000001E-5</v>
      </c>
      <c r="D8" s="132">
        <v>6.5059999999999996E-3</v>
      </c>
      <c r="E8" s="132">
        <v>2.0140000000000002E-3</v>
      </c>
      <c r="F8" s="132">
        <v>1.3990000000000001E-3</v>
      </c>
      <c r="G8" s="132">
        <v>5.6300000000000002E-4</v>
      </c>
      <c r="H8" s="132">
        <v>9.8999999999999999E-4</v>
      </c>
      <c r="I8" s="132">
        <v>9.01E-4</v>
      </c>
      <c r="J8" s="132">
        <v>1.052E-3</v>
      </c>
      <c r="K8" s="132">
        <v>1.825E-3</v>
      </c>
      <c r="L8" s="132">
        <v>2.4800000000000001E-4</v>
      </c>
      <c r="M8" s="132">
        <v>9.3050000000000008E-3</v>
      </c>
      <c r="N8" s="132">
        <v>2.5720000000000001E-3</v>
      </c>
      <c r="O8" s="132">
        <v>9.9799999999999997E-4</v>
      </c>
      <c r="P8" s="132">
        <v>9.9799999999999997E-4</v>
      </c>
      <c r="Q8" s="132">
        <v>3.5699999999999998E-3</v>
      </c>
      <c r="R8" s="132">
        <v>1.2043999999999999E-2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2.235E-3</v>
      </c>
      <c r="AA8" s="132">
        <v>5.0639999999999999E-3</v>
      </c>
      <c r="AB8" s="132">
        <v>2.1480000000000002E-3</v>
      </c>
      <c r="AC8" s="132">
        <v>5.5069999999999997E-3</v>
      </c>
      <c r="AD8" s="132">
        <v>5.5069999999999997E-3</v>
      </c>
      <c r="AE8" s="132">
        <v>8.9899999999999995E-4</v>
      </c>
      <c r="AF8" s="139"/>
      <c r="AG8" s="140"/>
      <c r="AH8" s="134">
        <v>6.7283999999999997E-2</v>
      </c>
      <c r="AI8" s="135">
        <v>2.2428000000000001E-3</v>
      </c>
      <c r="AJ8" s="136">
        <v>1.2043999999999999E-2</v>
      </c>
      <c r="AK8" s="137">
        <v>0</v>
      </c>
    </row>
    <row r="9" spans="1:37" ht="20.25" customHeight="1">
      <c r="A9" s="138" t="s">
        <v>49</v>
      </c>
      <c r="B9" s="132">
        <v>3.3549999999999999E-3</v>
      </c>
      <c r="C9" s="132">
        <v>4.4499999999999997E-4</v>
      </c>
      <c r="D9" s="132">
        <v>0</v>
      </c>
      <c r="E9" s="132">
        <v>1.4519999999999999E-3</v>
      </c>
      <c r="F9" s="132">
        <v>9.9599999999999992E-4</v>
      </c>
      <c r="G9" s="132">
        <v>9.9599999999999992E-4</v>
      </c>
      <c r="H9" s="132">
        <v>3.7300000000000001E-4</v>
      </c>
      <c r="I9" s="132">
        <v>9.9500000000000001E-4</v>
      </c>
      <c r="J9" s="132">
        <v>1.1900000000000001E-3</v>
      </c>
      <c r="K9" s="132">
        <v>2.5700000000000001E-4</v>
      </c>
      <c r="L9" s="132">
        <v>1.1640000000000001E-3</v>
      </c>
      <c r="M9" s="132">
        <v>7.2599999999999997E-4</v>
      </c>
      <c r="N9" s="132">
        <v>7.2599999999999997E-4</v>
      </c>
      <c r="O9" s="132">
        <v>0</v>
      </c>
      <c r="P9" s="132">
        <v>0</v>
      </c>
      <c r="Q9" s="132">
        <v>0</v>
      </c>
      <c r="R9" s="132">
        <v>1.1479999999999999E-3</v>
      </c>
      <c r="S9" s="132">
        <v>7.76E-4</v>
      </c>
      <c r="T9" s="132">
        <v>1.137E-3</v>
      </c>
      <c r="U9" s="132">
        <v>1.137E-3</v>
      </c>
      <c r="V9" s="132">
        <v>5.6099999999999998E-4</v>
      </c>
      <c r="W9" s="132">
        <v>1.2799999999999999E-4</v>
      </c>
      <c r="X9" s="132">
        <v>0</v>
      </c>
      <c r="Y9" s="132">
        <v>0</v>
      </c>
      <c r="Z9" s="132">
        <v>6.6000000000000005E-5</v>
      </c>
      <c r="AA9" s="132">
        <v>1.25E-3</v>
      </c>
      <c r="AB9" s="132">
        <v>1.25E-3</v>
      </c>
      <c r="AC9" s="132">
        <v>1.003E-3</v>
      </c>
      <c r="AD9" s="132">
        <v>5.1199999999999998E-4</v>
      </c>
      <c r="AE9" s="132">
        <v>0</v>
      </c>
      <c r="AF9" s="132">
        <v>9.9999999999999995E-7</v>
      </c>
      <c r="AG9" s="133"/>
      <c r="AH9" s="134">
        <v>2.1644E-2</v>
      </c>
      <c r="AI9" s="135">
        <v>6.9819354838709675E-4</v>
      </c>
      <c r="AJ9" s="136">
        <v>3.3549999999999999E-3</v>
      </c>
      <c r="AK9" s="137">
        <v>0</v>
      </c>
    </row>
    <row r="10" spans="1:37" ht="20.25" customHeight="1">
      <c r="A10" s="138" t="s">
        <v>52</v>
      </c>
      <c r="B10" s="132">
        <v>2.1499999999999999E-4</v>
      </c>
      <c r="C10" s="132">
        <v>0</v>
      </c>
      <c r="D10" s="132">
        <v>1.4100000000000001E-4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9"/>
      <c r="AG10" s="140"/>
      <c r="AH10" s="134">
        <v>3.5599999999999998E-4</v>
      </c>
      <c r="AI10" s="135">
        <v>1.1866666666666666E-5</v>
      </c>
      <c r="AJ10" s="136">
        <v>2.1499999999999999E-4</v>
      </c>
      <c r="AK10" s="137">
        <v>0</v>
      </c>
    </row>
    <row r="11" spans="1:37" ht="20.25" customHeight="1">
      <c r="A11" s="138" t="s">
        <v>53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3"/>
      <c r="AH11" s="134">
        <v>0</v>
      </c>
      <c r="AI11" s="135">
        <v>0</v>
      </c>
      <c r="AJ11" s="136">
        <v>0</v>
      </c>
      <c r="AK11" s="137">
        <v>0</v>
      </c>
    </row>
    <row r="12" spans="1:37" ht="20.25" customHeight="1">
      <c r="A12" s="138" t="s">
        <v>54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3.7009E-2</v>
      </c>
      <c r="L12" s="132">
        <v>1.4357999999999999E-2</v>
      </c>
      <c r="M12" s="132">
        <v>0</v>
      </c>
      <c r="N12" s="132">
        <v>0</v>
      </c>
      <c r="O12" s="132">
        <v>0</v>
      </c>
      <c r="P12" s="132">
        <v>1.7365999999999999E-2</v>
      </c>
      <c r="Q12" s="132">
        <v>4.0078999999999997E-2</v>
      </c>
      <c r="R12" s="132">
        <v>3.5874000000000003E-2</v>
      </c>
      <c r="S12" s="132">
        <v>3.9655000000000003E-2</v>
      </c>
      <c r="T12" s="132">
        <v>3.9655000000000003E-2</v>
      </c>
      <c r="U12" s="132">
        <v>8.7569999999999992E-3</v>
      </c>
      <c r="V12" s="132">
        <v>4.2515999999999998E-2</v>
      </c>
      <c r="W12" s="132">
        <v>5.1406E-2</v>
      </c>
      <c r="X12" s="132">
        <v>3.5936000000000003E-2</v>
      </c>
      <c r="Y12" s="132">
        <v>1.4238000000000001E-2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3"/>
      <c r="AH12" s="134">
        <v>0.37684899999999999</v>
      </c>
      <c r="AI12" s="135">
        <v>1.2156419354838709E-2</v>
      </c>
      <c r="AJ12" s="136">
        <v>5.1406E-2</v>
      </c>
      <c r="AK12" s="137">
        <v>0</v>
      </c>
    </row>
    <row r="13" spans="1:37" ht="20.25" customHeight="1">
      <c r="A13" s="138" t="s">
        <v>55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2.7999999999999998E-4</v>
      </c>
      <c r="AB13" s="132">
        <v>0</v>
      </c>
      <c r="AC13" s="132">
        <v>0</v>
      </c>
      <c r="AD13" s="132">
        <v>0</v>
      </c>
      <c r="AE13" s="132">
        <v>0</v>
      </c>
      <c r="AF13" s="139"/>
      <c r="AG13" s="140"/>
      <c r="AH13" s="134">
        <v>2.7999999999999998E-4</v>
      </c>
      <c r="AI13" s="135">
        <v>9.3333333333333326E-6</v>
      </c>
      <c r="AJ13" s="136">
        <v>2.7999999999999998E-4</v>
      </c>
      <c r="AK13" s="137">
        <v>0</v>
      </c>
    </row>
    <row r="14" spans="1:37" ht="20.25" customHeight="1">
      <c r="A14" s="138" t="s">
        <v>56</v>
      </c>
      <c r="B14" s="132">
        <v>0</v>
      </c>
      <c r="C14" s="132">
        <v>0</v>
      </c>
      <c r="D14" s="132">
        <v>5.6700000000000001E-4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3"/>
      <c r="AH14" s="134">
        <v>5.6700000000000001E-4</v>
      </c>
      <c r="AI14" s="135">
        <v>1.8290322580645161E-5</v>
      </c>
      <c r="AJ14" s="136">
        <v>5.6700000000000001E-4</v>
      </c>
      <c r="AK14" s="137">
        <v>0</v>
      </c>
    </row>
    <row r="15" spans="1:37" ht="20.25" customHeight="1">
      <c r="A15" s="138" t="s">
        <v>57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9"/>
      <c r="AG15" s="140"/>
      <c r="AH15" s="134">
        <v>0</v>
      </c>
      <c r="AI15" s="135">
        <v>0</v>
      </c>
      <c r="AJ15" s="136">
        <v>0</v>
      </c>
      <c r="AK15" s="137">
        <v>0</v>
      </c>
    </row>
    <row r="16" spans="1:37" ht="20.25" customHeight="1">
      <c r="A16" s="138" t="s">
        <v>58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</v>
      </c>
      <c r="AE16" s="132">
        <v>0</v>
      </c>
      <c r="AF16" s="132">
        <v>0</v>
      </c>
      <c r="AG16" s="133"/>
      <c r="AH16" s="134">
        <v>0</v>
      </c>
      <c r="AI16" s="135">
        <v>0</v>
      </c>
      <c r="AJ16" s="136">
        <v>0</v>
      </c>
      <c r="AK16" s="137">
        <v>0</v>
      </c>
    </row>
    <row r="17" spans="1:38">
      <c r="A17" s="4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4"/>
      <c r="AH17" s="142">
        <v>1.0004189999999999</v>
      </c>
      <c r="AI17" s="143" t="s">
        <v>79</v>
      </c>
      <c r="AJ17" s="144"/>
      <c r="AK17" s="145"/>
    </row>
    <row r="18" spans="1:3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24"/>
      <c r="AI18" s="124"/>
      <c r="AJ18" s="124"/>
      <c r="AK18" s="145"/>
    </row>
    <row r="19" spans="1:38">
      <c r="A19" s="5" t="s">
        <v>80</v>
      </c>
      <c r="B19" s="121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H19" s="146"/>
      <c r="AI19" s="124"/>
      <c r="AJ19" s="124"/>
    </row>
    <row r="20" spans="1:38">
      <c r="A20" s="127" t="s">
        <v>74</v>
      </c>
      <c r="B20" s="127">
        <v>1</v>
      </c>
      <c r="C20" s="127">
        <v>2</v>
      </c>
      <c r="D20" s="127">
        <v>3</v>
      </c>
      <c r="E20" s="127">
        <v>4</v>
      </c>
      <c r="F20" s="127">
        <v>5</v>
      </c>
      <c r="G20" s="127">
        <v>6</v>
      </c>
      <c r="H20" s="127">
        <v>7</v>
      </c>
      <c r="I20" s="127">
        <v>8</v>
      </c>
      <c r="J20" s="127">
        <v>9</v>
      </c>
      <c r="K20" s="127">
        <v>10</v>
      </c>
      <c r="L20" s="127">
        <v>11</v>
      </c>
      <c r="M20" s="127">
        <v>12</v>
      </c>
      <c r="N20" s="127">
        <v>13</v>
      </c>
      <c r="O20" s="127">
        <v>14</v>
      </c>
      <c r="P20" s="127">
        <v>15</v>
      </c>
      <c r="Q20" s="127">
        <v>16</v>
      </c>
      <c r="R20" s="127">
        <v>17</v>
      </c>
      <c r="S20" s="127">
        <v>18</v>
      </c>
      <c r="T20" s="127">
        <v>19</v>
      </c>
      <c r="U20" s="127">
        <v>20</v>
      </c>
      <c r="V20" s="127">
        <v>21</v>
      </c>
      <c r="W20" s="127">
        <v>22</v>
      </c>
      <c r="X20" s="127">
        <v>23</v>
      </c>
      <c r="Y20" s="127">
        <v>24</v>
      </c>
      <c r="Z20" s="127">
        <v>25</v>
      </c>
      <c r="AA20" s="127">
        <v>26</v>
      </c>
      <c r="AB20" s="127">
        <v>27</v>
      </c>
      <c r="AC20" s="127">
        <v>28</v>
      </c>
      <c r="AD20" s="127">
        <v>29</v>
      </c>
      <c r="AE20" s="127">
        <v>30</v>
      </c>
      <c r="AF20" s="127">
        <v>31</v>
      </c>
      <c r="AG20" s="128"/>
      <c r="AH20" s="129" t="s">
        <v>75</v>
      </c>
      <c r="AI20" s="129" t="s">
        <v>76</v>
      </c>
      <c r="AJ20" s="129" t="s">
        <v>77</v>
      </c>
      <c r="AK20" s="130" t="s">
        <v>78</v>
      </c>
    </row>
    <row r="21" spans="1:38" ht="20.25" customHeight="1">
      <c r="A21" s="131">
        <v>43466</v>
      </c>
      <c r="B21" s="132">
        <v>0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3"/>
      <c r="AH21" s="134">
        <v>0</v>
      </c>
      <c r="AI21" s="135">
        <v>0</v>
      </c>
      <c r="AJ21" s="136">
        <v>0</v>
      </c>
      <c r="AK21" s="137">
        <v>0</v>
      </c>
    </row>
    <row r="22" spans="1:38" ht="20.25" customHeight="1">
      <c r="A22" s="138" t="s">
        <v>43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9"/>
      <c r="AE22" s="139"/>
      <c r="AF22" s="139"/>
      <c r="AG22" s="140"/>
      <c r="AH22" s="134">
        <v>0</v>
      </c>
      <c r="AI22" s="135">
        <v>0</v>
      </c>
      <c r="AJ22" s="136">
        <v>0</v>
      </c>
      <c r="AK22" s="137">
        <v>0</v>
      </c>
    </row>
    <row r="23" spans="1:38" ht="20.25" customHeight="1">
      <c r="A23" s="138" t="s">
        <v>47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0</v>
      </c>
      <c r="W23" s="132">
        <v>0</v>
      </c>
      <c r="X23" s="132">
        <v>0</v>
      </c>
      <c r="Y23" s="132">
        <v>0</v>
      </c>
      <c r="Z23" s="132">
        <v>0</v>
      </c>
      <c r="AA23" s="132">
        <v>0</v>
      </c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3"/>
      <c r="AH23" s="134">
        <v>0</v>
      </c>
      <c r="AI23" s="135">
        <v>0</v>
      </c>
      <c r="AJ23" s="136">
        <v>0</v>
      </c>
      <c r="AK23" s="137">
        <v>0</v>
      </c>
    </row>
    <row r="24" spans="1:38" ht="20.25" customHeight="1">
      <c r="A24" s="138" t="s">
        <v>48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0</v>
      </c>
      <c r="W24" s="132">
        <v>0</v>
      </c>
      <c r="X24" s="132">
        <v>0</v>
      </c>
      <c r="Y24" s="132">
        <v>0</v>
      </c>
      <c r="Z24" s="132">
        <v>0</v>
      </c>
      <c r="AA24" s="132">
        <v>0</v>
      </c>
      <c r="AB24" s="132">
        <v>0</v>
      </c>
      <c r="AC24" s="132">
        <v>0</v>
      </c>
      <c r="AD24" s="132">
        <v>0</v>
      </c>
      <c r="AE24" s="132">
        <v>8.0000000000000007E-5</v>
      </c>
      <c r="AF24" s="139"/>
      <c r="AG24" s="140"/>
      <c r="AH24" s="134">
        <v>8.0000000000000007E-5</v>
      </c>
      <c r="AI24" s="135">
        <v>2.6666666666666668E-6</v>
      </c>
      <c r="AJ24" s="136">
        <v>8.0000000000000007E-5</v>
      </c>
      <c r="AK24" s="137">
        <v>0</v>
      </c>
    </row>
    <row r="25" spans="1:38" ht="20.25" customHeight="1">
      <c r="A25" s="138" t="s">
        <v>49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8.0000000000000007E-5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3"/>
      <c r="AH25" s="134">
        <v>8.0000000000000007E-5</v>
      </c>
      <c r="AI25" s="135">
        <v>2.5806451612903228E-6</v>
      </c>
      <c r="AJ25" s="136">
        <v>8.0000000000000007E-5</v>
      </c>
      <c r="AK25" s="137">
        <v>0</v>
      </c>
    </row>
    <row r="26" spans="1:38" ht="20.25" customHeight="1">
      <c r="A26" s="138" t="s">
        <v>52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3.4000000000000002E-4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8.3000000000000001E-4</v>
      </c>
      <c r="AF26" s="139"/>
      <c r="AG26" s="140"/>
      <c r="AH26" s="134">
        <v>1.17E-3</v>
      </c>
      <c r="AI26" s="135">
        <v>3.8999999999999999E-5</v>
      </c>
      <c r="AJ26" s="136">
        <v>8.3000000000000001E-4</v>
      </c>
      <c r="AK26" s="137">
        <v>0</v>
      </c>
    </row>
    <row r="27" spans="1:38" ht="20.25" customHeight="1">
      <c r="A27" s="138" t="s">
        <v>53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4.4000000000000002E-4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5.9999999999999995E-4</v>
      </c>
      <c r="Q27" s="132">
        <v>0</v>
      </c>
      <c r="R27" s="132">
        <v>0</v>
      </c>
      <c r="S27" s="132">
        <v>1.6000000000000001E-4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2.9E-4</v>
      </c>
      <c r="Z27" s="132">
        <v>0</v>
      </c>
      <c r="AA27" s="132">
        <v>1.2E-4</v>
      </c>
      <c r="AB27" s="132">
        <v>0</v>
      </c>
      <c r="AC27" s="132">
        <v>0</v>
      </c>
      <c r="AD27" s="132">
        <v>0</v>
      </c>
      <c r="AE27" s="132">
        <v>0</v>
      </c>
      <c r="AF27" s="132">
        <v>2.3000000000000001E-4</v>
      </c>
      <c r="AG27" s="133"/>
      <c r="AH27" s="134">
        <v>1.8400000000000001E-3</v>
      </c>
      <c r="AI27" s="135">
        <v>5.9354838709677421E-5</v>
      </c>
      <c r="AJ27" s="136">
        <v>5.9999999999999995E-4</v>
      </c>
      <c r="AK27" s="137">
        <v>0</v>
      </c>
    </row>
    <row r="28" spans="1:38" ht="20.25" customHeight="1">
      <c r="A28" s="138" t="s">
        <v>54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6.8999999999999997E-4</v>
      </c>
      <c r="M28" s="132">
        <v>0</v>
      </c>
      <c r="N28" s="132">
        <v>0</v>
      </c>
      <c r="O28" s="132">
        <v>0</v>
      </c>
      <c r="P28" s="132">
        <v>0</v>
      </c>
      <c r="Q28" s="132">
        <v>2.5000000000000001E-4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3.6999999999999999E-4</v>
      </c>
      <c r="AF28" s="132">
        <v>0</v>
      </c>
      <c r="AG28" s="133"/>
      <c r="AH28" s="134">
        <v>1.31E-3</v>
      </c>
      <c r="AI28" s="135">
        <v>4.2258064516129033E-5</v>
      </c>
      <c r="AJ28" s="136">
        <v>6.8999999999999997E-4</v>
      </c>
      <c r="AK28" s="137">
        <v>0</v>
      </c>
      <c r="AL28" s="147"/>
    </row>
    <row r="29" spans="1:38" ht="20.25" customHeight="1">
      <c r="A29" s="138" t="s">
        <v>55</v>
      </c>
      <c r="B29" s="132">
        <v>0</v>
      </c>
      <c r="C29" s="132">
        <v>0</v>
      </c>
      <c r="D29" s="132">
        <v>0</v>
      </c>
      <c r="E29" s="132">
        <v>2.0000000000000001E-4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2.0000000000000001E-4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3.1E-4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3.4000000000000002E-4</v>
      </c>
      <c r="AF29" s="139"/>
      <c r="AG29" s="140"/>
      <c r="AH29" s="134">
        <v>1.0500000000000002E-3</v>
      </c>
      <c r="AI29" s="135">
        <v>3.5000000000000004E-5</v>
      </c>
      <c r="AJ29" s="136">
        <v>3.4000000000000002E-4</v>
      </c>
      <c r="AK29" s="137">
        <v>0</v>
      </c>
    </row>
    <row r="30" spans="1:38" ht="20.25" customHeight="1">
      <c r="A30" s="138" t="s">
        <v>56</v>
      </c>
      <c r="B30" s="132">
        <v>0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5.8E-4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2">
        <v>0</v>
      </c>
      <c r="AB30" s="132">
        <v>0</v>
      </c>
      <c r="AC30" s="132">
        <v>0</v>
      </c>
      <c r="AD30" s="132">
        <v>0</v>
      </c>
      <c r="AE30" s="132">
        <v>0</v>
      </c>
      <c r="AF30" s="132">
        <v>5.5999999999999995E-4</v>
      </c>
      <c r="AG30" s="133"/>
      <c r="AH30" s="134">
        <v>1.14E-3</v>
      </c>
      <c r="AI30" s="135">
        <v>3.6774193548387092E-5</v>
      </c>
      <c r="AJ30" s="136">
        <v>5.8E-4</v>
      </c>
      <c r="AK30" s="137">
        <v>0</v>
      </c>
    </row>
    <row r="31" spans="1:38" ht="20.25" customHeight="1">
      <c r="A31" s="138" t="s">
        <v>57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5.1000000000000004E-4</v>
      </c>
      <c r="Q31" s="132">
        <v>0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2">
        <v>0</v>
      </c>
      <c r="AB31" s="132">
        <v>0</v>
      </c>
      <c r="AC31" s="132">
        <v>0</v>
      </c>
      <c r="AD31" s="132">
        <v>0</v>
      </c>
      <c r="AE31" s="132">
        <v>5.9999999999999995E-4</v>
      </c>
      <c r="AF31" s="139"/>
      <c r="AG31" s="140"/>
      <c r="AH31" s="134">
        <v>1.1099999999999999E-3</v>
      </c>
      <c r="AI31" s="135">
        <v>3.6999999999999998E-5</v>
      </c>
      <c r="AJ31" s="136">
        <v>5.9999999999999995E-4</v>
      </c>
      <c r="AK31" s="137">
        <v>0</v>
      </c>
    </row>
    <row r="32" spans="1:38" ht="20.25" customHeight="1">
      <c r="A32" s="138" t="s">
        <v>58</v>
      </c>
      <c r="B32" s="132">
        <v>0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5.1999999999999995E-4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2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5.4000000000000001E-4</v>
      </c>
      <c r="AG32" s="133"/>
      <c r="AH32" s="134">
        <v>1.06E-3</v>
      </c>
      <c r="AI32" s="135">
        <v>3.4193548387096776E-5</v>
      </c>
      <c r="AJ32" s="136">
        <v>5.4000000000000001E-4</v>
      </c>
      <c r="AK32" s="137">
        <v>0</v>
      </c>
    </row>
    <row r="33" spans="1:37">
      <c r="AH33" s="142">
        <v>8.8400000000000006E-3</v>
      </c>
      <c r="AI33" s="143" t="s">
        <v>79</v>
      </c>
      <c r="AJ33" s="146"/>
    </row>
    <row r="34" spans="1:37">
      <c r="A34" t="s">
        <v>81</v>
      </c>
      <c r="K34" s="147"/>
      <c r="AH34" s="146"/>
      <c r="AI34" s="146"/>
      <c r="AJ34" s="146"/>
    </row>
    <row r="35" spans="1:37">
      <c r="A35" s="127" t="s">
        <v>74</v>
      </c>
      <c r="B35" s="127">
        <v>1</v>
      </c>
      <c r="C35" s="127">
        <v>2</v>
      </c>
      <c r="D35" s="127">
        <v>3</v>
      </c>
      <c r="E35" s="127">
        <v>4</v>
      </c>
      <c r="F35" s="127">
        <v>5</v>
      </c>
      <c r="G35" s="127">
        <v>6</v>
      </c>
      <c r="H35" s="127">
        <v>7</v>
      </c>
      <c r="I35" s="127">
        <v>8</v>
      </c>
      <c r="J35" s="127">
        <v>9</v>
      </c>
      <c r="K35" s="127">
        <v>10</v>
      </c>
      <c r="L35" s="127">
        <v>11</v>
      </c>
      <c r="M35" s="127">
        <v>12</v>
      </c>
      <c r="N35" s="127">
        <v>13</v>
      </c>
      <c r="O35" s="127">
        <v>14</v>
      </c>
      <c r="P35" s="127">
        <v>15</v>
      </c>
      <c r="Q35" s="127">
        <v>16</v>
      </c>
      <c r="R35" s="127">
        <v>17</v>
      </c>
      <c r="S35" s="127">
        <v>18</v>
      </c>
      <c r="T35" s="127">
        <v>19</v>
      </c>
      <c r="U35" s="127">
        <v>20</v>
      </c>
      <c r="V35" s="127">
        <v>21</v>
      </c>
      <c r="W35" s="127">
        <v>22</v>
      </c>
      <c r="X35" s="127">
        <v>23</v>
      </c>
      <c r="Y35" s="127">
        <v>24</v>
      </c>
      <c r="Z35" s="127">
        <v>25</v>
      </c>
      <c r="AA35" s="127">
        <v>26</v>
      </c>
      <c r="AB35" s="127">
        <v>27</v>
      </c>
      <c r="AC35" s="127">
        <v>28</v>
      </c>
      <c r="AD35" s="127">
        <v>29</v>
      </c>
      <c r="AE35" s="127">
        <v>30</v>
      </c>
      <c r="AF35" s="127">
        <v>31</v>
      </c>
      <c r="AG35" s="148"/>
      <c r="AH35" s="149"/>
      <c r="AI35" s="149"/>
      <c r="AJ35" s="149"/>
      <c r="AK35" s="150"/>
    </row>
    <row r="36" spans="1:37" ht="19.5" customHeight="1">
      <c r="A36" s="131">
        <v>43466</v>
      </c>
      <c r="B36" s="151">
        <v>4040660</v>
      </c>
      <c r="C36" s="151">
        <v>4040660</v>
      </c>
      <c r="D36" s="151">
        <v>4040660</v>
      </c>
      <c r="E36" s="151">
        <v>4040660</v>
      </c>
      <c r="F36" s="151">
        <v>4040660</v>
      </c>
      <c r="G36" s="151">
        <v>4040660</v>
      </c>
      <c r="H36" s="151">
        <v>4040660</v>
      </c>
      <c r="I36" s="151">
        <v>4040660</v>
      </c>
      <c r="J36" s="151">
        <v>4040660</v>
      </c>
      <c r="K36" s="151">
        <v>4040660</v>
      </c>
      <c r="L36" s="151">
        <v>4040660</v>
      </c>
      <c r="M36" s="151">
        <v>4040660</v>
      </c>
      <c r="N36" s="151">
        <v>4040660</v>
      </c>
      <c r="O36" s="151">
        <v>4040660</v>
      </c>
      <c r="P36" s="151">
        <v>4040660</v>
      </c>
      <c r="Q36" s="151">
        <v>4040660</v>
      </c>
      <c r="R36" s="151">
        <v>4040660</v>
      </c>
      <c r="S36" s="151">
        <v>4040660</v>
      </c>
      <c r="T36" s="151">
        <v>4040660</v>
      </c>
      <c r="U36" s="151">
        <v>4040660</v>
      </c>
      <c r="V36" s="151">
        <v>4040660</v>
      </c>
      <c r="W36" s="151">
        <v>4040660</v>
      </c>
      <c r="X36" s="151">
        <v>4040660</v>
      </c>
      <c r="Y36" s="151">
        <v>4040660</v>
      </c>
      <c r="Z36" s="151">
        <v>4040660</v>
      </c>
      <c r="AA36" s="151">
        <v>4040660</v>
      </c>
      <c r="AB36" s="151">
        <v>4040660</v>
      </c>
      <c r="AC36" s="151">
        <v>4040660</v>
      </c>
      <c r="AD36" s="151">
        <v>4040660</v>
      </c>
      <c r="AE36" s="151">
        <v>4040660</v>
      </c>
      <c r="AF36" s="151">
        <v>4040660</v>
      </c>
      <c r="AH36" s="146"/>
      <c r="AI36" s="152"/>
      <c r="AJ36" s="146"/>
      <c r="AK36" s="153"/>
    </row>
    <row r="37" spans="1:37" ht="19.5" customHeight="1">
      <c r="A37" s="154" t="s">
        <v>43</v>
      </c>
      <c r="B37" s="151">
        <v>4040660</v>
      </c>
      <c r="C37" s="151">
        <v>4040660</v>
      </c>
      <c r="D37" s="151">
        <v>4040660</v>
      </c>
      <c r="E37" s="151">
        <v>4040660</v>
      </c>
      <c r="F37" s="151">
        <v>4040660</v>
      </c>
      <c r="G37" s="151">
        <v>4040660</v>
      </c>
      <c r="H37" s="151">
        <v>4040660</v>
      </c>
      <c r="I37" s="151">
        <v>4040660</v>
      </c>
      <c r="J37" s="151">
        <v>4040660</v>
      </c>
      <c r="K37" s="151">
        <v>4040660</v>
      </c>
      <c r="L37" s="151">
        <v>4040660</v>
      </c>
      <c r="M37" s="151">
        <v>4040660</v>
      </c>
      <c r="N37" s="151">
        <v>4040660</v>
      </c>
      <c r="O37" s="151">
        <v>4040660</v>
      </c>
      <c r="P37" s="151">
        <v>4040660</v>
      </c>
      <c r="Q37" s="151">
        <v>4040660</v>
      </c>
      <c r="R37" s="151">
        <v>4040660</v>
      </c>
      <c r="S37" s="151">
        <v>4040660</v>
      </c>
      <c r="T37" s="151">
        <v>4040660</v>
      </c>
      <c r="U37" s="151">
        <v>4040660</v>
      </c>
      <c r="V37" s="151">
        <v>4040660</v>
      </c>
      <c r="W37" s="151">
        <v>4040660</v>
      </c>
      <c r="X37" s="151">
        <v>4040660</v>
      </c>
      <c r="Y37" s="151">
        <v>4040660</v>
      </c>
      <c r="Z37" s="151">
        <v>4040660</v>
      </c>
      <c r="AA37" s="151">
        <v>4040660</v>
      </c>
      <c r="AB37" s="151">
        <v>4040660</v>
      </c>
      <c r="AC37" s="151">
        <v>4040660</v>
      </c>
      <c r="AD37" s="139"/>
      <c r="AE37" s="155"/>
      <c r="AF37" s="155"/>
      <c r="AH37" s="146"/>
      <c r="AI37" s="146"/>
      <c r="AJ37" s="146"/>
    </row>
    <row r="38" spans="1:37" ht="19.5" customHeight="1">
      <c r="A38" s="138" t="s">
        <v>47</v>
      </c>
      <c r="B38" s="151">
        <v>4040660</v>
      </c>
      <c r="C38" s="151">
        <v>4040660</v>
      </c>
      <c r="D38" s="151">
        <v>4040660</v>
      </c>
      <c r="E38" s="151">
        <v>4040660</v>
      </c>
      <c r="F38" s="151">
        <v>4040660</v>
      </c>
      <c r="G38" s="151">
        <v>4040660</v>
      </c>
      <c r="H38" s="151">
        <v>1</v>
      </c>
      <c r="I38" s="151">
        <v>1</v>
      </c>
      <c r="J38" s="151">
        <v>1</v>
      </c>
      <c r="K38" s="151">
        <v>1</v>
      </c>
      <c r="L38" s="151">
        <v>1</v>
      </c>
      <c r="M38" s="151">
        <v>1</v>
      </c>
      <c r="N38" s="151">
        <v>1</v>
      </c>
      <c r="O38" s="151">
        <v>1</v>
      </c>
      <c r="P38" s="151">
        <v>1</v>
      </c>
      <c r="Q38" s="151">
        <v>1</v>
      </c>
      <c r="R38" s="151">
        <v>1</v>
      </c>
      <c r="S38" s="151">
        <v>1</v>
      </c>
      <c r="T38" s="151">
        <v>1</v>
      </c>
      <c r="U38" s="151">
        <v>1</v>
      </c>
      <c r="V38" s="151">
        <v>1</v>
      </c>
      <c r="W38" s="151">
        <v>1</v>
      </c>
      <c r="X38" s="151">
        <v>1</v>
      </c>
      <c r="Y38" s="151">
        <v>1</v>
      </c>
      <c r="Z38" s="151">
        <v>1</v>
      </c>
      <c r="AA38" s="151">
        <v>1</v>
      </c>
      <c r="AB38" s="151">
        <v>1</v>
      </c>
      <c r="AC38" s="151">
        <v>1</v>
      </c>
      <c r="AD38" s="151">
        <v>1</v>
      </c>
      <c r="AE38" s="151">
        <v>1</v>
      </c>
      <c r="AF38" s="151">
        <v>1</v>
      </c>
      <c r="AH38" s="146"/>
      <c r="AI38" s="146"/>
      <c r="AJ38" s="146"/>
    </row>
    <row r="39" spans="1:37" ht="19.5" customHeight="1">
      <c r="A39" s="138" t="s">
        <v>48</v>
      </c>
      <c r="B39" s="151">
        <v>138</v>
      </c>
      <c r="C39" s="151">
        <v>138</v>
      </c>
      <c r="D39" s="151">
        <v>138</v>
      </c>
      <c r="E39" s="151">
        <v>138</v>
      </c>
      <c r="F39" s="151">
        <v>138</v>
      </c>
      <c r="G39" s="151">
        <v>138</v>
      </c>
      <c r="H39" s="151">
        <v>138</v>
      </c>
      <c r="I39" s="151">
        <v>138</v>
      </c>
      <c r="J39" s="151">
        <v>138</v>
      </c>
      <c r="K39" s="151">
        <v>138</v>
      </c>
      <c r="L39" s="151">
        <v>138</v>
      </c>
      <c r="M39" s="151">
        <v>138</v>
      </c>
      <c r="N39" s="151">
        <v>138</v>
      </c>
      <c r="O39" s="151">
        <v>138</v>
      </c>
      <c r="P39" s="151">
        <v>138</v>
      </c>
      <c r="Q39" s="151">
        <v>138</v>
      </c>
      <c r="R39" s="151">
        <v>138</v>
      </c>
      <c r="S39" s="151">
        <v>138</v>
      </c>
      <c r="T39" s="151">
        <v>138</v>
      </c>
      <c r="U39" s="151">
        <v>138</v>
      </c>
      <c r="V39" s="151">
        <v>138</v>
      </c>
      <c r="W39" s="151">
        <v>138</v>
      </c>
      <c r="X39" s="151">
        <v>138</v>
      </c>
      <c r="Y39" s="151">
        <v>138</v>
      </c>
      <c r="Z39" s="151">
        <v>138</v>
      </c>
      <c r="AA39" s="151">
        <v>138</v>
      </c>
      <c r="AB39" s="151">
        <v>138</v>
      </c>
      <c r="AC39" s="151">
        <v>138</v>
      </c>
      <c r="AD39" s="151">
        <v>138</v>
      </c>
      <c r="AE39" s="151">
        <v>146</v>
      </c>
      <c r="AF39" s="155"/>
      <c r="AH39" s="146"/>
      <c r="AI39" s="146"/>
      <c r="AJ39" s="146"/>
    </row>
    <row r="40" spans="1:37" ht="19.5" customHeight="1">
      <c r="A40" s="138" t="s">
        <v>49</v>
      </c>
      <c r="B40" s="151">
        <v>146</v>
      </c>
      <c r="C40" s="151">
        <v>146</v>
      </c>
      <c r="D40" s="151">
        <v>146</v>
      </c>
      <c r="E40" s="151">
        <v>146</v>
      </c>
      <c r="F40" s="151">
        <v>146</v>
      </c>
      <c r="G40" s="151">
        <v>146</v>
      </c>
      <c r="H40" s="151">
        <v>146</v>
      </c>
      <c r="I40" s="151">
        <v>146</v>
      </c>
      <c r="J40" s="151">
        <v>146</v>
      </c>
      <c r="K40" s="151">
        <v>146</v>
      </c>
      <c r="L40" s="151">
        <v>146</v>
      </c>
      <c r="M40" s="151">
        <v>146</v>
      </c>
      <c r="N40" s="151">
        <v>146</v>
      </c>
      <c r="O40" s="151">
        <v>146</v>
      </c>
      <c r="P40" s="151">
        <v>146</v>
      </c>
      <c r="Q40" s="151">
        <v>146</v>
      </c>
      <c r="R40" s="151">
        <v>146</v>
      </c>
      <c r="S40" s="151">
        <v>146</v>
      </c>
      <c r="T40" s="151">
        <v>146</v>
      </c>
      <c r="U40" s="151">
        <v>146</v>
      </c>
      <c r="V40" s="151">
        <v>154</v>
      </c>
      <c r="W40" s="151">
        <v>154</v>
      </c>
      <c r="X40" s="151">
        <v>154</v>
      </c>
      <c r="Y40" s="151">
        <v>154</v>
      </c>
      <c r="Z40" s="151">
        <v>154</v>
      </c>
      <c r="AA40" s="151">
        <v>154</v>
      </c>
      <c r="AB40" s="151">
        <v>154</v>
      </c>
      <c r="AC40" s="151">
        <v>154</v>
      </c>
      <c r="AD40" s="151">
        <v>154</v>
      </c>
      <c r="AE40" s="151">
        <v>154</v>
      </c>
      <c r="AF40" s="151">
        <v>154</v>
      </c>
      <c r="AH40" s="146"/>
      <c r="AI40" s="146"/>
      <c r="AJ40" s="146"/>
    </row>
    <row r="41" spans="1:37" ht="19.5" customHeight="1">
      <c r="A41" s="138" t="s">
        <v>52</v>
      </c>
      <c r="B41" s="151">
        <v>154</v>
      </c>
      <c r="C41" s="151">
        <v>154</v>
      </c>
      <c r="D41" s="151">
        <v>154</v>
      </c>
      <c r="E41" s="151">
        <v>154</v>
      </c>
      <c r="F41" s="151">
        <v>154</v>
      </c>
      <c r="G41" s="151">
        <v>154</v>
      </c>
      <c r="H41" s="151">
        <v>154</v>
      </c>
      <c r="I41" s="151">
        <v>154</v>
      </c>
      <c r="J41" s="151">
        <v>154</v>
      </c>
      <c r="K41" s="151">
        <v>154</v>
      </c>
      <c r="L41" s="151">
        <v>154</v>
      </c>
      <c r="M41" s="151">
        <v>154</v>
      </c>
      <c r="N41" s="151">
        <v>188</v>
      </c>
      <c r="O41" s="151">
        <v>188</v>
      </c>
      <c r="P41" s="151">
        <v>188</v>
      </c>
      <c r="Q41" s="151">
        <v>188</v>
      </c>
      <c r="R41" s="151">
        <v>188</v>
      </c>
      <c r="S41" s="151">
        <v>188</v>
      </c>
      <c r="T41" s="151">
        <v>188</v>
      </c>
      <c r="U41" s="151">
        <v>188</v>
      </c>
      <c r="V41" s="151">
        <v>188</v>
      </c>
      <c r="W41" s="151">
        <v>188</v>
      </c>
      <c r="X41" s="151">
        <v>188</v>
      </c>
      <c r="Y41" s="151">
        <v>188</v>
      </c>
      <c r="Z41" s="151">
        <v>188</v>
      </c>
      <c r="AA41" s="151">
        <v>188</v>
      </c>
      <c r="AB41" s="151">
        <v>188</v>
      </c>
      <c r="AC41" s="151">
        <v>188</v>
      </c>
      <c r="AD41" s="151">
        <v>188</v>
      </c>
      <c r="AE41" s="151">
        <v>271</v>
      </c>
      <c r="AF41" s="155"/>
      <c r="AH41" s="146"/>
      <c r="AI41" s="146"/>
      <c r="AJ41" s="146"/>
    </row>
    <row r="42" spans="1:37" ht="19.5" customHeight="1">
      <c r="A42" s="138" t="s">
        <v>53</v>
      </c>
      <c r="B42" s="151">
        <v>271</v>
      </c>
      <c r="C42" s="151">
        <v>271</v>
      </c>
      <c r="D42" s="151">
        <v>271</v>
      </c>
      <c r="E42" s="151">
        <v>271</v>
      </c>
      <c r="F42" s="151">
        <v>271</v>
      </c>
      <c r="G42" s="151">
        <v>271</v>
      </c>
      <c r="H42" s="151">
        <v>271</v>
      </c>
      <c r="I42" s="151">
        <v>315</v>
      </c>
      <c r="J42" s="151">
        <v>315</v>
      </c>
      <c r="K42" s="151">
        <v>315</v>
      </c>
      <c r="L42" s="151">
        <v>315</v>
      </c>
      <c r="M42" s="151">
        <v>315</v>
      </c>
      <c r="N42" s="151">
        <v>315</v>
      </c>
      <c r="O42" s="151">
        <v>315</v>
      </c>
      <c r="P42" s="151">
        <v>375</v>
      </c>
      <c r="Q42" s="151">
        <v>375</v>
      </c>
      <c r="R42" s="151">
        <v>375</v>
      </c>
      <c r="S42" s="151">
        <v>391</v>
      </c>
      <c r="T42" s="151">
        <v>391</v>
      </c>
      <c r="U42" s="151">
        <v>391</v>
      </c>
      <c r="V42" s="151">
        <v>391</v>
      </c>
      <c r="W42" s="151">
        <v>391</v>
      </c>
      <c r="X42" s="151">
        <v>391</v>
      </c>
      <c r="Y42" s="151">
        <v>420</v>
      </c>
      <c r="Z42" s="151">
        <v>420</v>
      </c>
      <c r="AA42" s="151">
        <v>432</v>
      </c>
      <c r="AB42" s="151">
        <v>432</v>
      </c>
      <c r="AC42" s="151">
        <v>432</v>
      </c>
      <c r="AD42" s="151">
        <v>432</v>
      </c>
      <c r="AE42" s="151">
        <v>432</v>
      </c>
      <c r="AF42" s="151">
        <v>455</v>
      </c>
      <c r="AH42" s="146"/>
      <c r="AI42" s="146"/>
      <c r="AJ42" s="146"/>
    </row>
    <row r="43" spans="1:37" ht="19.5" customHeight="1">
      <c r="A43" s="138" t="s">
        <v>54</v>
      </c>
      <c r="B43" s="151">
        <v>455</v>
      </c>
      <c r="C43" s="151">
        <v>455</v>
      </c>
      <c r="D43" s="151">
        <v>455</v>
      </c>
      <c r="E43" s="151">
        <v>455</v>
      </c>
      <c r="F43" s="151">
        <v>455</v>
      </c>
      <c r="G43" s="151">
        <v>455</v>
      </c>
      <c r="H43" s="151">
        <v>455</v>
      </c>
      <c r="I43" s="151">
        <v>455</v>
      </c>
      <c r="J43" s="151">
        <v>455</v>
      </c>
      <c r="K43" s="151">
        <v>455</v>
      </c>
      <c r="L43" s="151">
        <v>524</v>
      </c>
      <c r="M43" s="151">
        <v>524</v>
      </c>
      <c r="N43" s="151">
        <v>524</v>
      </c>
      <c r="O43" s="151">
        <v>524</v>
      </c>
      <c r="P43" s="151">
        <v>524</v>
      </c>
      <c r="Q43" s="151">
        <v>549</v>
      </c>
      <c r="R43" s="151">
        <v>549</v>
      </c>
      <c r="S43" s="151">
        <v>549</v>
      </c>
      <c r="T43" s="151">
        <v>549</v>
      </c>
      <c r="U43" s="151">
        <v>549</v>
      </c>
      <c r="V43" s="151">
        <v>549</v>
      </c>
      <c r="W43" s="151">
        <v>549</v>
      </c>
      <c r="X43" s="151">
        <v>549</v>
      </c>
      <c r="Y43" s="151">
        <v>549</v>
      </c>
      <c r="Z43" s="151">
        <v>549</v>
      </c>
      <c r="AA43" s="151">
        <v>549</v>
      </c>
      <c r="AB43" s="151">
        <v>549</v>
      </c>
      <c r="AC43" s="151">
        <v>549</v>
      </c>
      <c r="AD43" s="151">
        <v>549</v>
      </c>
      <c r="AE43" s="151">
        <v>586</v>
      </c>
      <c r="AF43" s="151">
        <v>586</v>
      </c>
      <c r="AH43" s="146"/>
      <c r="AI43" s="146"/>
      <c r="AJ43" s="146"/>
    </row>
    <row r="44" spans="1:37" ht="19.5" customHeight="1">
      <c r="A44" s="138" t="s">
        <v>55</v>
      </c>
      <c r="B44" s="151">
        <v>586</v>
      </c>
      <c r="C44" s="151">
        <v>586</v>
      </c>
      <c r="D44" s="151">
        <v>586</v>
      </c>
      <c r="E44" s="151">
        <v>606</v>
      </c>
      <c r="F44" s="151">
        <v>606</v>
      </c>
      <c r="G44" s="151">
        <v>606</v>
      </c>
      <c r="H44" s="151">
        <v>606</v>
      </c>
      <c r="I44" s="151">
        <v>606</v>
      </c>
      <c r="J44" s="151">
        <v>606</v>
      </c>
      <c r="K44" s="151">
        <v>606</v>
      </c>
      <c r="L44" s="151">
        <v>606</v>
      </c>
      <c r="M44" s="151">
        <v>626</v>
      </c>
      <c r="N44" s="151">
        <v>626</v>
      </c>
      <c r="O44" s="151">
        <v>626</v>
      </c>
      <c r="P44" s="151">
        <v>626</v>
      </c>
      <c r="Q44" s="151">
        <v>626</v>
      </c>
      <c r="R44" s="151">
        <v>626</v>
      </c>
      <c r="S44" s="151">
        <v>626</v>
      </c>
      <c r="T44" s="151">
        <v>657</v>
      </c>
      <c r="U44" s="151">
        <v>657</v>
      </c>
      <c r="V44" s="151">
        <v>657</v>
      </c>
      <c r="W44" s="151">
        <v>657</v>
      </c>
      <c r="X44" s="151">
        <v>657</v>
      </c>
      <c r="Y44" s="151">
        <v>657</v>
      </c>
      <c r="Z44" s="151">
        <v>657</v>
      </c>
      <c r="AA44" s="151">
        <v>657</v>
      </c>
      <c r="AB44" s="151">
        <v>657</v>
      </c>
      <c r="AC44" s="151">
        <v>657</v>
      </c>
      <c r="AD44" s="151">
        <v>657</v>
      </c>
      <c r="AE44" s="151">
        <v>691</v>
      </c>
      <c r="AF44" s="155"/>
      <c r="AH44" s="146"/>
      <c r="AI44" s="146"/>
      <c r="AJ44" s="146"/>
    </row>
    <row r="45" spans="1:37" ht="19.5" customHeight="1">
      <c r="A45" s="138" t="s">
        <v>56</v>
      </c>
      <c r="B45" s="151">
        <v>691</v>
      </c>
      <c r="C45" s="151">
        <v>691</v>
      </c>
      <c r="D45" s="151">
        <v>691</v>
      </c>
      <c r="E45" s="151">
        <v>691</v>
      </c>
      <c r="F45" s="151">
        <v>691</v>
      </c>
      <c r="G45" s="151">
        <v>691</v>
      </c>
      <c r="H45" s="151">
        <v>691</v>
      </c>
      <c r="I45" s="151">
        <v>691</v>
      </c>
      <c r="J45" s="151">
        <v>691</v>
      </c>
      <c r="K45" s="151">
        <v>691</v>
      </c>
      <c r="L45" s="151">
        <v>691</v>
      </c>
      <c r="M45" s="151">
        <v>691</v>
      </c>
      <c r="N45" s="151">
        <v>691</v>
      </c>
      <c r="O45" s="151">
        <v>691</v>
      </c>
      <c r="P45" s="151">
        <v>749</v>
      </c>
      <c r="Q45" s="151">
        <v>749</v>
      </c>
      <c r="R45" s="151">
        <v>749</v>
      </c>
      <c r="S45" s="151">
        <v>749</v>
      </c>
      <c r="T45" s="151">
        <v>749</v>
      </c>
      <c r="U45" s="151">
        <v>749</v>
      </c>
      <c r="V45" s="151">
        <v>749</v>
      </c>
      <c r="W45" s="151">
        <v>749</v>
      </c>
      <c r="X45" s="151">
        <v>749</v>
      </c>
      <c r="Y45" s="151">
        <v>749</v>
      </c>
      <c r="Z45" s="151">
        <v>749</v>
      </c>
      <c r="AA45" s="151">
        <v>749</v>
      </c>
      <c r="AB45" s="151">
        <v>749</v>
      </c>
      <c r="AC45" s="151">
        <v>749</v>
      </c>
      <c r="AD45" s="151">
        <v>749</v>
      </c>
      <c r="AE45" s="151">
        <v>749</v>
      </c>
      <c r="AF45" s="151">
        <v>805</v>
      </c>
      <c r="AH45" s="146"/>
      <c r="AI45" s="146"/>
      <c r="AJ45" s="146"/>
    </row>
    <row r="46" spans="1:37" ht="19.5" customHeight="1">
      <c r="A46" s="138" t="s">
        <v>57</v>
      </c>
      <c r="B46" s="151">
        <v>805</v>
      </c>
      <c r="C46" s="151">
        <v>805</v>
      </c>
      <c r="D46" s="151">
        <v>805</v>
      </c>
      <c r="E46" s="151">
        <v>805</v>
      </c>
      <c r="F46" s="151">
        <v>805</v>
      </c>
      <c r="G46" s="151">
        <v>805</v>
      </c>
      <c r="H46" s="151">
        <v>805</v>
      </c>
      <c r="I46" s="151">
        <v>805</v>
      </c>
      <c r="J46" s="151">
        <v>805</v>
      </c>
      <c r="K46" s="151">
        <v>805</v>
      </c>
      <c r="L46" s="151">
        <v>805</v>
      </c>
      <c r="M46" s="151">
        <v>805</v>
      </c>
      <c r="N46" s="151">
        <v>805</v>
      </c>
      <c r="O46" s="151">
        <v>805</v>
      </c>
      <c r="P46" s="151">
        <v>856</v>
      </c>
      <c r="Q46" s="151">
        <v>856</v>
      </c>
      <c r="R46" s="151">
        <v>856</v>
      </c>
      <c r="S46" s="151">
        <v>856</v>
      </c>
      <c r="T46" s="151">
        <v>856</v>
      </c>
      <c r="U46" s="151">
        <v>856</v>
      </c>
      <c r="V46" s="151">
        <v>856</v>
      </c>
      <c r="W46" s="151">
        <v>856</v>
      </c>
      <c r="X46" s="151">
        <v>856</v>
      </c>
      <c r="Y46" s="151">
        <v>856</v>
      </c>
      <c r="Z46" s="151">
        <v>856</v>
      </c>
      <c r="AA46" s="151">
        <v>856</v>
      </c>
      <c r="AB46" s="151">
        <v>856</v>
      </c>
      <c r="AC46" s="151">
        <v>856</v>
      </c>
      <c r="AD46" s="151">
        <v>856</v>
      </c>
      <c r="AE46" s="151">
        <v>916</v>
      </c>
      <c r="AF46" s="155"/>
      <c r="AH46" s="146"/>
      <c r="AI46" s="146"/>
      <c r="AJ46" s="146"/>
    </row>
    <row r="47" spans="1:37" ht="19.5" customHeight="1">
      <c r="A47" s="138" t="s">
        <v>58</v>
      </c>
      <c r="B47" s="151">
        <v>916</v>
      </c>
      <c r="C47" s="151">
        <v>916</v>
      </c>
      <c r="D47" s="151">
        <v>916</v>
      </c>
      <c r="E47" s="151">
        <v>916</v>
      </c>
      <c r="F47" s="151">
        <v>916</v>
      </c>
      <c r="G47" s="151">
        <v>916</v>
      </c>
      <c r="H47" s="151">
        <v>916</v>
      </c>
      <c r="I47" s="151">
        <v>916</v>
      </c>
      <c r="J47" s="151">
        <v>916</v>
      </c>
      <c r="K47" s="151">
        <v>968</v>
      </c>
      <c r="L47" s="151">
        <v>968</v>
      </c>
      <c r="M47" s="151">
        <v>968</v>
      </c>
      <c r="N47" s="151">
        <v>968</v>
      </c>
      <c r="O47" s="151">
        <v>968</v>
      </c>
      <c r="P47" s="151">
        <v>968</v>
      </c>
      <c r="Q47" s="151">
        <v>968</v>
      </c>
      <c r="R47" s="151">
        <v>968</v>
      </c>
      <c r="S47" s="151">
        <v>968</v>
      </c>
      <c r="T47" s="151">
        <v>968</v>
      </c>
      <c r="U47" s="151">
        <v>968</v>
      </c>
      <c r="V47" s="151">
        <v>968</v>
      </c>
      <c r="W47" s="151">
        <v>968</v>
      </c>
      <c r="X47" s="151">
        <v>968</v>
      </c>
      <c r="Y47" s="151">
        <v>968</v>
      </c>
      <c r="Z47" s="151">
        <v>968</v>
      </c>
      <c r="AA47" s="151">
        <v>968</v>
      </c>
      <c r="AB47" s="151">
        <v>968</v>
      </c>
      <c r="AC47" s="151">
        <v>968</v>
      </c>
      <c r="AD47" s="151">
        <v>968</v>
      </c>
      <c r="AE47" s="151">
        <v>968</v>
      </c>
      <c r="AF47" s="151">
        <v>1022</v>
      </c>
      <c r="AH47" s="146"/>
      <c r="AI47" s="146"/>
      <c r="AJ47" s="146"/>
    </row>
  </sheetData>
  <hyperlinks>
    <hyperlink ref="K1" location="'Hyper Links'!A1" display="'Hyper Links'!A1" xr:uid="{E8A2EAD6-77F7-4B6F-B0F5-7517509E1DE6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EEA9-E4C8-4A10-8EAA-3BA2DDDBEBFD}">
  <dimension ref="A1:AL95"/>
  <sheetViews>
    <sheetView zoomScaleNormal="100" workbookViewId="0">
      <selection activeCell="AI8" sqref="AI8"/>
    </sheetView>
  </sheetViews>
  <sheetFormatPr defaultRowHeight="14.25"/>
  <cols>
    <col min="1" max="1" width="11.75" customWidth="1"/>
    <col min="2" max="32" width="8.125" customWidth="1"/>
    <col min="33" max="33" width="0.625" customWidth="1"/>
    <col min="37" max="37" width="8.375" style="123" customWidth="1"/>
  </cols>
  <sheetData>
    <row r="1" spans="1:37" ht="21.75" customHeight="1">
      <c r="A1" s="122" t="s">
        <v>0</v>
      </c>
      <c r="B1" s="2"/>
      <c r="C1" s="2"/>
      <c r="D1" s="2"/>
      <c r="E1" s="2"/>
      <c r="F1" s="120" t="s">
        <v>82</v>
      </c>
      <c r="G1" s="143"/>
      <c r="H1" s="143"/>
      <c r="I1" s="143"/>
      <c r="J1" s="143"/>
      <c r="K1" s="143"/>
      <c r="L1" s="143"/>
      <c r="M1" s="10" t="s">
        <v>7</v>
      </c>
      <c r="N1" s="143"/>
    </row>
    <row r="4" spans="1:37">
      <c r="A4" s="127" t="s">
        <v>74</v>
      </c>
      <c r="B4" s="127">
        <v>1</v>
      </c>
      <c r="C4" s="127">
        <v>2</v>
      </c>
      <c r="D4" s="127">
        <v>3</v>
      </c>
      <c r="E4" s="127">
        <v>4</v>
      </c>
      <c r="F4" s="127">
        <v>5</v>
      </c>
      <c r="G4" s="127">
        <v>6</v>
      </c>
      <c r="H4" s="127">
        <v>7</v>
      </c>
      <c r="I4" s="127">
        <v>8</v>
      </c>
      <c r="J4" s="127">
        <v>9</v>
      </c>
      <c r="K4" s="127">
        <v>10</v>
      </c>
      <c r="L4" s="127">
        <v>11</v>
      </c>
      <c r="M4" s="127">
        <v>12</v>
      </c>
      <c r="N4" s="127">
        <v>13</v>
      </c>
      <c r="O4" s="127">
        <v>14</v>
      </c>
      <c r="P4" s="127">
        <v>15</v>
      </c>
      <c r="Q4" s="127">
        <v>16</v>
      </c>
      <c r="R4" s="127">
        <v>17</v>
      </c>
      <c r="S4" s="127">
        <v>18</v>
      </c>
      <c r="T4" s="127">
        <v>19</v>
      </c>
      <c r="U4" s="127">
        <v>20</v>
      </c>
      <c r="V4" s="127">
        <v>21</v>
      </c>
      <c r="W4" s="127">
        <v>22</v>
      </c>
      <c r="X4" s="127">
        <v>23</v>
      </c>
      <c r="Y4" s="127">
        <v>24</v>
      </c>
      <c r="Z4" s="127">
        <v>25</v>
      </c>
      <c r="AA4" s="127">
        <v>26</v>
      </c>
      <c r="AB4" s="127">
        <v>27</v>
      </c>
      <c r="AC4" s="127">
        <v>28</v>
      </c>
      <c r="AD4" s="127">
        <v>29</v>
      </c>
      <c r="AE4" s="127">
        <v>30</v>
      </c>
      <c r="AF4" s="127">
        <v>31</v>
      </c>
      <c r="AG4" s="156"/>
      <c r="AH4" s="129" t="s">
        <v>75</v>
      </c>
      <c r="AI4" s="129" t="s">
        <v>76</v>
      </c>
      <c r="AJ4" s="129" t="s">
        <v>77</v>
      </c>
      <c r="AK4" s="130" t="s">
        <v>78</v>
      </c>
    </row>
    <row r="5" spans="1:37" ht="24.75" customHeight="1">
      <c r="A5" s="131">
        <v>43466</v>
      </c>
      <c r="B5" s="132">
        <v>6.2E-2</v>
      </c>
      <c r="C5" s="132">
        <v>0.11550000000000001</v>
      </c>
      <c r="D5" s="132">
        <v>6.7400000000000002E-2</v>
      </c>
      <c r="E5" s="132">
        <v>8.3000000000000004E-2</v>
      </c>
      <c r="F5" s="132">
        <v>8.7499999999999994E-2</v>
      </c>
      <c r="G5" s="132">
        <v>0.11219999999999999</v>
      </c>
      <c r="H5" s="132">
        <v>0.11219999999999999</v>
      </c>
      <c r="I5" s="132">
        <v>9.2299999999999993E-2</v>
      </c>
      <c r="J5" s="132">
        <v>9.9500000000000005E-2</v>
      </c>
      <c r="K5" s="132">
        <v>9.7199999999999995E-2</v>
      </c>
      <c r="L5" s="132">
        <v>0.10780000000000001</v>
      </c>
      <c r="M5" s="132">
        <v>9.8799999999999999E-2</v>
      </c>
      <c r="N5" s="132">
        <v>0.1118</v>
      </c>
      <c r="O5" s="132">
        <v>0.1118</v>
      </c>
      <c r="P5" s="132">
        <v>0.1298</v>
      </c>
      <c r="Q5" s="132">
        <v>0.1033</v>
      </c>
      <c r="R5" s="132">
        <v>7.2900000000000006E-2</v>
      </c>
      <c r="S5" s="132">
        <v>9.5699999999999993E-2</v>
      </c>
      <c r="T5" s="132">
        <v>8.7599999999999997E-2</v>
      </c>
      <c r="U5" s="132">
        <v>0.1003</v>
      </c>
      <c r="V5" s="132">
        <v>0.1003</v>
      </c>
      <c r="W5" s="132">
        <v>8.0699999999999994E-2</v>
      </c>
      <c r="X5" s="132">
        <v>8.9099999999999999E-2</v>
      </c>
      <c r="Y5" s="132">
        <v>9.5100000000000004E-2</v>
      </c>
      <c r="Z5" s="132">
        <v>8.7499999999999994E-2</v>
      </c>
      <c r="AA5" s="132">
        <v>7.3800000000000004E-2</v>
      </c>
      <c r="AB5" s="132">
        <v>9.8799999999999999E-2</v>
      </c>
      <c r="AC5" s="132">
        <v>9.8900000000000002E-2</v>
      </c>
      <c r="AD5" s="132">
        <v>9.2899999999999996E-2</v>
      </c>
      <c r="AE5" s="132">
        <v>8.4099999999999994E-2</v>
      </c>
      <c r="AF5" s="132">
        <v>9.1800000000000007E-2</v>
      </c>
      <c r="AG5" s="133"/>
      <c r="AH5" s="134">
        <v>2.9415999999999993</v>
      </c>
      <c r="AI5" s="135">
        <v>9.4890322580645142E-2</v>
      </c>
      <c r="AJ5" s="136">
        <v>0.1298</v>
      </c>
      <c r="AK5" s="137">
        <v>0</v>
      </c>
    </row>
    <row r="6" spans="1:37" ht="24.75" customHeight="1">
      <c r="A6" s="138" t="s">
        <v>43</v>
      </c>
      <c r="B6" s="132">
        <v>0.1061</v>
      </c>
      <c r="C6" s="132">
        <v>8.2900000000000001E-2</v>
      </c>
      <c r="D6" s="132">
        <v>9.5600000000000004E-2</v>
      </c>
      <c r="E6" s="132">
        <v>9.5600000000000004E-2</v>
      </c>
      <c r="F6" s="132">
        <v>0.122</v>
      </c>
      <c r="G6" s="132">
        <v>0.1065</v>
      </c>
      <c r="H6" s="132">
        <v>0.1</v>
      </c>
      <c r="I6" s="132">
        <v>7.2499999999999995E-2</v>
      </c>
      <c r="J6" s="132">
        <v>0.1072</v>
      </c>
      <c r="K6" s="132">
        <v>0.1024</v>
      </c>
      <c r="L6" s="132">
        <v>0.1024</v>
      </c>
      <c r="M6" s="132">
        <v>8.4400000000000003E-2</v>
      </c>
      <c r="N6" s="132">
        <v>0.1154</v>
      </c>
      <c r="O6" s="132">
        <v>6.4299999999999996E-2</v>
      </c>
      <c r="P6" s="132">
        <v>9.2700000000000005E-2</v>
      </c>
      <c r="Q6" s="132">
        <v>0.11169999999999999</v>
      </c>
      <c r="R6" s="132">
        <v>0.11609999999999999</v>
      </c>
      <c r="S6" s="132">
        <v>0.1162</v>
      </c>
      <c r="T6" s="132">
        <v>6.6699999999999995E-2</v>
      </c>
      <c r="U6" s="132">
        <v>0.12280000000000001</v>
      </c>
      <c r="V6" s="132">
        <v>0.10730000000000001</v>
      </c>
      <c r="W6" s="132">
        <v>0.10050000000000001</v>
      </c>
      <c r="X6" s="132">
        <v>8.4400000000000003E-2</v>
      </c>
      <c r="Y6" s="132">
        <v>9.8400000000000001E-2</v>
      </c>
      <c r="Z6" s="132">
        <v>9.8400000000000001E-2</v>
      </c>
      <c r="AA6" s="132">
        <v>9.2399999999999996E-2</v>
      </c>
      <c r="AB6" s="132">
        <v>0.15609999999999999</v>
      </c>
      <c r="AC6" s="132">
        <v>0.123</v>
      </c>
      <c r="AD6" s="139"/>
      <c r="AE6" s="139"/>
      <c r="AF6" s="139"/>
      <c r="AG6" s="140"/>
      <c r="AH6" s="134">
        <v>2.8439999999999994</v>
      </c>
      <c r="AI6" s="135">
        <v>0.10157142857142855</v>
      </c>
      <c r="AJ6" s="136">
        <v>0.15609999999999999</v>
      </c>
      <c r="AK6" s="137">
        <v>0</v>
      </c>
    </row>
    <row r="7" spans="1:37" ht="24.75" customHeight="1">
      <c r="A7" s="138" t="s">
        <v>47</v>
      </c>
      <c r="B7" s="132">
        <v>5.8799999999999998E-2</v>
      </c>
      <c r="C7" s="132">
        <v>0.1095</v>
      </c>
      <c r="D7" s="132">
        <v>0.1069</v>
      </c>
      <c r="E7" s="132">
        <v>0.1069</v>
      </c>
      <c r="F7" s="132">
        <v>0.1249</v>
      </c>
      <c r="G7" s="132">
        <v>7.7899999999999997E-2</v>
      </c>
      <c r="H7" s="132">
        <v>0.14510000000000001</v>
      </c>
      <c r="I7" s="132">
        <v>9.1300000000000006E-2</v>
      </c>
      <c r="J7" s="132">
        <v>9.1600000000000001E-2</v>
      </c>
      <c r="K7" s="132">
        <v>0.1159</v>
      </c>
      <c r="L7" s="132">
        <v>0.1159</v>
      </c>
      <c r="M7" s="132">
        <v>0.10970000000000001</v>
      </c>
      <c r="N7" s="132">
        <v>0.1129</v>
      </c>
      <c r="O7" s="132">
        <v>0.1419</v>
      </c>
      <c r="P7" s="132">
        <v>9.5000000000000001E-2</v>
      </c>
      <c r="Q7" s="132">
        <v>0.1353</v>
      </c>
      <c r="R7" s="132">
        <v>9.5699999999999993E-2</v>
      </c>
      <c r="S7" s="132">
        <v>9.5699999999999993E-2</v>
      </c>
      <c r="T7" s="132">
        <v>0.1091</v>
      </c>
      <c r="U7" s="132">
        <v>8.5300000000000001E-2</v>
      </c>
      <c r="V7" s="132">
        <v>9.01E-2</v>
      </c>
      <c r="W7" s="132">
        <v>8.7099999999999997E-2</v>
      </c>
      <c r="X7" s="132">
        <v>7.7700000000000005E-2</v>
      </c>
      <c r="Y7" s="132">
        <v>0.13270000000000001</v>
      </c>
      <c r="Z7" s="132">
        <v>0.13270000000000001</v>
      </c>
      <c r="AA7" s="132">
        <v>6.93E-2</v>
      </c>
      <c r="AB7" s="132">
        <v>0.1002</v>
      </c>
      <c r="AC7" s="132">
        <v>0.10589999999999999</v>
      </c>
      <c r="AD7" s="132">
        <v>0.12429999999999999</v>
      </c>
      <c r="AE7" s="132">
        <v>8.2199999999999995E-2</v>
      </c>
      <c r="AF7" s="132">
        <v>0.11409999999999999</v>
      </c>
      <c r="AG7" s="133"/>
      <c r="AH7" s="134">
        <v>3.2415999999999996</v>
      </c>
      <c r="AI7" s="135">
        <v>0.10456774193548386</v>
      </c>
      <c r="AJ7" s="136">
        <v>0.14510000000000001</v>
      </c>
      <c r="AK7" s="137">
        <v>0</v>
      </c>
    </row>
    <row r="8" spans="1:37" ht="24.75" customHeight="1">
      <c r="A8" s="138" t="s">
        <v>48</v>
      </c>
      <c r="B8" s="132">
        <v>0.11409999999999999</v>
      </c>
      <c r="C8" s="132">
        <v>0.1109</v>
      </c>
      <c r="D8" s="132">
        <v>0.14599999999999999</v>
      </c>
      <c r="E8" s="132">
        <v>6.93E-2</v>
      </c>
      <c r="F8" s="132">
        <v>0.1275</v>
      </c>
      <c r="G8" s="132">
        <v>0.1043</v>
      </c>
      <c r="H8" s="132">
        <v>0.1032</v>
      </c>
      <c r="I8" s="132">
        <v>0.1032</v>
      </c>
      <c r="J8" s="132">
        <v>9.0800000000000006E-2</v>
      </c>
      <c r="K8" s="132">
        <v>0.12</v>
      </c>
      <c r="L8" s="132">
        <v>8.5599999999999996E-2</v>
      </c>
      <c r="M8" s="132">
        <v>0.1168</v>
      </c>
      <c r="N8" s="132">
        <v>0.1103</v>
      </c>
      <c r="O8" s="132">
        <v>0.1065</v>
      </c>
      <c r="P8" s="132">
        <v>0.1065</v>
      </c>
      <c r="Q8" s="132">
        <v>9.7100000000000006E-2</v>
      </c>
      <c r="R8" s="132">
        <v>0.1125</v>
      </c>
      <c r="S8" s="132">
        <v>0.11840000000000001</v>
      </c>
      <c r="T8" s="132">
        <v>0.13919999999999999</v>
      </c>
      <c r="U8" s="132">
        <v>0.108</v>
      </c>
      <c r="V8" s="132">
        <v>0.1046</v>
      </c>
      <c r="W8" s="132">
        <v>0.1046</v>
      </c>
      <c r="X8" s="132">
        <v>0.1067</v>
      </c>
      <c r="Y8" s="132">
        <v>0.1353</v>
      </c>
      <c r="Z8" s="132">
        <v>0.1216</v>
      </c>
      <c r="AA8" s="132">
        <v>0.1026</v>
      </c>
      <c r="AB8" s="132">
        <v>0.1394</v>
      </c>
      <c r="AC8" s="132">
        <v>0.1145</v>
      </c>
      <c r="AD8" s="132">
        <v>0.1145</v>
      </c>
      <c r="AE8" s="132">
        <v>0.13900000000000001</v>
      </c>
      <c r="AF8" s="139"/>
      <c r="AG8" s="140"/>
      <c r="AH8" s="134">
        <v>3.3730000000000002</v>
      </c>
      <c r="AI8" s="135">
        <v>0.11243333333333334</v>
      </c>
      <c r="AJ8" s="136">
        <v>0.14599999999999999</v>
      </c>
      <c r="AK8" s="137">
        <v>0</v>
      </c>
    </row>
    <row r="9" spans="1:37" ht="24.75" customHeight="1">
      <c r="A9" s="138" t="s">
        <v>49</v>
      </c>
      <c r="B9" s="132">
        <v>0.1595</v>
      </c>
      <c r="C9" s="132">
        <v>0.1187</v>
      </c>
      <c r="D9" s="132">
        <v>8.0600000000000005E-2</v>
      </c>
      <c r="E9" s="132">
        <v>0.1143</v>
      </c>
      <c r="F9" s="132">
        <v>0.1177</v>
      </c>
      <c r="G9" s="132">
        <v>0.1177</v>
      </c>
      <c r="H9" s="132">
        <v>0.1094</v>
      </c>
      <c r="I9" s="132">
        <v>0.1176</v>
      </c>
      <c r="J9" s="132">
        <v>0.1512</v>
      </c>
      <c r="K9" s="132">
        <v>9.4600000000000004E-2</v>
      </c>
      <c r="L9" s="132">
        <v>0.1178</v>
      </c>
      <c r="M9" s="132">
        <v>0.13400000000000001</v>
      </c>
      <c r="N9" s="132">
        <v>0.13400000000000001</v>
      </c>
      <c r="O9" s="132">
        <v>9.3700000000000006E-2</v>
      </c>
      <c r="P9" s="132">
        <v>0.1226</v>
      </c>
      <c r="Q9" s="132">
        <v>0.1079</v>
      </c>
      <c r="R9" s="132">
        <v>0.1492</v>
      </c>
      <c r="S9" s="132">
        <v>9.98E-2</v>
      </c>
      <c r="T9" s="132">
        <v>0.13450000000000001</v>
      </c>
      <c r="U9" s="132">
        <v>0.13450000000000001</v>
      </c>
      <c r="V9" s="132">
        <v>0.13769999999999999</v>
      </c>
      <c r="W9" s="132">
        <v>0.16059999999999999</v>
      </c>
      <c r="X9" s="132">
        <v>0.17849999999999999</v>
      </c>
      <c r="Y9" s="132">
        <v>0.1104</v>
      </c>
      <c r="Z9" s="132">
        <v>0.156</v>
      </c>
      <c r="AA9" s="132">
        <v>0.19089999999999999</v>
      </c>
      <c r="AB9" s="132">
        <v>0.19089999999999999</v>
      </c>
      <c r="AC9" s="132">
        <v>0.12820000000000001</v>
      </c>
      <c r="AD9" s="132">
        <v>0.1704</v>
      </c>
      <c r="AE9" s="132">
        <v>0.11650000000000001</v>
      </c>
      <c r="AF9" s="132">
        <v>0.1132</v>
      </c>
      <c r="AG9" s="133"/>
      <c r="AH9" s="134">
        <v>4.0626000000000007</v>
      </c>
      <c r="AI9" s="135">
        <v>0.13105161290322584</v>
      </c>
      <c r="AJ9" s="136">
        <v>0.19089999999999999</v>
      </c>
      <c r="AK9" s="137">
        <v>0</v>
      </c>
    </row>
    <row r="10" spans="1:37" ht="24.75" customHeight="1">
      <c r="A10" s="138" t="s">
        <v>52</v>
      </c>
      <c r="B10" s="132">
        <v>0.12959999999999999</v>
      </c>
      <c r="C10" s="132">
        <v>0.13619999999999999</v>
      </c>
      <c r="D10" s="132">
        <v>0.13619999999999999</v>
      </c>
      <c r="E10" s="132">
        <v>0.1363</v>
      </c>
      <c r="F10" s="132">
        <v>0.2117</v>
      </c>
      <c r="G10" s="132">
        <v>8.0799999999999997E-2</v>
      </c>
      <c r="H10" s="132">
        <v>0.10580000000000001</v>
      </c>
      <c r="I10" s="132">
        <v>0.14299999999999999</v>
      </c>
      <c r="J10" s="132">
        <v>0.1242</v>
      </c>
      <c r="K10" s="132">
        <v>0.1242</v>
      </c>
      <c r="L10" s="132">
        <v>0.1278</v>
      </c>
      <c r="M10" s="132">
        <v>9.0999999999999998E-2</v>
      </c>
      <c r="N10" s="132">
        <v>9.2100000000000001E-2</v>
      </c>
      <c r="O10" s="132">
        <v>9.5699999999999993E-2</v>
      </c>
      <c r="P10" s="132">
        <v>0.10059999999999999</v>
      </c>
      <c r="Q10" s="132">
        <v>0.1095</v>
      </c>
      <c r="R10" s="132">
        <v>0.1095</v>
      </c>
      <c r="S10" s="132">
        <v>0.1087</v>
      </c>
      <c r="T10" s="132">
        <v>0.09</v>
      </c>
      <c r="U10" s="132">
        <v>7.5600000000000001E-2</v>
      </c>
      <c r="V10" s="132">
        <v>0.1174</v>
      </c>
      <c r="W10" s="132">
        <v>8.9300000000000004E-2</v>
      </c>
      <c r="X10" s="132">
        <v>0.13150000000000001</v>
      </c>
      <c r="Y10" s="132">
        <v>0.13150000000000001</v>
      </c>
      <c r="Z10" s="132">
        <v>8.9800000000000005E-2</v>
      </c>
      <c r="AA10" s="132">
        <v>9.5799999999999996E-2</v>
      </c>
      <c r="AB10" s="132">
        <v>0.14860000000000001</v>
      </c>
      <c r="AC10" s="132">
        <v>8.72E-2</v>
      </c>
      <c r="AD10" s="132">
        <v>0.1452</v>
      </c>
      <c r="AE10" s="132">
        <v>0.122</v>
      </c>
      <c r="AF10" s="139"/>
      <c r="AG10" s="140"/>
      <c r="AH10" s="134">
        <v>3.4867999999999997</v>
      </c>
      <c r="AI10" s="135">
        <v>0.11622666666666666</v>
      </c>
      <c r="AJ10" s="136">
        <v>0.2117</v>
      </c>
      <c r="AK10" s="137">
        <v>0</v>
      </c>
    </row>
    <row r="11" spans="1:37" ht="24.75" customHeight="1">
      <c r="A11" s="138" t="s">
        <v>53</v>
      </c>
      <c r="B11" s="132">
        <v>0.122</v>
      </c>
      <c r="C11" s="132">
        <v>8.3000000000000004E-2</v>
      </c>
      <c r="D11" s="132">
        <v>9.9900000000000003E-2</v>
      </c>
      <c r="E11" s="132">
        <v>0.1232</v>
      </c>
      <c r="F11" s="132">
        <v>0.10680000000000001</v>
      </c>
      <c r="G11" s="132">
        <v>0.10829999999999999</v>
      </c>
      <c r="H11" s="132">
        <v>0.122</v>
      </c>
      <c r="I11" s="132">
        <v>0.1221</v>
      </c>
      <c r="J11" s="132">
        <v>8.7400000000000005E-2</v>
      </c>
      <c r="K11" s="132">
        <v>8.9099999999999999E-2</v>
      </c>
      <c r="L11" s="132">
        <v>9.1899999999999996E-2</v>
      </c>
      <c r="M11" s="132">
        <v>0.1008</v>
      </c>
      <c r="N11" s="132">
        <v>0.1087</v>
      </c>
      <c r="O11" s="132">
        <v>0.108</v>
      </c>
      <c r="P11" s="132">
        <v>0.108</v>
      </c>
      <c r="Q11" s="132">
        <v>0.10589999999999999</v>
      </c>
      <c r="R11" s="132">
        <v>0.1348</v>
      </c>
      <c r="S11" s="132">
        <v>0.1066</v>
      </c>
      <c r="T11" s="132">
        <v>8.5300000000000001E-2</v>
      </c>
      <c r="U11" s="132">
        <v>0.1081</v>
      </c>
      <c r="V11" s="132">
        <v>0.1124</v>
      </c>
      <c r="W11" s="132">
        <v>0.1124</v>
      </c>
      <c r="X11" s="132">
        <v>0.14910000000000001</v>
      </c>
      <c r="Y11" s="132">
        <v>6.8599999999999994E-2</v>
      </c>
      <c r="Z11" s="132">
        <v>0.1239</v>
      </c>
      <c r="AA11" s="132">
        <v>0.1104</v>
      </c>
      <c r="AB11" s="132">
        <v>0.13850000000000001</v>
      </c>
      <c r="AC11" s="132">
        <v>0.1208</v>
      </c>
      <c r="AD11" s="132">
        <v>0.1208</v>
      </c>
      <c r="AE11" s="132">
        <v>0.10829999999999999</v>
      </c>
      <c r="AF11" s="132">
        <v>7.0000000000000007E-2</v>
      </c>
      <c r="AG11" s="133"/>
      <c r="AH11" s="134">
        <v>3.3571000000000004</v>
      </c>
      <c r="AI11" s="135">
        <v>0.10829354838709679</v>
      </c>
      <c r="AJ11" s="136">
        <v>0.14910000000000001</v>
      </c>
      <c r="AK11" s="137">
        <v>0</v>
      </c>
    </row>
    <row r="12" spans="1:37" ht="24.75" customHeight="1">
      <c r="A12" s="138" t="s">
        <v>54</v>
      </c>
      <c r="B12" s="132">
        <v>0.115</v>
      </c>
      <c r="C12" s="132">
        <v>0.1164</v>
      </c>
      <c r="D12" s="132">
        <v>0.10009999999999999</v>
      </c>
      <c r="E12" s="132">
        <v>9.98E-2</v>
      </c>
      <c r="F12" s="132">
        <v>9.98E-2</v>
      </c>
      <c r="G12" s="132">
        <v>0.1003</v>
      </c>
      <c r="H12" s="132">
        <v>0.1153</v>
      </c>
      <c r="I12" s="132">
        <v>8.4099999999999994E-2</v>
      </c>
      <c r="J12" s="132">
        <v>0.10489999999999999</v>
      </c>
      <c r="K12" s="132">
        <v>7.3599999999999999E-2</v>
      </c>
      <c r="L12" s="132">
        <v>0.10299999999999999</v>
      </c>
      <c r="M12" s="132">
        <v>0.10299999999999999</v>
      </c>
      <c r="N12" s="132">
        <v>0.1003</v>
      </c>
      <c r="O12" s="132">
        <v>9.69E-2</v>
      </c>
      <c r="P12" s="132">
        <v>7.7600000000000002E-2</v>
      </c>
      <c r="Q12" s="132">
        <v>8.0299999999999996E-2</v>
      </c>
      <c r="R12" s="132">
        <v>8.7900000000000006E-2</v>
      </c>
      <c r="S12" s="132">
        <v>7.6999999999999999E-2</v>
      </c>
      <c r="T12" s="132">
        <v>7.6999999999999999E-2</v>
      </c>
      <c r="U12" s="132">
        <v>8.1100000000000005E-2</v>
      </c>
      <c r="V12" s="132">
        <v>5.8400000000000001E-2</v>
      </c>
      <c r="W12" s="132">
        <v>9.7100000000000006E-2</v>
      </c>
      <c r="X12" s="132">
        <v>7.5899999999999995E-2</v>
      </c>
      <c r="Y12" s="132">
        <v>8.6199999999999999E-2</v>
      </c>
      <c r="Z12" s="132">
        <v>0.1164</v>
      </c>
      <c r="AA12" s="132">
        <v>0.1164</v>
      </c>
      <c r="AB12" s="132">
        <v>0.1671</v>
      </c>
      <c r="AC12" s="132">
        <v>8.7900000000000006E-2</v>
      </c>
      <c r="AD12" s="132">
        <v>0.10920000000000001</v>
      </c>
      <c r="AE12" s="132">
        <v>0.1163</v>
      </c>
      <c r="AF12" s="132">
        <v>0.12529999999999999</v>
      </c>
      <c r="AG12" s="133"/>
      <c r="AH12" s="134">
        <v>3.0495999999999999</v>
      </c>
      <c r="AI12" s="135">
        <v>9.8374193548387098E-2</v>
      </c>
      <c r="AJ12" s="136">
        <v>0.1671</v>
      </c>
      <c r="AK12" s="137">
        <v>0</v>
      </c>
    </row>
    <row r="13" spans="1:37" ht="24.75" customHeight="1">
      <c r="A13" s="138" t="s">
        <v>55</v>
      </c>
      <c r="B13" s="132">
        <v>0.1203</v>
      </c>
      <c r="C13" s="132">
        <v>0.1203</v>
      </c>
      <c r="D13" s="132">
        <v>9.9299999999999999E-2</v>
      </c>
      <c r="E13" s="132">
        <v>0.10639999999999999</v>
      </c>
      <c r="F13" s="132">
        <v>9.0899999999999995E-2</v>
      </c>
      <c r="G13" s="132">
        <v>0.16309999999999999</v>
      </c>
      <c r="H13" s="132">
        <v>5.5399999999999998E-2</v>
      </c>
      <c r="I13" s="132">
        <v>0.1527</v>
      </c>
      <c r="J13" s="132">
        <v>0.1527</v>
      </c>
      <c r="K13" s="132">
        <v>0.108</v>
      </c>
      <c r="L13" s="132">
        <v>0.1178</v>
      </c>
      <c r="M13" s="132">
        <v>8.1500000000000003E-2</v>
      </c>
      <c r="N13" s="132">
        <v>0.1038</v>
      </c>
      <c r="O13" s="132">
        <v>0.1208</v>
      </c>
      <c r="P13" s="132">
        <v>0.1115</v>
      </c>
      <c r="Q13" s="132">
        <v>0.1115</v>
      </c>
      <c r="R13" s="132">
        <v>0.1177</v>
      </c>
      <c r="S13" s="132">
        <v>9.7900000000000001E-2</v>
      </c>
      <c r="T13" s="132">
        <v>0.15179999999999999</v>
      </c>
      <c r="U13" s="132">
        <v>7.5600000000000001E-2</v>
      </c>
      <c r="V13" s="132">
        <v>0.1215</v>
      </c>
      <c r="W13" s="132">
        <v>0.1225</v>
      </c>
      <c r="X13" s="132">
        <v>0.1225</v>
      </c>
      <c r="Y13" s="132">
        <v>0.15429999999999999</v>
      </c>
      <c r="Z13" s="132">
        <v>0.1091</v>
      </c>
      <c r="AA13" s="132">
        <v>6.6600000000000006E-2</v>
      </c>
      <c r="AB13" s="132">
        <v>6.6600000000000006E-2</v>
      </c>
      <c r="AC13" s="132">
        <v>0.1111</v>
      </c>
      <c r="AD13" s="132">
        <v>0.1336</v>
      </c>
      <c r="AE13" s="132">
        <v>0.1336</v>
      </c>
      <c r="AF13" s="139"/>
      <c r="AG13" s="140"/>
      <c r="AH13" s="134">
        <v>3.4004000000000008</v>
      </c>
      <c r="AI13" s="135">
        <v>0.11334666666666669</v>
      </c>
      <c r="AJ13" s="136">
        <v>0.16309999999999999</v>
      </c>
      <c r="AK13" s="137">
        <v>0</v>
      </c>
    </row>
    <row r="14" spans="1:37" ht="24.75" customHeight="1">
      <c r="A14" s="138" t="s">
        <v>56</v>
      </c>
      <c r="B14" s="132">
        <v>0.1105</v>
      </c>
      <c r="C14" s="132">
        <v>0.11899999999999999</v>
      </c>
      <c r="D14" s="132">
        <v>0.12180000000000001</v>
      </c>
      <c r="E14" s="132">
        <v>0.12280000000000001</v>
      </c>
      <c r="F14" s="132">
        <v>0.12509999999999999</v>
      </c>
      <c r="G14" s="132">
        <v>0.1129</v>
      </c>
      <c r="H14" s="132">
        <v>0.113</v>
      </c>
      <c r="I14" s="132">
        <v>9.6500000000000002E-2</v>
      </c>
      <c r="J14" s="132">
        <v>8.6400000000000005E-2</v>
      </c>
      <c r="K14" s="132">
        <v>0.1086</v>
      </c>
      <c r="L14" s="132">
        <v>0.1082</v>
      </c>
      <c r="M14" s="132">
        <v>0.128</v>
      </c>
      <c r="N14" s="132">
        <v>0.108</v>
      </c>
      <c r="O14" s="132">
        <v>0.108</v>
      </c>
      <c r="P14" s="132">
        <v>0.11559999999999999</v>
      </c>
      <c r="Q14" s="132">
        <v>0.12479999999999999</v>
      </c>
      <c r="R14" s="132">
        <v>0.13519999999999999</v>
      </c>
      <c r="S14" s="132">
        <v>6.7400000000000002E-2</v>
      </c>
      <c r="T14" s="132">
        <v>9.8199999999999996E-2</v>
      </c>
      <c r="U14" s="132">
        <v>0.1061</v>
      </c>
      <c r="V14" s="132">
        <v>0.1061</v>
      </c>
      <c r="W14" s="132">
        <v>9.5299999999999996E-2</v>
      </c>
      <c r="X14" s="132">
        <v>0.1288</v>
      </c>
      <c r="Y14" s="132">
        <v>0.10290000000000001</v>
      </c>
      <c r="Z14" s="132">
        <v>7.5200000000000003E-2</v>
      </c>
      <c r="AA14" s="132">
        <v>0.1115</v>
      </c>
      <c r="AB14" s="132">
        <v>0.1087</v>
      </c>
      <c r="AC14" s="132">
        <v>0.1087</v>
      </c>
      <c r="AD14" s="132">
        <v>9.8100000000000007E-2</v>
      </c>
      <c r="AE14" s="132">
        <v>0.11409999999999999</v>
      </c>
      <c r="AF14" s="132">
        <v>0.1099</v>
      </c>
      <c r="AG14" s="133"/>
      <c r="AH14" s="134">
        <v>3.3754000000000004</v>
      </c>
      <c r="AI14" s="135">
        <v>0.10888387096774195</v>
      </c>
      <c r="AJ14" s="136">
        <v>0.13519999999999999</v>
      </c>
      <c r="AK14" s="137">
        <v>0</v>
      </c>
    </row>
    <row r="15" spans="1:37" ht="24.75" customHeight="1">
      <c r="A15" s="138" t="s">
        <v>57</v>
      </c>
      <c r="B15" s="132">
        <v>9.6100000000000005E-2</v>
      </c>
      <c r="C15" s="132">
        <v>0.12740000000000001</v>
      </c>
      <c r="D15" s="132">
        <v>0.11409999999999999</v>
      </c>
      <c r="E15" s="132">
        <v>0.11409999999999999</v>
      </c>
      <c r="F15" s="132">
        <v>0.1009</v>
      </c>
      <c r="G15" s="132">
        <v>0.1045</v>
      </c>
      <c r="H15" s="132">
        <v>0.10829999999999999</v>
      </c>
      <c r="I15" s="132">
        <v>9.2200000000000004E-2</v>
      </c>
      <c r="J15" s="132">
        <v>0.1235</v>
      </c>
      <c r="K15" s="132">
        <v>0.1018</v>
      </c>
      <c r="L15" s="132">
        <v>0.1018</v>
      </c>
      <c r="M15" s="132">
        <v>0.1338</v>
      </c>
      <c r="N15" s="132">
        <v>0.1236</v>
      </c>
      <c r="O15" s="132">
        <v>6.2100000000000002E-2</v>
      </c>
      <c r="P15" s="132">
        <v>0.1053</v>
      </c>
      <c r="Q15" s="132">
        <v>0.1217</v>
      </c>
      <c r="R15" s="132">
        <v>0.1202</v>
      </c>
      <c r="S15" s="132">
        <v>0.1201</v>
      </c>
      <c r="T15" s="132">
        <v>9.6600000000000005E-2</v>
      </c>
      <c r="U15" s="132">
        <v>0.10630000000000001</v>
      </c>
      <c r="V15" s="132">
        <v>0.1158</v>
      </c>
      <c r="W15" s="132">
        <v>7.1400000000000005E-2</v>
      </c>
      <c r="X15" s="132">
        <v>0.12720000000000001</v>
      </c>
      <c r="Y15" s="132">
        <v>0.1016</v>
      </c>
      <c r="Z15" s="132">
        <v>0.1016</v>
      </c>
      <c r="AA15" s="132">
        <v>8.9399999999999993E-2</v>
      </c>
      <c r="AB15" s="132">
        <v>0.1002</v>
      </c>
      <c r="AC15" s="132">
        <v>0.1132</v>
      </c>
      <c r="AD15" s="132">
        <v>0.1055</v>
      </c>
      <c r="AE15" s="132">
        <v>0.1149</v>
      </c>
      <c r="AF15" s="139"/>
      <c r="AG15" s="140"/>
      <c r="AH15" s="134">
        <v>3.2152000000000003</v>
      </c>
      <c r="AI15" s="135">
        <v>0.10717333333333334</v>
      </c>
      <c r="AJ15" s="136">
        <v>0.1338</v>
      </c>
      <c r="AK15" s="137">
        <v>0</v>
      </c>
    </row>
    <row r="16" spans="1:37" ht="24.75" customHeight="1">
      <c r="A16" s="138" t="s">
        <v>58</v>
      </c>
      <c r="B16" s="132">
        <v>0.1087</v>
      </c>
      <c r="C16" s="132">
        <v>0.1087</v>
      </c>
      <c r="D16" s="132">
        <v>0.1024</v>
      </c>
      <c r="E16" s="132">
        <v>0.1179</v>
      </c>
      <c r="F16" s="132">
        <v>9.7799999999999998E-2</v>
      </c>
      <c r="G16" s="132">
        <v>0.1318</v>
      </c>
      <c r="H16" s="132">
        <v>0.1012</v>
      </c>
      <c r="I16" s="132">
        <v>0.11749999999999999</v>
      </c>
      <c r="J16" s="132">
        <v>0.11749999999999999</v>
      </c>
      <c r="K16" s="132">
        <v>0.1027</v>
      </c>
      <c r="L16" s="132">
        <v>0.1348</v>
      </c>
      <c r="M16" s="132">
        <v>9.9099999999999994E-2</v>
      </c>
      <c r="N16" s="132">
        <v>0.10639999999999999</v>
      </c>
      <c r="O16" s="132">
        <v>9.0499999999999997E-2</v>
      </c>
      <c r="P16" s="132">
        <v>0.1133</v>
      </c>
      <c r="Q16" s="132">
        <v>0.1133</v>
      </c>
      <c r="R16" s="132">
        <v>6.6500000000000004E-2</v>
      </c>
      <c r="S16" s="132">
        <v>0.112</v>
      </c>
      <c r="T16" s="132">
        <v>8.1699999999999995E-2</v>
      </c>
      <c r="U16" s="132">
        <v>0.1114</v>
      </c>
      <c r="V16" s="132">
        <v>9.7500000000000003E-2</v>
      </c>
      <c r="W16" s="132">
        <v>9.2600000000000002E-2</v>
      </c>
      <c r="X16" s="132">
        <v>9.2600000000000002E-2</v>
      </c>
      <c r="Y16" s="132">
        <v>9.4500000000000001E-2</v>
      </c>
      <c r="Z16" s="132">
        <v>0.10979999999999999</v>
      </c>
      <c r="AA16" s="132">
        <v>0.1326</v>
      </c>
      <c r="AB16" s="132">
        <v>9.1399999999999995E-2</v>
      </c>
      <c r="AC16" s="132">
        <v>7.7100000000000002E-2</v>
      </c>
      <c r="AD16" s="132">
        <v>9.5299999999999996E-2</v>
      </c>
      <c r="AE16" s="132">
        <v>9.5299999999999996E-2</v>
      </c>
      <c r="AF16" s="132">
        <v>8.7999999999999995E-2</v>
      </c>
      <c r="AG16" s="133"/>
      <c r="AH16" s="134">
        <v>3.2019000000000006</v>
      </c>
      <c r="AI16" s="135">
        <v>0.10328709677419357</v>
      </c>
      <c r="AJ16" s="136">
        <v>0.1348</v>
      </c>
      <c r="AK16" s="137">
        <v>0</v>
      </c>
    </row>
    <row r="17" spans="1:38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57">
        <v>39.549200000000006</v>
      </c>
      <c r="AI17" s="158" t="s">
        <v>79</v>
      </c>
      <c r="AJ17" s="109"/>
      <c r="AK17" s="159"/>
    </row>
    <row r="18" spans="1:38" s="160" customFormat="1" ht="12.75">
      <c r="AK18" s="161"/>
    </row>
    <row r="19" spans="1:38" s="160" customFormat="1" ht="21" customHeight="1">
      <c r="A19" s="4" t="s">
        <v>83</v>
      </c>
      <c r="AK19" s="161"/>
    </row>
    <row r="20" spans="1:38" s="160" customFormat="1" ht="21" customHeight="1">
      <c r="A20" s="127" t="s">
        <v>74</v>
      </c>
      <c r="B20" s="127">
        <v>1</v>
      </c>
      <c r="C20" s="127">
        <v>2</v>
      </c>
      <c r="D20" s="127">
        <v>3</v>
      </c>
      <c r="E20" s="127">
        <v>4</v>
      </c>
      <c r="F20" s="127">
        <v>5</v>
      </c>
      <c r="G20" s="127">
        <v>6</v>
      </c>
      <c r="H20" s="127">
        <v>7</v>
      </c>
      <c r="I20" s="127">
        <v>8</v>
      </c>
      <c r="J20" s="127">
        <v>9</v>
      </c>
      <c r="K20" s="127">
        <v>10</v>
      </c>
      <c r="L20" s="127">
        <v>11</v>
      </c>
      <c r="M20" s="127">
        <v>12</v>
      </c>
      <c r="N20" s="127">
        <v>13</v>
      </c>
      <c r="O20" s="127">
        <v>14</v>
      </c>
      <c r="P20" s="127">
        <v>15</v>
      </c>
      <c r="Q20" s="127">
        <v>16</v>
      </c>
      <c r="R20" s="127">
        <v>17</v>
      </c>
      <c r="S20" s="127">
        <v>18</v>
      </c>
      <c r="T20" s="127">
        <v>19</v>
      </c>
      <c r="U20" s="127">
        <v>20</v>
      </c>
      <c r="V20" s="127">
        <v>21</v>
      </c>
      <c r="W20" s="127">
        <v>22</v>
      </c>
      <c r="X20" s="127">
        <v>23</v>
      </c>
      <c r="Y20" s="127">
        <v>24</v>
      </c>
      <c r="Z20" s="127">
        <v>25</v>
      </c>
      <c r="AA20" s="127">
        <v>26</v>
      </c>
      <c r="AB20" s="127">
        <v>27</v>
      </c>
      <c r="AC20" s="127">
        <v>28</v>
      </c>
      <c r="AD20" s="127">
        <v>29</v>
      </c>
      <c r="AE20" s="127">
        <v>30</v>
      </c>
      <c r="AF20" s="127">
        <v>31</v>
      </c>
      <c r="AG20" s="162"/>
      <c r="AH20" s="129" t="s">
        <v>75</v>
      </c>
      <c r="AI20" s="129" t="s">
        <v>76</v>
      </c>
      <c r="AJ20" s="129" t="s">
        <v>77</v>
      </c>
      <c r="AK20" s="130" t="s">
        <v>78</v>
      </c>
    </row>
    <row r="21" spans="1:38" s="160" customFormat="1" ht="21" customHeight="1">
      <c r="A21" s="163" t="s">
        <v>84</v>
      </c>
      <c r="B21" s="164">
        <v>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164">
        <v>0</v>
      </c>
      <c r="Z21" s="164">
        <v>0</v>
      </c>
      <c r="AA21" s="164">
        <v>0</v>
      </c>
      <c r="AB21" s="164">
        <v>0</v>
      </c>
      <c r="AC21" s="164">
        <v>0</v>
      </c>
      <c r="AD21" s="164">
        <v>0</v>
      </c>
      <c r="AE21" s="164">
        <v>0</v>
      </c>
      <c r="AF21" s="164">
        <v>0</v>
      </c>
      <c r="AG21" s="165"/>
      <c r="AH21" s="134">
        <v>0</v>
      </c>
      <c r="AI21" s="135">
        <v>0</v>
      </c>
      <c r="AJ21" s="136">
        <v>0</v>
      </c>
      <c r="AK21" s="137"/>
      <c r="AL21" s="166" t="s">
        <v>85</v>
      </c>
    </row>
    <row r="22" spans="1:38" s="160" customFormat="1" ht="21" customHeight="1">
      <c r="A22" s="138" t="s">
        <v>43</v>
      </c>
      <c r="B22" s="164">
        <v>0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64">
        <v>1E-3</v>
      </c>
      <c r="U22" s="164">
        <v>0</v>
      </c>
      <c r="V22" s="164">
        <v>0</v>
      </c>
      <c r="W22" s="164">
        <v>0</v>
      </c>
      <c r="X22" s="164">
        <v>0</v>
      </c>
      <c r="Y22" s="164">
        <v>0</v>
      </c>
      <c r="Z22" s="164">
        <v>0</v>
      </c>
      <c r="AA22" s="164">
        <v>0</v>
      </c>
      <c r="AB22" s="164">
        <v>0</v>
      </c>
      <c r="AC22" s="164">
        <v>0</v>
      </c>
      <c r="AD22" s="139"/>
      <c r="AE22" s="139"/>
      <c r="AF22" s="139"/>
      <c r="AG22" s="165"/>
      <c r="AH22" s="134">
        <v>1E-3</v>
      </c>
      <c r="AI22" s="135">
        <v>3.5714285714285717E-5</v>
      </c>
      <c r="AJ22" s="136">
        <v>1E-3</v>
      </c>
      <c r="AK22" s="137"/>
      <c r="AL22" s="166" t="s">
        <v>86</v>
      </c>
    </row>
    <row r="23" spans="1:38" s="160" customFormat="1" ht="21" customHeight="1">
      <c r="A23" s="138" t="s">
        <v>47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5"/>
      <c r="AH23" s="134">
        <v>0</v>
      </c>
      <c r="AI23" s="135">
        <v>0</v>
      </c>
      <c r="AJ23" s="136">
        <v>0</v>
      </c>
      <c r="AK23" s="137"/>
      <c r="AL23" s="166" t="s">
        <v>87</v>
      </c>
    </row>
    <row r="24" spans="1:38" s="160" customFormat="1" ht="21" customHeight="1">
      <c r="A24" s="138" t="s">
        <v>48</v>
      </c>
      <c r="B24" s="164">
        <v>0</v>
      </c>
      <c r="C24" s="164">
        <v>0</v>
      </c>
      <c r="D24" s="164">
        <v>0</v>
      </c>
      <c r="E24" s="164">
        <v>1E-3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39"/>
      <c r="AG24" s="165"/>
      <c r="AH24" s="134">
        <v>1E-3</v>
      </c>
      <c r="AI24" s="135">
        <v>3.3333333333333335E-5</v>
      </c>
      <c r="AJ24" s="136">
        <v>1E-3</v>
      </c>
      <c r="AK24" s="137"/>
      <c r="AL24" s="166" t="s">
        <v>88</v>
      </c>
    </row>
    <row r="25" spans="1:38" s="160" customFormat="1" ht="21" customHeight="1">
      <c r="A25" s="138" t="s">
        <v>49</v>
      </c>
      <c r="B25" s="164">
        <v>0</v>
      </c>
      <c r="C25" s="164">
        <v>0</v>
      </c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0</v>
      </c>
      <c r="U25" s="164">
        <v>0</v>
      </c>
      <c r="V25" s="164">
        <v>1E-4</v>
      </c>
      <c r="W25" s="164">
        <v>0</v>
      </c>
      <c r="X25" s="164">
        <v>0</v>
      </c>
      <c r="Y25" s="164">
        <v>0</v>
      </c>
      <c r="Z25" s="164">
        <v>0</v>
      </c>
      <c r="AA25" s="164">
        <v>0</v>
      </c>
      <c r="AB25" s="164">
        <v>0</v>
      </c>
      <c r="AC25" s="164">
        <v>0</v>
      </c>
      <c r="AD25" s="164">
        <v>0</v>
      </c>
      <c r="AE25" s="164">
        <v>0</v>
      </c>
      <c r="AF25" s="164">
        <v>1E-4</v>
      </c>
      <c r="AG25" s="165"/>
      <c r="AH25" s="134">
        <v>2.0000000000000001E-4</v>
      </c>
      <c r="AI25" s="135">
        <v>6.4516129032258064E-6</v>
      </c>
      <c r="AJ25" s="136">
        <v>1E-4</v>
      </c>
      <c r="AK25" s="137"/>
      <c r="AL25" s="166" t="s">
        <v>89</v>
      </c>
    </row>
    <row r="26" spans="1:38" s="160" customFormat="1" ht="21" customHeight="1">
      <c r="A26" s="138" t="s">
        <v>52</v>
      </c>
      <c r="B26" s="164">
        <v>0</v>
      </c>
      <c r="C26" s="164">
        <v>0</v>
      </c>
      <c r="D26" s="164">
        <v>0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  <c r="W26" s="164">
        <v>0</v>
      </c>
      <c r="X26" s="164">
        <v>0</v>
      </c>
      <c r="Y26" s="164">
        <v>0</v>
      </c>
      <c r="Z26" s="164">
        <v>0</v>
      </c>
      <c r="AA26" s="164">
        <v>0</v>
      </c>
      <c r="AB26" s="164">
        <v>0</v>
      </c>
      <c r="AC26" s="164">
        <v>0</v>
      </c>
      <c r="AD26" s="164">
        <v>0</v>
      </c>
      <c r="AE26" s="164">
        <v>0</v>
      </c>
      <c r="AF26" s="139"/>
      <c r="AG26" s="165"/>
      <c r="AH26" s="134">
        <v>0</v>
      </c>
      <c r="AI26" s="135">
        <v>0</v>
      </c>
      <c r="AJ26" s="136">
        <v>0</v>
      </c>
      <c r="AK26" s="137"/>
      <c r="AL26" s="166" t="s">
        <v>90</v>
      </c>
    </row>
    <row r="27" spans="1:38" s="160" customFormat="1" ht="21" customHeight="1">
      <c r="A27" s="138" t="s">
        <v>53</v>
      </c>
      <c r="B27" s="164">
        <v>0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1E-4</v>
      </c>
      <c r="Q27" s="164">
        <v>0</v>
      </c>
      <c r="R27" s="164">
        <v>0</v>
      </c>
      <c r="S27" s="164">
        <v>0</v>
      </c>
      <c r="T27" s="164">
        <v>0</v>
      </c>
      <c r="U27" s="164">
        <v>0</v>
      </c>
      <c r="V27" s="164">
        <v>0</v>
      </c>
      <c r="W27" s="164">
        <v>0</v>
      </c>
      <c r="X27" s="164">
        <v>0</v>
      </c>
      <c r="Y27" s="164">
        <v>0</v>
      </c>
      <c r="Z27" s="164">
        <v>0</v>
      </c>
      <c r="AA27" s="164">
        <v>0</v>
      </c>
      <c r="AB27" s="164">
        <v>0</v>
      </c>
      <c r="AC27" s="164">
        <v>0</v>
      </c>
      <c r="AD27" s="164">
        <v>0</v>
      </c>
      <c r="AE27" s="164">
        <v>0</v>
      </c>
      <c r="AF27" s="164">
        <v>0</v>
      </c>
      <c r="AG27" s="165"/>
      <c r="AH27" s="134">
        <v>1E-4</v>
      </c>
      <c r="AI27" s="135">
        <v>3.2258064516129032E-6</v>
      </c>
      <c r="AJ27" s="136">
        <v>1E-4</v>
      </c>
      <c r="AK27" s="137"/>
      <c r="AL27" s="166" t="s">
        <v>91</v>
      </c>
    </row>
    <row r="28" spans="1:38" s="160" customFormat="1" ht="21" customHeight="1">
      <c r="A28" s="138" t="s">
        <v>54</v>
      </c>
      <c r="B28" s="164">
        <v>0</v>
      </c>
      <c r="C28" s="164">
        <v>0</v>
      </c>
      <c r="D28" s="164">
        <v>0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  <c r="T28" s="164">
        <v>0</v>
      </c>
      <c r="U28" s="164">
        <v>0</v>
      </c>
      <c r="V28" s="164">
        <v>0</v>
      </c>
      <c r="W28" s="164">
        <v>0</v>
      </c>
      <c r="X28" s="164">
        <v>0</v>
      </c>
      <c r="Y28" s="164">
        <v>0</v>
      </c>
      <c r="Z28" s="164">
        <v>0</v>
      </c>
      <c r="AA28" s="164">
        <v>0</v>
      </c>
      <c r="AB28" s="164">
        <v>0</v>
      </c>
      <c r="AC28" s="164">
        <v>0</v>
      </c>
      <c r="AD28" s="164">
        <v>0</v>
      </c>
      <c r="AE28" s="164">
        <v>5.0000000000000001E-4</v>
      </c>
      <c r="AF28" s="164">
        <v>0</v>
      </c>
      <c r="AG28" s="165"/>
      <c r="AH28" s="134">
        <v>5.0000000000000001E-4</v>
      </c>
      <c r="AI28" s="135">
        <v>1.6129032258064517E-5</v>
      </c>
      <c r="AJ28" s="136">
        <v>5.0000000000000001E-4</v>
      </c>
      <c r="AK28" s="137"/>
      <c r="AL28" s="166" t="s">
        <v>92</v>
      </c>
    </row>
    <row r="29" spans="1:38" s="160" customFormat="1" ht="21" customHeight="1">
      <c r="A29" s="138" t="s">
        <v>55</v>
      </c>
      <c r="B29" s="164">
        <v>0</v>
      </c>
      <c r="C29" s="164">
        <v>0</v>
      </c>
      <c r="D29" s="164">
        <v>0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>
        <v>0</v>
      </c>
      <c r="U29" s="164">
        <v>0</v>
      </c>
      <c r="V29" s="164">
        <v>0</v>
      </c>
      <c r="W29" s="164">
        <v>0</v>
      </c>
      <c r="X29" s="164">
        <v>0</v>
      </c>
      <c r="Y29" s="164">
        <v>0</v>
      </c>
      <c r="Z29" s="164">
        <v>0</v>
      </c>
      <c r="AA29" s="164">
        <v>0</v>
      </c>
      <c r="AB29" s="164">
        <v>0</v>
      </c>
      <c r="AC29" s="164">
        <v>0</v>
      </c>
      <c r="AD29" s="164">
        <v>0</v>
      </c>
      <c r="AE29" s="164">
        <v>6.9999999999999999E-4</v>
      </c>
      <c r="AF29" s="139"/>
      <c r="AG29" s="165"/>
      <c r="AH29" s="134">
        <v>6.9999999999999999E-4</v>
      </c>
      <c r="AI29" s="135">
        <v>2.3333333333333332E-5</v>
      </c>
      <c r="AJ29" s="136">
        <v>6.9999999999999999E-4</v>
      </c>
      <c r="AK29" s="137"/>
      <c r="AL29" s="166" t="s">
        <v>93</v>
      </c>
    </row>
    <row r="30" spans="1:38" s="160" customFormat="1" ht="21" customHeight="1">
      <c r="A30" s="138" t="s">
        <v>56</v>
      </c>
      <c r="B30" s="164">
        <v>0</v>
      </c>
      <c r="C30" s="164">
        <v>0</v>
      </c>
      <c r="D30" s="164">
        <v>0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2.0000000000000001E-4</v>
      </c>
      <c r="AG30" s="165"/>
      <c r="AH30" s="134">
        <v>2.0000000000000001E-4</v>
      </c>
      <c r="AI30" s="135">
        <v>6.4516129032258064E-6</v>
      </c>
      <c r="AJ30" s="136">
        <v>2.0000000000000001E-4</v>
      </c>
      <c r="AK30" s="137"/>
      <c r="AL30" s="166" t="s">
        <v>94</v>
      </c>
    </row>
    <row r="31" spans="1:38" s="160" customFormat="1" ht="21" customHeight="1">
      <c r="A31" s="138" t="s">
        <v>57</v>
      </c>
      <c r="B31" s="164">
        <v>0</v>
      </c>
      <c r="C31" s="164">
        <v>0</v>
      </c>
      <c r="D31" s="164">
        <v>0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5.0000000000000001E-4</v>
      </c>
      <c r="AF31" s="139"/>
      <c r="AG31" s="165"/>
      <c r="AH31" s="134">
        <v>5.0000000000000001E-4</v>
      </c>
      <c r="AI31" s="135">
        <v>1.6666666666666667E-5</v>
      </c>
      <c r="AJ31" s="136">
        <v>5.0000000000000001E-4</v>
      </c>
      <c r="AK31" s="137"/>
      <c r="AL31" s="166" t="s">
        <v>95</v>
      </c>
    </row>
    <row r="32" spans="1:38" s="160" customFormat="1" ht="21" customHeight="1">
      <c r="A32" s="138" t="s">
        <v>58</v>
      </c>
      <c r="B32" s="164">
        <v>0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8.0000000000000002E-3</v>
      </c>
      <c r="AG32" s="165"/>
      <c r="AH32" s="134">
        <v>8.0000000000000002E-3</v>
      </c>
      <c r="AI32" s="135">
        <v>2.5806451612903227E-4</v>
      </c>
      <c r="AJ32" s="136">
        <v>8.0000000000000002E-3</v>
      </c>
      <c r="AK32" s="137"/>
      <c r="AL32" s="160" t="s">
        <v>96</v>
      </c>
    </row>
    <row r="33" spans="1:37" s="160" customFormat="1" ht="21" customHeight="1">
      <c r="AK33" s="161"/>
    </row>
    <row r="34" spans="1:37">
      <c r="A34" s="4" t="s">
        <v>97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1"/>
    </row>
    <row r="35" spans="1:37">
      <c r="A35" s="127" t="s">
        <v>74</v>
      </c>
      <c r="B35" s="127">
        <v>1</v>
      </c>
      <c r="C35" s="127">
        <v>2</v>
      </c>
      <c r="D35" s="127">
        <v>3</v>
      </c>
      <c r="E35" s="127">
        <v>4</v>
      </c>
      <c r="F35" s="127">
        <v>5</v>
      </c>
      <c r="G35" s="127">
        <v>6</v>
      </c>
      <c r="H35" s="127">
        <v>7</v>
      </c>
      <c r="I35" s="127">
        <v>8</v>
      </c>
      <c r="J35" s="127">
        <v>9</v>
      </c>
      <c r="K35" s="127">
        <v>10</v>
      </c>
      <c r="L35" s="127">
        <v>11</v>
      </c>
      <c r="M35" s="127">
        <v>12</v>
      </c>
      <c r="N35" s="127">
        <v>13</v>
      </c>
      <c r="O35" s="127">
        <v>14</v>
      </c>
      <c r="P35" s="127">
        <v>15</v>
      </c>
      <c r="Q35" s="127">
        <v>16</v>
      </c>
      <c r="R35" s="127">
        <v>17</v>
      </c>
      <c r="S35" s="127">
        <v>18</v>
      </c>
      <c r="T35" s="127">
        <v>19</v>
      </c>
      <c r="U35" s="127">
        <v>20</v>
      </c>
      <c r="V35" s="127">
        <v>21</v>
      </c>
      <c r="W35" s="127">
        <v>22</v>
      </c>
      <c r="X35" s="127">
        <v>23</v>
      </c>
      <c r="Y35" s="127">
        <v>24</v>
      </c>
      <c r="Z35" s="127">
        <v>25</v>
      </c>
      <c r="AA35" s="127">
        <v>26</v>
      </c>
      <c r="AB35" s="127">
        <v>27</v>
      </c>
      <c r="AC35" s="127">
        <v>28</v>
      </c>
      <c r="AD35" s="127">
        <v>29</v>
      </c>
      <c r="AE35" s="127">
        <v>30</v>
      </c>
      <c r="AF35" s="127">
        <v>31</v>
      </c>
      <c r="AG35" s="162"/>
      <c r="AH35" s="129" t="s">
        <v>75</v>
      </c>
      <c r="AI35" s="129" t="s">
        <v>76</v>
      </c>
      <c r="AJ35" s="129" t="s">
        <v>77</v>
      </c>
      <c r="AK35" s="130" t="s">
        <v>78</v>
      </c>
    </row>
    <row r="36" spans="1:37">
      <c r="A36" s="131">
        <v>43466</v>
      </c>
      <c r="B36" s="132">
        <v>0</v>
      </c>
      <c r="C36" s="132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3"/>
      <c r="AH36" s="134">
        <v>0</v>
      </c>
      <c r="AI36" s="135">
        <v>0</v>
      </c>
      <c r="AJ36" s="136">
        <v>0</v>
      </c>
      <c r="AK36" s="137">
        <v>0</v>
      </c>
    </row>
    <row r="37" spans="1:37">
      <c r="A37" s="138" t="s">
        <v>43</v>
      </c>
      <c r="B37" s="132">
        <v>0</v>
      </c>
      <c r="C37" s="132">
        <v>0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0</v>
      </c>
      <c r="AA37" s="132">
        <v>0</v>
      </c>
      <c r="AB37" s="132">
        <v>0</v>
      </c>
      <c r="AC37" s="132">
        <v>0</v>
      </c>
      <c r="AD37" s="139"/>
      <c r="AE37" s="139"/>
      <c r="AF37" s="139"/>
      <c r="AG37" s="140"/>
      <c r="AH37" s="134">
        <v>0</v>
      </c>
      <c r="AI37" s="135">
        <v>0</v>
      </c>
      <c r="AJ37" s="136">
        <v>0</v>
      </c>
      <c r="AK37" s="137">
        <v>0</v>
      </c>
    </row>
    <row r="38" spans="1:37">
      <c r="A38" s="138" t="s">
        <v>47</v>
      </c>
      <c r="B38" s="132">
        <v>0</v>
      </c>
      <c r="C38" s="132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3"/>
      <c r="AH38" s="134">
        <v>0</v>
      </c>
      <c r="AI38" s="135">
        <v>0</v>
      </c>
      <c r="AJ38" s="136">
        <v>0</v>
      </c>
      <c r="AK38" s="137">
        <v>0</v>
      </c>
    </row>
    <row r="39" spans="1:37">
      <c r="A39" s="138" t="s">
        <v>48</v>
      </c>
      <c r="B39" s="132">
        <v>0</v>
      </c>
      <c r="C39" s="132">
        <v>0</v>
      </c>
      <c r="D39" s="132">
        <v>0</v>
      </c>
      <c r="E39" s="132">
        <v>1E-3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9"/>
      <c r="AG39" s="140"/>
      <c r="AH39" s="134">
        <v>1E-3</v>
      </c>
      <c r="AI39" s="135">
        <v>3.3333333333333335E-5</v>
      </c>
      <c r="AJ39" s="136">
        <v>1E-3</v>
      </c>
      <c r="AK39" s="137">
        <v>0</v>
      </c>
    </row>
    <row r="40" spans="1:37">
      <c r="A40" s="138" t="s">
        <v>49</v>
      </c>
      <c r="B40" s="132">
        <v>0</v>
      </c>
      <c r="C40" s="132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1E-4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1E-4</v>
      </c>
      <c r="AG40" s="133"/>
      <c r="AH40" s="134">
        <v>2.0000000000000001E-4</v>
      </c>
      <c r="AI40" s="135">
        <v>6.4516129032258064E-6</v>
      </c>
      <c r="AJ40" s="136">
        <v>1E-4</v>
      </c>
      <c r="AK40" s="137">
        <v>0</v>
      </c>
    </row>
    <row r="41" spans="1:37">
      <c r="A41" s="138" t="s">
        <v>52</v>
      </c>
      <c r="B41" s="132">
        <v>0</v>
      </c>
      <c r="C41" s="132">
        <v>0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9"/>
      <c r="AG41" s="140"/>
      <c r="AH41" s="134">
        <v>0</v>
      </c>
      <c r="AI41" s="135">
        <v>0</v>
      </c>
      <c r="AJ41" s="136">
        <v>0</v>
      </c>
      <c r="AK41" s="137">
        <v>0</v>
      </c>
    </row>
    <row r="42" spans="1:37">
      <c r="A42" s="138" t="s">
        <v>53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1E-4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3"/>
      <c r="AH42" s="134">
        <v>1E-4</v>
      </c>
      <c r="AI42" s="135">
        <v>3.2258064516129032E-6</v>
      </c>
      <c r="AJ42" s="136">
        <v>1E-4</v>
      </c>
      <c r="AK42" s="137">
        <v>0</v>
      </c>
    </row>
    <row r="43" spans="1:37">
      <c r="A43" s="138" t="s">
        <v>54</v>
      </c>
      <c r="B43" s="132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5.0000000000000001E-4</v>
      </c>
      <c r="AF43" s="132">
        <v>0</v>
      </c>
      <c r="AG43" s="133"/>
      <c r="AH43" s="134">
        <v>5.0000000000000001E-4</v>
      </c>
      <c r="AI43" s="135">
        <v>1.6129032258064517E-5</v>
      </c>
      <c r="AJ43" s="136">
        <v>5.0000000000000001E-4</v>
      </c>
      <c r="AK43" s="137">
        <v>0</v>
      </c>
    </row>
    <row r="44" spans="1:37">
      <c r="A44" s="138" t="s">
        <v>55</v>
      </c>
      <c r="B44" s="132">
        <v>0</v>
      </c>
      <c r="C44" s="132">
        <v>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6.9999999999999999E-4</v>
      </c>
      <c r="AF44" s="139"/>
      <c r="AG44" s="140"/>
      <c r="AH44" s="134">
        <v>6.9999999999999999E-4</v>
      </c>
      <c r="AI44" s="135">
        <v>2.3333333333333332E-5</v>
      </c>
      <c r="AJ44" s="136">
        <v>6.9999999999999999E-4</v>
      </c>
      <c r="AK44" s="137">
        <v>0</v>
      </c>
    </row>
    <row r="45" spans="1:37">
      <c r="A45" s="138" t="s">
        <v>56</v>
      </c>
      <c r="B45" s="132">
        <v>0</v>
      </c>
      <c r="C45" s="132">
        <v>0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2.0000000000000001E-4</v>
      </c>
      <c r="AG45" s="133"/>
      <c r="AH45" s="134">
        <v>2.0000000000000001E-4</v>
      </c>
      <c r="AI45" s="135">
        <v>6.4516129032258064E-6</v>
      </c>
      <c r="AJ45" s="136">
        <v>2.0000000000000001E-4</v>
      </c>
      <c r="AK45" s="137">
        <v>0</v>
      </c>
    </row>
    <row r="46" spans="1:37">
      <c r="A46" s="138" t="s">
        <v>57</v>
      </c>
      <c r="B46" s="132">
        <v>0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5.0000000000000001E-4</v>
      </c>
      <c r="AF46" s="139"/>
      <c r="AG46" s="140"/>
      <c r="AH46" s="134">
        <v>5.0000000000000001E-4</v>
      </c>
      <c r="AI46" s="135">
        <v>1.6666666666666667E-5</v>
      </c>
      <c r="AJ46" s="136">
        <v>5.0000000000000001E-4</v>
      </c>
      <c r="AK46" s="137">
        <v>0</v>
      </c>
    </row>
    <row r="47" spans="1:37">
      <c r="A47" s="138" t="s">
        <v>58</v>
      </c>
      <c r="B47" s="132">
        <v>0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8.0000000000000002E-3</v>
      </c>
      <c r="AG47" s="133"/>
      <c r="AH47" s="134">
        <v>8.0000000000000002E-3</v>
      </c>
      <c r="AI47" s="135">
        <v>2.5806451612903227E-4</v>
      </c>
      <c r="AJ47" s="136">
        <v>8.0000000000000002E-3</v>
      </c>
      <c r="AK47" s="137">
        <v>0</v>
      </c>
    </row>
    <row r="49" spans="1:37">
      <c r="A49" s="4" t="s">
        <v>98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1"/>
    </row>
    <row r="50" spans="1:37">
      <c r="A50" s="127" t="s">
        <v>74</v>
      </c>
      <c r="B50" s="127">
        <v>1</v>
      </c>
      <c r="C50" s="127">
        <v>2</v>
      </c>
      <c r="D50" s="127">
        <v>3</v>
      </c>
      <c r="E50" s="127">
        <v>4</v>
      </c>
      <c r="F50" s="127">
        <v>5</v>
      </c>
      <c r="G50" s="127">
        <v>6</v>
      </c>
      <c r="H50" s="127">
        <v>7</v>
      </c>
      <c r="I50" s="127">
        <v>8</v>
      </c>
      <c r="J50" s="127">
        <v>9</v>
      </c>
      <c r="K50" s="127">
        <v>10</v>
      </c>
      <c r="L50" s="127">
        <v>11</v>
      </c>
      <c r="M50" s="127">
        <v>12</v>
      </c>
      <c r="N50" s="127">
        <v>13</v>
      </c>
      <c r="O50" s="127">
        <v>14</v>
      </c>
      <c r="P50" s="127">
        <v>15</v>
      </c>
      <c r="Q50" s="127">
        <v>16</v>
      </c>
      <c r="R50" s="127">
        <v>17</v>
      </c>
      <c r="S50" s="127">
        <v>18</v>
      </c>
      <c r="T50" s="127">
        <v>19</v>
      </c>
      <c r="U50" s="127">
        <v>20</v>
      </c>
      <c r="V50" s="127">
        <v>21</v>
      </c>
      <c r="W50" s="127">
        <v>22</v>
      </c>
      <c r="X50" s="127">
        <v>23</v>
      </c>
      <c r="Y50" s="127">
        <v>24</v>
      </c>
      <c r="Z50" s="127">
        <v>25</v>
      </c>
      <c r="AA50" s="127">
        <v>26</v>
      </c>
      <c r="AB50" s="127">
        <v>27</v>
      </c>
      <c r="AC50" s="127">
        <v>28</v>
      </c>
      <c r="AD50" s="127">
        <v>29</v>
      </c>
      <c r="AE50" s="127">
        <v>30</v>
      </c>
      <c r="AF50" s="127">
        <v>31</v>
      </c>
      <c r="AG50" s="162"/>
      <c r="AH50" s="129" t="s">
        <v>75</v>
      </c>
      <c r="AI50" s="129" t="s">
        <v>76</v>
      </c>
      <c r="AJ50" s="129" t="s">
        <v>77</v>
      </c>
      <c r="AK50" s="130" t="s">
        <v>78</v>
      </c>
    </row>
    <row r="51" spans="1:37">
      <c r="A51" s="131">
        <v>43466</v>
      </c>
      <c r="B51" s="132">
        <v>0</v>
      </c>
      <c r="C51" s="132">
        <v>0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3"/>
      <c r="AH51" s="134">
        <v>0</v>
      </c>
      <c r="AI51" s="135">
        <v>0</v>
      </c>
      <c r="AJ51" s="136">
        <v>0</v>
      </c>
      <c r="AK51" s="137">
        <v>0</v>
      </c>
    </row>
    <row r="52" spans="1:37">
      <c r="A52" s="138" t="s">
        <v>43</v>
      </c>
      <c r="B52" s="132">
        <v>0</v>
      </c>
      <c r="C52" s="132">
        <v>0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1E-3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9"/>
      <c r="AE52" s="139"/>
      <c r="AF52" s="139"/>
      <c r="AG52" s="140"/>
      <c r="AH52" s="134">
        <v>1E-3</v>
      </c>
      <c r="AI52" s="135">
        <v>3.5714285714285717E-5</v>
      </c>
      <c r="AJ52" s="136">
        <v>1E-3</v>
      </c>
      <c r="AK52" s="137">
        <v>0</v>
      </c>
    </row>
    <row r="53" spans="1:37">
      <c r="A53" s="138" t="s">
        <v>47</v>
      </c>
      <c r="B53" s="132">
        <v>0</v>
      </c>
      <c r="C53" s="132">
        <v>0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3"/>
      <c r="AH53" s="134">
        <v>0</v>
      </c>
      <c r="AI53" s="135">
        <v>0</v>
      </c>
      <c r="AJ53" s="136">
        <v>0</v>
      </c>
      <c r="AK53" s="137">
        <v>0</v>
      </c>
    </row>
    <row r="54" spans="1:37">
      <c r="A54" s="138" t="s">
        <v>48</v>
      </c>
      <c r="B54" s="132">
        <v>0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9"/>
      <c r="AG54" s="140"/>
      <c r="AH54" s="134">
        <v>0</v>
      </c>
      <c r="AI54" s="135">
        <v>0</v>
      </c>
      <c r="AJ54" s="136">
        <v>0</v>
      </c>
      <c r="AK54" s="137">
        <v>0</v>
      </c>
    </row>
    <row r="55" spans="1:37">
      <c r="A55" s="138" t="s">
        <v>49</v>
      </c>
      <c r="B55" s="132">
        <v>0</v>
      </c>
      <c r="C55" s="132">
        <v>0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3"/>
      <c r="AH55" s="134">
        <v>0</v>
      </c>
      <c r="AI55" s="135">
        <v>0</v>
      </c>
      <c r="AJ55" s="136">
        <v>0</v>
      </c>
      <c r="AK55" s="137">
        <v>0</v>
      </c>
    </row>
    <row r="56" spans="1:37">
      <c r="A56" s="138" t="s">
        <v>52</v>
      </c>
      <c r="B56" s="132">
        <v>0</v>
      </c>
      <c r="C56" s="132">
        <v>0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9"/>
      <c r="AG56" s="140"/>
      <c r="AH56" s="134">
        <v>0</v>
      </c>
      <c r="AI56" s="135">
        <v>0</v>
      </c>
      <c r="AJ56" s="136">
        <v>0</v>
      </c>
      <c r="AK56" s="137">
        <v>0</v>
      </c>
    </row>
    <row r="57" spans="1:37">
      <c r="A57" s="138" t="s">
        <v>53</v>
      </c>
      <c r="B57" s="132">
        <v>0</v>
      </c>
      <c r="C57" s="132">
        <v>0</v>
      </c>
      <c r="D57" s="132">
        <v>0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3"/>
      <c r="AH57" s="134">
        <v>0</v>
      </c>
      <c r="AI57" s="135">
        <v>0</v>
      </c>
      <c r="AJ57" s="136">
        <v>0</v>
      </c>
      <c r="AK57" s="137">
        <v>0</v>
      </c>
    </row>
    <row r="58" spans="1:37">
      <c r="A58" s="138" t="s">
        <v>54</v>
      </c>
      <c r="B58" s="132">
        <v>0</v>
      </c>
      <c r="C58" s="132">
        <v>0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3"/>
      <c r="AH58" s="134">
        <v>0</v>
      </c>
      <c r="AI58" s="135">
        <v>0</v>
      </c>
      <c r="AJ58" s="136">
        <v>0</v>
      </c>
      <c r="AK58" s="137">
        <v>0</v>
      </c>
    </row>
    <row r="59" spans="1:37">
      <c r="A59" s="138" t="s">
        <v>55</v>
      </c>
      <c r="B59" s="132">
        <v>0</v>
      </c>
      <c r="C59" s="132">
        <v>0</v>
      </c>
      <c r="D59" s="132">
        <v>0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9"/>
      <c r="AG59" s="140"/>
      <c r="AH59" s="134">
        <v>0</v>
      </c>
      <c r="AI59" s="135">
        <v>0</v>
      </c>
      <c r="AJ59" s="136">
        <v>0</v>
      </c>
      <c r="AK59" s="137">
        <v>0</v>
      </c>
    </row>
    <row r="60" spans="1:37">
      <c r="A60" s="138" t="s">
        <v>56</v>
      </c>
      <c r="B60" s="132">
        <v>0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3"/>
      <c r="AH60" s="134">
        <v>0</v>
      </c>
      <c r="AI60" s="135">
        <v>0</v>
      </c>
      <c r="AJ60" s="136">
        <v>0</v>
      </c>
      <c r="AK60" s="137">
        <v>0</v>
      </c>
    </row>
    <row r="61" spans="1:37">
      <c r="A61" s="138" t="s">
        <v>57</v>
      </c>
      <c r="B61" s="132">
        <v>0</v>
      </c>
      <c r="C61" s="132">
        <v>0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0</v>
      </c>
      <c r="AD61" s="132">
        <v>0</v>
      </c>
      <c r="AE61" s="132">
        <v>0</v>
      </c>
      <c r="AF61" s="139"/>
      <c r="AG61" s="140"/>
      <c r="AH61" s="134">
        <v>0</v>
      </c>
      <c r="AI61" s="135">
        <v>0</v>
      </c>
      <c r="AJ61" s="136">
        <v>0</v>
      </c>
      <c r="AK61" s="137">
        <v>0</v>
      </c>
    </row>
    <row r="62" spans="1:37">
      <c r="A62" s="138" t="s">
        <v>58</v>
      </c>
      <c r="B62" s="132">
        <v>0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2">
        <v>0</v>
      </c>
      <c r="AG62" s="133"/>
      <c r="AH62" s="134">
        <v>0</v>
      </c>
      <c r="AI62" s="135">
        <v>0</v>
      </c>
      <c r="AJ62" s="136">
        <v>0</v>
      </c>
      <c r="AK62" s="137">
        <v>0</v>
      </c>
    </row>
    <row r="64" spans="1:37">
      <c r="F64" s="147"/>
    </row>
    <row r="66" spans="1:32">
      <c r="A66" s="160" t="s">
        <v>99</v>
      </c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</row>
    <row r="67" spans="1:32">
      <c r="A67" s="127" t="s">
        <v>74</v>
      </c>
      <c r="B67" s="127">
        <v>1</v>
      </c>
      <c r="C67" s="127">
        <v>2</v>
      </c>
      <c r="D67" s="127">
        <v>3</v>
      </c>
      <c r="E67" s="127">
        <v>4</v>
      </c>
      <c r="F67" s="127">
        <v>5</v>
      </c>
      <c r="G67" s="127">
        <v>6</v>
      </c>
      <c r="H67" s="127">
        <v>7</v>
      </c>
      <c r="I67" s="127">
        <v>8</v>
      </c>
      <c r="J67" s="127">
        <v>9</v>
      </c>
      <c r="K67" s="127">
        <v>10</v>
      </c>
      <c r="L67" s="127">
        <v>11</v>
      </c>
      <c r="M67" s="127">
        <v>12</v>
      </c>
      <c r="N67" s="127">
        <v>13</v>
      </c>
      <c r="O67" s="127">
        <v>14</v>
      </c>
      <c r="P67" s="127">
        <v>15</v>
      </c>
      <c r="Q67" s="127">
        <v>16</v>
      </c>
      <c r="R67" s="127">
        <v>17</v>
      </c>
      <c r="S67" s="127">
        <v>18</v>
      </c>
      <c r="T67" s="127">
        <v>19</v>
      </c>
      <c r="U67" s="127">
        <v>20</v>
      </c>
      <c r="V67" s="127">
        <v>21</v>
      </c>
      <c r="W67" s="127">
        <v>22</v>
      </c>
      <c r="X67" s="127">
        <v>23</v>
      </c>
      <c r="Y67" s="127">
        <v>24</v>
      </c>
      <c r="Z67" s="127">
        <v>25</v>
      </c>
      <c r="AA67" s="127">
        <v>26</v>
      </c>
      <c r="AB67" s="127">
        <v>27</v>
      </c>
      <c r="AC67" s="127">
        <v>28</v>
      </c>
      <c r="AD67" s="127">
        <v>29</v>
      </c>
      <c r="AE67" s="127">
        <v>30</v>
      </c>
      <c r="AF67" s="127">
        <v>31</v>
      </c>
    </row>
    <row r="68" spans="1:32">
      <c r="A68" s="131">
        <v>43466</v>
      </c>
      <c r="B68" s="167">
        <v>42509</v>
      </c>
      <c r="C68" s="167">
        <v>42509</v>
      </c>
      <c r="D68" s="167">
        <v>42509</v>
      </c>
      <c r="E68" s="167">
        <v>42509</v>
      </c>
      <c r="F68" s="167">
        <v>42509</v>
      </c>
      <c r="G68" s="167">
        <v>42509</v>
      </c>
      <c r="H68" s="167">
        <v>42509</v>
      </c>
      <c r="I68" s="167">
        <v>42509</v>
      </c>
      <c r="J68" s="167">
        <v>42509</v>
      </c>
      <c r="K68" s="167">
        <v>42509</v>
      </c>
      <c r="L68" s="167">
        <v>42509</v>
      </c>
      <c r="M68" s="167">
        <v>42509</v>
      </c>
      <c r="N68" s="167">
        <v>42509</v>
      </c>
      <c r="O68" s="167">
        <v>42509</v>
      </c>
      <c r="P68" s="167">
        <v>42509</v>
      </c>
      <c r="Q68" s="167">
        <v>42509</v>
      </c>
      <c r="R68" s="167">
        <v>42509</v>
      </c>
      <c r="S68" s="167">
        <v>42509</v>
      </c>
      <c r="T68" s="167">
        <v>42509</v>
      </c>
      <c r="U68" s="167">
        <v>42509</v>
      </c>
      <c r="V68" s="167">
        <v>42509</v>
      </c>
      <c r="W68" s="167">
        <v>42509</v>
      </c>
      <c r="X68" s="167">
        <v>42509</v>
      </c>
      <c r="Y68" s="167">
        <v>42509</v>
      </c>
      <c r="Z68" s="167">
        <v>42509</v>
      </c>
      <c r="AA68" s="167">
        <v>42509</v>
      </c>
      <c r="AB68" s="167">
        <v>42509</v>
      </c>
      <c r="AC68" s="167">
        <v>42509</v>
      </c>
      <c r="AD68" s="167">
        <v>42509</v>
      </c>
      <c r="AE68" s="167">
        <v>42509</v>
      </c>
      <c r="AF68" s="167">
        <v>42509</v>
      </c>
    </row>
    <row r="69" spans="1:32">
      <c r="A69" s="138" t="s">
        <v>43</v>
      </c>
      <c r="B69" s="167">
        <v>42509</v>
      </c>
      <c r="C69" s="167">
        <v>42509</v>
      </c>
      <c r="D69" s="167">
        <v>42509</v>
      </c>
      <c r="E69" s="167">
        <v>42509</v>
      </c>
      <c r="F69" s="167">
        <v>42509</v>
      </c>
      <c r="G69" s="167">
        <v>42509</v>
      </c>
      <c r="H69" s="167">
        <v>42509</v>
      </c>
      <c r="I69" s="167">
        <v>42509</v>
      </c>
      <c r="J69" s="167">
        <v>42509</v>
      </c>
      <c r="K69" s="167">
        <v>42509</v>
      </c>
      <c r="L69" s="167">
        <v>42509</v>
      </c>
      <c r="M69" s="167">
        <v>42509</v>
      </c>
      <c r="N69" s="167">
        <v>42509</v>
      </c>
      <c r="O69" s="167">
        <v>42509</v>
      </c>
      <c r="P69" s="167">
        <v>42509</v>
      </c>
      <c r="Q69" s="167">
        <v>42509</v>
      </c>
      <c r="R69" s="167">
        <v>42509</v>
      </c>
      <c r="S69" s="167">
        <v>42509</v>
      </c>
      <c r="T69" s="167">
        <v>42509</v>
      </c>
      <c r="U69" s="167">
        <v>42509</v>
      </c>
      <c r="V69" s="167">
        <v>42509</v>
      </c>
      <c r="W69" s="167">
        <v>42509</v>
      </c>
      <c r="X69" s="167">
        <v>42509</v>
      </c>
      <c r="Y69" s="167">
        <v>42509</v>
      </c>
      <c r="Z69" s="167">
        <v>42509</v>
      </c>
      <c r="AA69" s="167">
        <v>42509</v>
      </c>
      <c r="AB69" s="167">
        <v>42509</v>
      </c>
      <c r="AC69" s="167">
        <v>42509</v>
      </c>
      <c r="AD69" s="168"/>
      <c r="AE69" s="168"/>
      <c r="AF69" s="168"/>
    </row>
    <row r="70" spans="1:32">
      <c r="A70" s="138" t="s">
        <v>47</v>
      </c>
      <c r="B70" s="167">
        <v>42509</v>
      </c>
      <c r="C70" s="167">
        <v>42509</v>
      </c>
      <c r="D70" s="167">
        <v>42509</v>
      </c>
      <c r="E70" s="167">
        <v>42509</v>
      </c>
      <c r="F70" s="167">
        <v>42509</v>
      </c>
      <c r="G70" s="167">
        <v>42509</v>
      </c>
      <c r="H70" s="167">
        <v>42509</v>
      </c>
      <c r="I70" s="167">
        <v>42509</v>
      </c>
      <c r="J70" s="167">
        <v>42509</v>
      </c>
      <c r="K70" s="167">
        <v>42509</v>
      </c>
      <c r="L70" s="167">
        <v>42509</v>
      </c>
      <c r="M70" s="167">
        <v>42509</v>
      </c>
      <c r="N70" s="167">
        <v>42509</v>
      </c>
      <c r="O70" s="167">
        <v>42509</v>
      </c>
      <c r="P70" s="167">
        <v>42509</v>
      </c>
      <c r="Q70" s="167">
        <v>42509</v>
      </c>
      <c r="R70" s="167">
        <v>42509</v>
      </c>
      <c r="S70" s="167">
        <v>42509</v>
      </c>
      <c r="T70" s="167">
        <v>42509</v>
      </c>
      <c r="U70" s="167">
        <v>42509</v>
      </c>
      <c r="V70" s="167">
        <v>42509</v>
      </c>
      <c r="W70" s="167">
        <v>42509</v>
      </c>
      <c r="X70" s="167">
        <v>42509</v>
      </c>
      <c r="Y70" s="167">
        <v>42509</v>
      </c>
      <c r="Z70" s="167">
        <v>42509</v>
      </c>
      <c r="AA70" s="167">
        <v>42509</v>
      </c>
      <c r="AB70" s="167">
        <v>42509</v>
      </c>
      <c r="AC70" s="167">
        <v>42509</v>
      </c>
      <c r="AD70" s="167">
        <v>42509</v>
      </c>
      <c r="AE70" s="167">
        <v>42509</v>
      </c>
      <c r="AF70" s="167">
        <v>42509</v>
      </c>
    </row>
    <row r="71" spans="1:32">
      <c r="A71" s="138" t="s">
        <v>48</v>
      </c>
      <c r="B71" s="167">
        <v>42509</v>
      </c>
      <c r="C71" s="167">
        <v>42509</v>
      </c>
      <c r="D71" s="167">
        <v>42509</v>
      </c>
      <c r="E71" s="167">
        <v>42510</v>
      </c>
      <c r="F71" s="167">
        <v>300</v>
      </c>
      <c r="G71" s="167">
        <v>300</v>
      </c>
      <c r="H71" s="167">
        <v>300</v>
      </c>
      <c r="I71" s="167">
        <v>300</v>
      </c>
      <c r="J71" s="167">
        <v>300</v>
      </c>
      <c r="K71" s="167">
        <v>300</v>
      </c>
      <c r="L71" s="167">
        <v>300</v>
      </c>
      <c r="M71" s="167">
        <v>300</v>
      </c>
      <c r="N71" s="167">
        <v>300</v>
      </c>
      <c r="O71" s="167">
        <v>300</v>
      </c>
      <c r="P71" s="167">
        <v>300</v>
      </c>
      <c r="Q71" s="167">
        <v>300</v>
      </c>
      <c r="R71" s="167">
        <v>300</v>
      </c>
      <c r="S71" s="167">
        <v>300</v>
      </c>
      <c r="T71" s="167">
        <v>300</v>
      </c>
      <c r="U71" s="167">
        <v>300</v>
      </c>
      <c r="V71" s="167">
        <v>300</v>
      </c>
      <c r="W71" s="167">
        <v>300</v>
      </c>
      <c r="X71" s="167">
        <v>300</v>
      </c>
      <c r="Y71" s="167">
        <v>300</v>
      </c>
      <c r="Z71" s="167">
        <v>300</v>
      </c>
      <c r="AA71" s="167">
        <v>300</v>
      </c>
      <c r="AB71" s="167">
        <v>300</v>
      </c>
      <c r="AC71" s="167">
        <v>300</v>
      </c>
      <c r="AD71" s="167">
        <v>300</v>
      </c>
      <c r="AE71" s="167">
        <v>300</v>
      </c>
      <c r="AF71" s="168"/>
    </row>
    <row r="72" spans="1:32">
      <c r="A72" s="138" t="s">
        <v>49</v>
      </c>
      <c r="B72" s="167">
        <v>300</v>
      </c>
      <c r="C72" s="167">
        <v>300</v>
      </c>
      <c r="D72" s="167">
        <v>300</v>
      </c>
      <c r="E72" s="167">
        <v>300</v>
      </c>
      <c r="F72" s="167">
        <v>300</v>
      </c>
      <c r="G72" s="167">
        <v>300</v>
      </c>
      <c r="H72" s="167">
        <v>300</v>
      </c>
      <c r="I72" s="167">
        <v>300</v>
      </c>
      <c r="J72" s="167">
        <v>300</v>
      </c>
      <c r="K72" s="167">
        <v>300</v>
      </c>
      <c r="L72" s="167">
        <v>300</v>
      </c>
      <c r="M72" s="167">
        <v>300</v>
      </c>
      <c r="N72" s="167">
        <v>300</v>
      </c>
      <c r="O72" s="167">
        <v>300</v>
      </c>
      <c r="P72" s="167">
        <v>300</v>
      </c>
      <c r="Q72" s="167">
        <v>300</v>
      </c>
      <c r="R72" s="167">
        <v>300</v>
      </c>
      <c r="S72" s="167">
        <v>300</v>
      </c>
      <c r="T72" s="167">
        <v>300</v>
      </c>
      <c r="U72" s="167">
        <v>300</v>
      </c>
      <c r="V72" s="167">
        <v>400</v>
      </c>
      <c r="W72" s="167">
        <v>400</v>
      </c>
      <c r="X72" s="167">
        <v>400</v>
      </c>
      <c r="Y72" s="167">
        <v>400</v>
      </c>
      <c r="Z72" s="167">
        <v>400</v>
      </c>
      <c r="AA72" s="167">
        <v>400</v>
      </c>
      <c r="AB72" s="167">
        <v>400</v>
      </c>
      <c r="AC72" s="167">
        <v>400</v>
      </c>
      <c r="AD72" s="167">
        <v>400</v>
      </c>
      <c r="AE72" s="167">
        <v>400</v>
      </c>
      <c r="AF72" s="167">
        <v>500</v>
      </c>
    </row>
    <row r="73" spans="1:32">
      <c r="A73" s="138" t="s">
        <v>52</v>
      </c>
      <c r="B73" s="167">
        <v>500</v>
      </c>
      <c r="C73" s="167">
        <v>500</v>
      </c>
      <c r="D73" s="167">
        <v>500</v>
      </c>
      <c r="E73" s="167">
        <v>500</v>
      </c>
      <c r="F73" s="167">
        <v>500</v>
      </c>
      <c r="G73" s="167">
        <v>500</v>
      </c>
      <c r="H73" s="167">
        <v>500</v>
      </c>
      <c r="I73" s="167">
        <v>500</v>
      </c>
      <c r="J73" s="167">
        <v>500</v>
      </c>
      <c r="K73" s="167">
        <v>500</v>
      </c>
      <c r="L73" s="167">
        <v>500</v>
      </c>
      <c r="M73" s="167">
        <v>500</v>
      </c>
      <c r="N73" s="167">
        <v>500</v>
      </c>
      <c r="O73" s="167">
        <v>500</v>
      </c>
      <c r="P73" s="167">
        <v>500</v>
      </c>
      <c r="Q73" s="167">
        <v>500</v>
      </c>
      <c r="R73" s="167">
        <v>500</v>
      </c>
      <c r="S73" s="167">
        <v>500</v>
      </c>
      <c r="T73" s="167">
        <v>500</v>
      </c>
      <c r="U73" s="167">
        <v>500</v>
      </c>
      <c r="V73" s="167">
        <v>500</v>
      </c>
      <c r="W73" s="167">
        <v>500</v>
      </c>
      <c r="X73" s="167">
        <v>500</v>
      </c>
      <c r="Y73" s="167">
        <v>500</v>
      </c>
      <c r="Z73" s="167">
        <v>500</v>
      </c>
      <c r="AA73" s="167">
        <v>500</v>
      </c>
      <c r="AB73" s="167">
        <v>500</v>
      </c>
      <c r="AC73" s="167">
        <v>500</v>
      </c>
      <c r="AD73" s="167">
        <v>500</v>
      </c>
      <c r="AE73" s="167">
        <v>500</v>
      </c>
      <c r="AF73" s="168"/>
    </row>
    <row r="74" spans="1:32">
      <c r="A74" s="138" t="s">
        <v>53</v>
      </c>
      <c r="B74" s="167">
        <v>500</v>
      </c>
      <c r="C74" s="167">
        <v>500</v>
      </c>
      <c r="D74" s="167">
        <v>500</v>
      </c>
      <c r="E74" s="167">
        <v>500</v>
      </c>
      <c r="F74" s="167">
        <v>500</v>
      </c>
      <c r="G74" s="167">
        <v>500</v>
      </c>
      <c r="H74" s="167">
        <v>500</v>
      </c>
      <c r="I74" s="167">
        <v>500</v>
      </c>
      <c r="J74" s="167">
        <v>500</v>
      </c>
      <c r="K74" s="167">
        <v>500</v>
      </c>
      <c r="L74" s="167">
        <v>500</v>
      </c>
      <c r="M74" s="167">
        <v>500</v>
      </c>
      <c r="N74" s="167">
        <v>500</v>
      </c>
      <c r="O74" s="167">
        <v>500</v>
      </c>
      <c r="P74" s="167">
        <v>600</v>
      </c>
      <c r="Q74" s="167">
        <v>600</v>
      </c>
      <c r="R74" s="167">
        <v>600</v>
      </c>
      <c r="S74" s="167">
        <v>600</v>
      </c>
      <c r="T74" s="167">
        <v>600</v>
      </c>
      <c r="U74" s="167">
        <v>600</v>
      </c>
      <c r="V74" s="167">
        <v>600</v>
      </c>
      <c r="W74" s="167">
        <v>600</v>
      </c>
      <c r="X74" s="167">
        <v>600</v>
      </c>
      <c r="Y74" s="167">
        <v>600</v>
      </c>
      <c r="Z74" s="167">
        <v>600</v>
      </c>
      <c r="AA74" s="167">
        <v>600</v>
      </c>
      <c r="AB74" s="167">
        <v>600</v>
      </c>
      <c r="AC74" s="167">
        <v>600</v>
      </c>
      <c r="AD74" s="167">
        <v>600</v>
      </c>
      <c r="AE74" s="167">
        <v>600</v>
      </c>
      <c r="AF74" s="167">
        <v>600</v>
      </c>
    </row>
    <row r="75" spans="1:32">
      <c r="A75" s="138" t="s">
        <v>54</v>
      </c>
      <c r="B75" s="167">
        <v>600</v>
      </c>
      <c r="C75" s="167">
        <v>600</v>
      </c>
      <c r="D75" s="167">
        <v>600</v>
      </c>
      <c r="E75" s="167">
        <v>600</v>
      </c>
      <c r="F75" s="167">
        <v>600</v>
      </c>
      <c r="G75" s="167">
        <v>600</v>
      </c>
      <c r="H75" s="167">
        <v>600</v>
      </c>
      <c r="I75" s="167">
        <v>600</v>
      </c>
      <c r="J75" s="167">
        <v>600</v>
      </c>
      <c r="K75" s="167">
        <v>600</v>
      </c>
      <c r="L75" s="167">
        <v>600</v>
      </c>
      <c r="M75" s="167">
        <v>600</v>
      </c>
      <c r="N75" s="167">
        <v>600</v>
      </c>
      <c r="O75" s="167">
        <v>600</v>
      </c>
      <c r="P75" s="167">
        <v>600</v>
      </c>
      <c r="Q75" s="167">
        <v>600</v>
      </c>
      <c r="R75" s="167">
        <v>600</v>
      </c>
      <c r="S75" s="167">
        <v>600</v>
      </c>
      <c r="T75" s="167">
        <v>600</v>
      </c>
      <c r="U75" s="167">
        <v>600</v>
      </c>
      <c r="V75" s="167">
        <v>600</v>
      </c>
      <c r="W75" s="167">
        <v>600</v>
      </c>
      <c r="X75" s="167">
        <v>600</v>
      </c>
      <c r="Y75" s="167">
        <v>600</v>
      </c>
      <c r="Z75" s="167">
        <v>600</v>
      </c>
      <c r="AA75" s="167">
        <v>600</v>
      </c>
      <c r="AB75" s="167">
        <v>600</v>
      </c>
      <c r="AC75" s="167">
        <v>600</v>
      </c>
      <c r="AD75" s="167">
        <v>600</v>
      </c>
      <c r="AE75" s="167">
        <v>1100</v>
      </c>
      <c r="AF75" s="167">
        <v>1100</v>
      </c>
    </row>
    <row r="76" spans="1:32">
      <c r="A76" s="138" t="s">
        <v>55</v>
      </c>
      <c r="B76" s="167">
        <v>1100</v>
      </c>
      <c r="C76" s="167">
        <v>1100</v>
      </c>
      <c r="D76" s="167">
        <v>1100</v>
      </c>
      <c r="E76" s="167">
        <v>1100</v>
      </c>
      <c r="F76" s="167">
        <v>1100</v>
      </c>
      <c r="G76" s="167">
        <v>1100</v>
      </c>
      <c r="H76" s="167">
        <v>1100</v>
      </c>
      <c r="I76" s="167">
        <v>1100</v>
      </c>
      <c r="J76" s="167">
        <v>1100</v>
      </c>
      <c r="K76" s="167">
        <v>1100</v>
      </c>
      <c r="L76" s="167">
        <v>1100</v>
      </c>
      <c r="M76" s="167">
        <v>1100</v>
      </c>
      <c r="N76" s="167">
        <v>1100</v>
      </c>
      <c r="O76" s="167">
        <v>1100</v>
      </c>
      <c r="P76" s="167">
        <v>1100</v>
      </c>
      <c r="Q76" s="167">
        <v>1100</v>
      </c>
      <c r="R76" s="167">
        <v>1100</v>
      </c>
      <c r="S76" s="167">
        <v>1100</v>
      </c>
      <c r="T76" s="167">
        <v>1100</v>
      </c>
      <c r="U76" s="167">
        <v>1100</v>
      </c>
      <c r="V76" s="167">
        <v>1100</v>
      </c>
      <c r="W76" s="167">
        <v>1100</v>
      </c>
      <c r="X76" s="167">
        <v>1100</v>
      </c>
      <c r="Y76" s="167">
        <v>1100</v>
      </c>
      <c r="Z76" s="167">
        <v>1100</v>
      </c>
      <c r="AA76" s="167">
        <v>1100</v>
      </c>
      <c r="AB76" s="167">
        <v>1100</v>
      </c>
      <c r="AC76" s="167">
        <v>1100</v>
      </c>
      <c r="AD76" s="167">
        <v>1100</v>
      </c>
      <c r="AE76" s="167">
        <v>1800</v>
      </c>
      <c r="AF76" s="168"/>
    </row>
    <row r="77" spans="1:32">
      <c r="A77" s="138" t="s">
        <v>56</v>
      </c>
      <c r="B77" s="167">
        <v>1800</v>
      </c>
      <c r="C77" s="167">
        <v>1800</v>
      </c>
      <c r="D77" s="167">
        <v>1800</v>
      </c>
      <c r="E77" s="167">
        <v>1800</v>
      </c>
      <c r="F77" s="167">
        <v>1800</v>
      </c>
      <c r="G77" s="167">
        <v>1800</v>
      </c>
      <c r="H77" s="167">
        <v>1800</v>
      </c>
      <c r="I77" s="167">
        <v>1800</v>
      </c>
      <c r="J77" s="167">
        <v>1800</v>
      </c>
      <c r="K77" s="167">
        <v>1800</v>
      </c>
      <c r="L77" s="167">
        <v>1800</v>
      </c>
      <c r="M77" s="167">
        <v>1800</v>
      </c>
      <c r="N77" s="167">
        <v>1800</v>
      </c>
      <c r="O77" s="167">
        <v>1800</v>
      </c>
      <c r="P77" s="167">
        <v>1800</v>
      </c>
      <c r="Q77" s="167">
        <v>1800</v>
      </c>
      <c r="R77" s="167">
        <v>1800</v>
      </c>
      <c r="S77" s="167">
        <v>1800</v>
      </c>
      <c r="T77" s="167">
        <v>1800</v>
      </c>
      <c r="U77" s="167">
        <v>1800</v>
      </c>
      <c r="V77" s="167">
        <v>1800</v>
      </c>
      <c r="W77" s="167">
        <v>1800</v>
      </c>
      <c r="X77" s="167">
        <v>1800</v>
      </c>
      <c r="Y77" s="167">
        <v>1800</v>
      </c>
      <c r="Z77" s="167">
        <v>1800</v>
      </c>
      <c r="AA77" s="167">
        <v>1800</v>
      </c>
      <c r="AB77" s="167">
        <v>1800</v>
      </c>
      <c r="AC77" s="167">
        <v>1800</v>
      </c>
      <c r="AD77" s="167">
        <v>1800</v>
      </c>
      <c r="AE77" s="167">
        <v>1800</v>
      </c>
      <c r="AF77" s="167">
        <v>2000</v>
      </c>
    </row>
    <row r="78" spans="1:32">
      <c r="A78" s="138" t="s">
        <v>57</v>
      </c>
      <c r="B78" s="167">
        <v>2000</v>
      </c>
      <c r="C78" s="167">
        <v>2000</v>
      </c>
      <c r="D78" s="167">
        <v>2000</v>
      </c>
      <c r="E78" s="167">
        <v>2000</v>
      </c>
      <c r="F78" s="167">
        <v>2000</v>
      </c>
      <c r="G78" s="167">
        <v>2000</v>
      </c>
      <c r="H78" s="167">
        <v>2000</v>
      </c>
      <c r="I78" s="167">
        <v>2000</v>
      </c>
      <c r="J78" s="167">
        <v>2000</v>
      </c>
      <c r="K78" s="167">
        <v>2000</v>
      </c>
      <c r="L78" s="167">
        <v>2000</v>
      </c>
      <c r="M78" s="167">
        <v>2000</v>
      </c>
      <c r="N78" s="167">
        <v>2000</v>
      </c>
      <c r="O78" s="167">
        <v>2000</v>
      </c>
      <c r="P78" s="167">
        <v>2000</v>
      </c>
      <c r="Q78" s="167">
        <v>2000</v>
      </c>
      <c r="R78" s="167">
        <v>2000</v>
      </c>
      <c r="S78" s="167">
        <v>2000</v>
      </c>
      <c r="T78" s="167">
        <v>2000</v>
      </c>
      <c r="U78" s="167">
        <v>2000</v>
      </c>
      <c r="V78" s="167">
        <v>2000</v>
      </c>
      <c r="W78" s="167">
        <v>2000</v>
      </c>
      <c r="X78" s="167">
        <v>2000</v>
      </c>
      <c r="Y78" s="167">
        <v>2000</v>
      </c>
      <c r="Z78" s="167">
        <v>2000</v>
      </c>
      <c r="AA78" s="167">
        <v>2000</v>
      </c>
      <c r="AB78" s="167">
        <v>2000</v>
      </c>
      <c r="AC78" s="167">
        <v>2000</v>
      </c>
      <c r="AD78" s="167">
        <v>2000</v>
      </c>
      <c r="AE78" s="167">
        <v>2500</v>
      </c>
      <c r="AF78" s="168"/>
    </row>
    <row r="79" spans="1:32">
      <c r="A79" s="138" t="s">
        <v>58</v>
      </c>
      <c r="B79" s="167">
        <v>2500</v>
      </c>
      <c r="C79" s="167">
        <v>2500</v>
      </c>
      <c r="D79" s="167">
        <v>2500</v>
      </c>
      <c r="E79" s="167">
        <v>2500</v>
      </c>
      <c r="F79" s="167">
        <v>2500</v>
      </c>
      <c r="G79" s="167">
        <v>2500</v>
      </c>
      <c r="H79" s="167">
        <v>2500</v>
      </c>
      <c r="I79" s="167">
        <v>2500</v>
      </c>
      <c r="J79" s="167">
        <v>2500</v>
      </c>
      <c r="K79" s="167">
        <v>2500</v>
      </c>
      <c r="L79" s="167">
        <v>2500</v>
      </c>
      <c r="M79" s="167">
        <v>2500</v>
      </c>
      <c r="N79" s="167">
        <v>2500</v>
      </c>
      <c r="O79" s="167">
        <v>2500</v>
      </c>
      <c r="P79" s="167">
        <v>2500</v>
      </c>
      <c r="Q79" s="167">
        <v>2500</v>
      </c>
      <c r="R79" s="167">
        <v>2500</v>
      </c>
      <c r="S79" s="167">
        <v>2500</v>
      </c>
      <c r="T79" s="167">
        <v>2500</v>
      </c>
      <c r="U79" s="167">
        <v>2500</v>
      </c>
      <c r="V79" s="167">
        <v>2500</v>
      </c>
      <c r="W79" s="167">
        <v>2500</v>
      </c>
      <c r="X79" s="167">
        <v>2500</v>
      </c>
      <c r="Y79" s="167">
        <v>2500</v>
      </c>
      <c r="Z79" s="167">
        <v>2500</v>
      </c>
      <c r="AA79" s="167">
        <v>2500</v>
      </c>
      <c r="AB79" s="167">
        <v>2500</v>
      </c>
      <c r="AC79" s="167">
        <v>2500</v>
      </c>
      <c r="AD79" s="167">
        <v>2500</v>
      </c>
      <c r="AE79" s="167">
        <v>2500</v>
      </c>
      <c r="AF79" s="167">
        <v>3300</v>
      </c>
    </row>
    <row r="80" spans="1:32">
      <c r="A80" s="160"/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</row>
    <row r="81" spans="1:32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</row>
    <row r="82" spans="1:32">
      <c r="A82" s="160" t="s">
        <v>100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</row>
    <row r="83" spans="1:32">
      <c r="A83" s="127" t="s">
        <v>74</v>
      </c>
      <c r="B83" s="127">
        <v>1</v>
      </c>
      <c r="C83" s="127">
        <v>2</v>
      </c>
      <c r="D83" s="127">
        <v>3</v>
      </c>
      <c r="E83" s="127">
        <v>4</v>
      </c>
      <c r="F83" s="127">
        <v>5</v>
      </c>
      <c r="G83" s="127">
        <v>6</v>
      </c>
      <c r="H83" s="127">
        <v>7</v>
      </c>
      <c r="I83" s="127">
        <v>8</v>
      </c>
      <c r="J83" s="127">
        <v>9</v>
      </c>
      <c r="K83" s="127">
        <v>10</v>
      </c>
      <c r="L83" s="127">
        <v>11</v>
      </c>
      <c r="M83" s="127">
        <v>12</v>
      </c>
      <c r="N83" s="127">
        <v>13</v>
      </c>
      <c r="O83" s="127">
        <v>14</v>
      </c>
      <c r="P83" s="127">
        <v>15</v>
      </c>
      <c r="Q83" s="127">
        <v>16</v>
      </c>
      <c r="R83" s="127">
        <v>17</v>
      </c>
      <c r="S83" s="127">
        <v>18</v>
      </c>
      <c r="T83" s="127">
        <v>19</v>
      </c>
      <c r="U83" s="127">
        <v>20</v>
      </c>
      <c r="V83" s="127">
        <v>21</v>
      </c>
      <c r="W83" s="127">
        <v>22</v>
      </c>
      <c r="X83" s="127">
        <v>23</v>
      </c>
      <c r="Y83" s="127">
        <v>24</v>
      </c>
      <c r="Z83" s="127">
        <v>25</v>
      </c>
      <c r="AA83" s="127">
        <v>26</v>
      </c>
      <c r="AB83" s="127">
        <v>27</v>
      </c>
      <c r="AC83" s="127">
        <v>28</v>
      </c>
      <c r="AD83" s="127">
        <v>29</v>
      </c>
      <c r="AE83" s="127">
        <v>30</v>
      </c>
      <c r="AF83" s="127">
        <v>31</v>
      </c>
    </row>
    <row r="84" spans="1:32">
      <c r="A84" s="131">
        <v>43466</v>
      </c>
      <c r="B84" s="167">
        <v>12481</v>
      </c>
      <c r="C84" s="167">
        <v>12481</v>
      </c>
      <c r="D84" s="167">
        <v>12481</v>
      </c>
      <c r="E84" s="167">
        <v>12481</v>
      </c>
      <c r="F84" s="167">
        <v>12481</v>
      </c>
      <c r="G84" s="167">
        <v>12481</v>
      </c>
      <c r="H84" s="167">
        <v>12481</v>
      </c>
      <c r="I84" s="167">
        <v>12481</v>
      </c>
      <c r="J84" s="167">
        <v>12481</v>
      </c>
      <c r="K84" s="167">
        <v>12481</v>
      </c>
      <c r="L84" s="167">
        <v>12481</v>
      </c>
      <c r="M84" s="167">
        <v>12481</v>
      </c>
      <c r="N84" s="167">
        <v>12481</v>
      </c>
      <c r="O84" s="167">
        <v>12481</v>
      </c>
      <c r="P84" s="167">
        <v>12481</v>
      </c>
      <c r="Q84" s="167">
        <v>12481</v>
      </c>
      <c r="R84" s="167">
        <v>12481</v>
      </c>
      <c r="S84" s="167">
        <v>12481</v>
      </c>
      <c r="T84" s="167">
        <v>12481</v>
      </c>
      <c r="U84" s="167">
        <v>12481</v>
      </c>
      <c r="V84" s="167">
        <v>12481</v>
      </c>
      <c r="W84" s="167">
        <v>12481</v>
      </c>
      <c r="X84" s="167">
        <v>12481</v>
      </c>
      <c r="Y84" s="167">
        <v>12481</v>
      </c>
      <c r="Z84" s="167">
        <v>12481</v>
      </c>
      <c r="AA84" s="167">
        <v>12481</v>
      </c>
      <c r="AB84" s="167">
        <v>12481</v>
      </c>
      <c r="AC84" s="167">
        <v>12481</v>
      </c>
      <c r="AD84" s="167">
        <v>12481</v>
      </c>
      <c r="AE84" s="167">
        <v>12481</v>
      </c>
      <c r="AF84" s="167">
        <v>12481</v>
      </c>
    </row>
    <row r="85" spans="1:32">
      <c r="A85" s="138" t="s">
        <v>43</v>
      </c>
      <c r="B85" s="167">
        <v>12481</v>
      </c>
      <c r="C85" s="167">
        <v>12481</v>
      </c>
      <c r="D85" s="167">
        <v>12481</v>
      </c>
      <c r="E85" s="167">
        <v>12481</v>
      </c>
      <c r="F85" s="167">
        <v>12481</v>
      </c>
      <c r="G85" s="167">
        <v>12481</v>
      </c>
      <c r="H85" s="167">
        <v>12481</v>
      </c>
      <c r="I85" s="167">
        <v>12481</v>
      </c>
      <c r="J85" s="167">
        <v>12481</v>
      </c>
      <c r="K85" s="167">
        <v>12481</v>
      </c>
      <c r="L85" s="167">
        <v>12481</v>
      </c>
      <c r="M85" s="167">
        <v>12481</v>
      </c>
      <c r="N85" s="167">
        <v>12481</v>
      </c>
      <c r="O85" s="167">
        <v>12481</v>
      </c>
      <c r="P85" s="167">
        <v>12481</v>
      </c>
      <c r="Q85" s="167">
        <v>12481</v>
      </c>
      <c r="R85" s="167">
        <v>12481</v>
      </c>
      <c r="S85" s="167">
        <v>12481</v>
      </c>
      <c r="T85" s="167">
        <v>12482</v>
      </c>
      <c r="U85" s="167">
        <v>12482</v>
      </c>
      <c r="V85" s="167">
        <v>12482</v>
      </c>
      <c r="W85" s="167">
        <v>12482</v>
      </c>
      <c r="X85" s="167">
        <v>12482</v>
      </c>
      <c r="Y85" s="167">
        <v>12482</v>
      </c>
      <c r="Z85" s="167">
        <v>12482</v>
      </c>
      <c r="AA85" s="167">
        <v>12482</v>
      </c>
      <c r="AB85" s="167">
        <v>12482</v>
      </c>
      <c r="AC85" s="167">
        <v>12482</v>
      </c>
      <c r="AD85" s="168"/>
      <c r="AE85" s="168"/>
      <c r="AF85" s="168"/>
    </row>
    <row r="86" spans="1:32">
      <c r="A86" s="138" t="s">
        <v>47</v>
      </c>
      <c r="B86" s="167">
        <v>12482</v>
      </c>
      <c r="C86" s="167">
        <v>12482</v>
      </c>
      <c r="D86" s="167">
        <v>12482</v>
      </c>
      <c r="E86" s="167">
        <v>12482</v>
      </c>
      <c r="F86" s="167">
        <v>12482</v>
      </c>
      <c r="G86" s="167">
        <v>12482</v>
      </c>
      <c r="H86" s="167">
        <v>12482</v>
      </c>
      <c r="I86" s="167">
        <v>12482</v>
      </c>
      <c r="J86" s="167">
        <v>12482</v>
      </c>
      <c r="K86" s="167">
        <v>12482</v>
      </c>
      <c r="L86" s="167">
        <v>12482</v>
      </c>
      <c r="M86" s="167">
        <v>12482</v>
      </c>
      <c r="N86" s="167">
        <v>12482</v>
      </c>
      <c r="O86" s="167">
        <v>12482</v>
      </c>
      <c r="P86" s="167">
        <v>12482</v>
      </c>
      <c r="Q86" s="167">
        <v>12482</v>
      </c>
      <c r="R86" s="167">
        <v>12482</v>
      </c>
      <c r="S86" s="167">
        <v>12482</v>
      </c>
      <c r="T86" s="167">
        <v>12482</v>
      </c>
      <c r="U86" s="167">
        <v>12482</v>
      </c>
      <c r="V86" s="167">
        <v>12482</v>
      </c>
      <c r="W86" s="167">
        <v>12482</v>
      </c>
      <c r="X86" s="167">
        <v>12482</v>
      </c>
      <c r="Y86" s="167">
        <v>12482</v>
      </c>
      <c r="Z86" s="167">
        <v>12482</v>
      </c>
      <c r="AA86" s="167">
        <v>12482</v>
      </c>
      <c r="AB86" s="167">
        <v>12482</v>
      </c>
      <c r="AC86" s="167">
        <v>12482</v>
      </c>
      <c r="AD86" s="167">
        <v>12482</v>
      </c>
      <c r="AE86" s="167">
        <v>12482</v>
      </c>
      <c r="AF86" s="167">
        <v>12482</v>
      </c>
    </row>
    <row r="87" spans="1:32">
      <c r="A87" s="138" t="s">
        <v>48</v>
      </c>
      <c r="B87" s="167">
        <v>12482</v>
      </c>
      <c r="C87" s="167">
        <v>12482</v>
      </c>
      <c r="D87" s="167">
        <v>12482</v>
      </c>
      <c r="E87" s="167">
        <v>12482</v>
      </c>
      <c r="F87" s="167">
        <v>12482</v>
      </c>
      <c r="G87" s="167">
        <v>12482</v>
      </c>
      <c r="H87" s="167">
        <v>12482</v>
      </c>
      <c r="I87" s="167">
        <v>12482</v>
      </c>
      <c r="J87" s="167">
        <v>12482</v>
      </c>
      <c r="K87" s="167">
        <v>12482</v>
      </c>
      <c r="L87" s="167">
        <v>12482</v>
      </c>
      <c r="M87" s="167">
        <v>12482</v>
      </c>
      <c r="N87" s="167">
        <v>12482</v>
      </c>
      <c r="O87" s="167">
        <v>12482</v>
      </c>
      <c r="P87" s="167">
        <v>12482</v>
      </c>
      <c r="Q87" s="167">
        <v>12482</v>
      </c>
      <c r="R87" s="167">
        <v>12482</v>
      </c>
      <c r="S87" s="167">
        <v>12482</v>
      </c>
      <c r="T87" s="167">
        <v>12482</v>
      </c>
      <c r="U87" s="167">
        <v>12482</v>
      </c>
      <c r="V87" s="167">
        <v>12482</v>
      </c>
      <c r="W87" s="167">
        <v>12482</v>
      </c>
      <c r="X87" s="167">
        <v>12482</v>
      </c>
      <c r="Y87" s="167">
        <v>12482</v>
      </c>
      <c r="Z87" s="167">
        <v>12482</v>
      </c>
      <c r="AA87" s="167">
        <v>12482</v>
      </c>
      <c r="AB87" s="167">
        <v>12482</v>
      </c>
      <c r="AC87" s="167">
        <v>12482</v>
      </c>
      <c r="AD87" s="167">
        <v>12482</v>
      </c>
      <c r="AE87" s="167">
        <v>12482</v>
      </c>
      <c r="AF87" s="168"/>
    </row>
    <row r="88" spans="1:32">
      <c r="A88" s="138" t="s">
        <v>49</v>
      </c>
      <c r="B88" s="167">
        <v>12482</v>
      </c>
      <c r="C88" s="167">
        <v>12482</v>
      </c>
      <c r="D88" s="167">
        <v>12482</v>
      </c>
      <c r="E88" s="167">
        <v>12482</v>
      </c>
      <c r="F88" s="167">
        <v>12482</v>
      </c>
      <c r="G88" s="167">
        <v>12482</v>
      </c>
      <c r="H88" s="167">
        <v>12482</v>
      </c>
      <c r="I88" s="167">
        <v>12482</v>
      </c>
      <c r="J88" s="167">
        <v>12482</v>
      </c>
      <c r="K88" s="167">
        <v>12482</v>
      </c>
      <c r="L88" s="167">
        <v>12482</v>
      </c>
      <c r="M88" s="167">
        <v>12482</v>
      </c>
      <c r="N88" s="167">
        <v>12482</v>
      </c>
      <c r="O88" s="167">
        <v>12482</v>
      </c>
      <c r="P88" s="167">
        <v>12482</v>
      </c>
      <c r="Q88" s="167">
        <v>12482</v>
      </c>
      <c r="R88" s="167">
        <v>12482</v>
      </c>
      <c r="S88" s="167">
        <v>12482</v>
      </c>
      <c r="T88" s="167">
        <v>12482</v>
      </c>
      <c r="U88" s="167">
        <v>12482</v>
      </c>
      <c r="V88" s="167">
        <v>12482</v>
      </c>
      <c r="W88" s="167">
        <v>12482</v>
      </c>
      <c r="X88" s="167">
        <v>12482</v>
      </c>
      <c r="Y88" s="167">
        <v>12482</v>
      </c>
      <c r="Z88" s="167">
        <v>12482</v>
      </c>
      <c r="AA88" s="167">
        <v>12482</v>
      </c>
      <c r="AB88" s="167">
        <v>12482</v>
      </c>
      <c r="AC88" s="167">
        <v>12482</v>
      </c>
      <c r="AD88" s="167">
        <v>12482</v>
      </c>
      <c r="AE88" s="167">
        <v>12482</v>
      </c>
      <c r="AF88" s="167">
        <v>12482</v>
      </c>
    </row>
    <row r="89" spans="1:32">
      <c r="A89" s="138" t="s">
        <v>52</v>
      </c>
      <c r="B89" s="167">
        <v>12482</v>
      </c>
      <c r="C89" s="167">
        <v>12482</v>
      </c>
      <c r="D89" s="167">
        <v>12482</v>
      </c>
      <c r="E89" s="167">
        <v>12482</v>
      </c>
      <c r="F89" s="167">
        <v>12482</v>
      </c>
      <c r="G89" s="167">
        <v>12482</v>
      </c>
      <c r="H89" s="167">
        <v>12482</v>
      </c>
      <c r="I89" s="167">
        <v>12482</v>
      </c>
      <c r="J89" s="167">
        <v>12482</v>
      </c>
      <c r="K89" s="167">
        <v>12482</v>
      </c>
      <c r="L89" s="167">
        <v>12482</v>
      </c>
      <c r="M89" s="167">
        <v>12482</v>
      </c>
      <c r="N89" s="167">
        <v>12482</v>
      </c>
      <c r="O89" s="167">
        <v>12482</v>
      </c>
      <c r="P89" s="167">
        <v>12482</v>
      </c>
      <c r="Q89" s="167">
        <v>12482</v>
      </c>
      <c r="R89" s="167">
        <v>12482</v>
      </c>
      <c r="S89" s="167">
        <v>12482</v>
      </c>
      <c r="T89" s="167">
        <v>12482</v>
      </c>
      <c r="U89" s="167">
        <v>12482</v>
      </c>
      <c r="V89" s="167">
        <v>12482</v>
      </c>
      <c r="W89" s="167">
        <v>12482</v>
      </c>
      <c r="X89" s="167">
        <v>12482</v>
      </c>
      <c r="Y89" s="167">
        <v>12482</v>
      </c>
      <c r="Z89" s="167">
        <v>12482</v>
      </c>
      <c r="AA89" s="167">
        <v>12482</v>
      </c>
      <c r="AB89" s="167">
        <v>12482</v>
      </c>
      <c r="AC89" s="167">
        <v>12482</v>
      </c>
      <c r="AD89" s="167">
        <v>12482</v>
      </c>
      <c r="AE89" s="167">
        <v>12482</v>
      </c>
      <c r="AF89" s="168"/>
    </row>
    <row r="90" spans="1:32">
      <c r="A90" s="138" t="s">
        <v>53</v>
      </c>
      <c r="B90" s="167">
        <v>12482</v>
      </c>
      <c r="C90" s="167">
        <v>12482</v>
      </c>
      <c r="D90" s="167">
        <v>12482</v>
      </c>
      <c r="E90" s="167">
        <v>12482</v>
      </c>
      <c r="F90" s="167">
        <v>12482</v>
      </c>
      <c r="G90" s="167">
        <v>12482</v>
      </c>
      <c r="H90" s="167">
        <v>12482</v>
      </c>
      <c r="I90" s="167">
        <v>12482</v>
      </c>
      <c r="J90" s="167">
        <v>12482</v>
      </c>
      <c r="K90" s="167">
        <v>12482</v>
      </c>
      <c r="L90" s="167">
        <v>12482</v>
      </c>
      <c r="M90" s="167">
        <v>12482</v>
      </c>
      <c r="N90" s="167">
        <v>12482</v>
      </c>
      <c r="O90" s="167">
        <v>12482</v>
      </c>
      <c r="P90" s="167">
        <v>12482</v>
      </c>
      <c r="Q90" s="167">
        <v>12482</v>
      </c>
      <c r="R90" s="167">
        <v>12482</v>
      </c>
      <c r="S90" s="167">
        <v>12482</v>
      </c>
      <c r="T90" s="167">
        <v>12482</v>
      </c>
      <c r="U90" s="167">
        <v>12482</v>
      </c>
      <c r="V90" s="167">
        <v>12482</v>
      </c>
      <c r="W90" s="167">
        <v>12482</v>
      </c>
      <c r="X90" s="167">
        <v>12482</v>
      </c>
      <c r="Y90" s="167">
        <v>12482</v>
      </c>
      <c r="Z90" s="167">
        <v>12482</v>
      </c>
      <c r="AA90" s="167">
        <v>12482</v>
      </c>
      <c r="AB90" s="167">
        <v>12482</v>
      </c>
      <c r="AC90" s="167">
        <v>12482</v>
      </c>
      <c r="AD90" s="167">
        <v>12482</v>
      </c>
      <c r="AE90" s="167">
        <v>12482</v>
      </c>
      <c r="AF90" s="167">
        <v>12482</v>
      </c>
    </row>
    <row r="91" spans="1:32">
      <c r="A91" s="138" t="s">
        <v>54</v>
      </c>
      <c r="B91" s="167">
        <v>12482</v>
      </c>
      <c r="C91" s="167">
        <v>12482</v>
      </c>
      <c r="D91" s="167">
        <v>12482</v>
      </c>
      <c r="E91" s="167">
        <v>12482</v>
      </c>
      <c r="F91" s="167">
        <v>12482</v>
      </c>
      <c r="G91" s="167">
        <v>12482</v>
      </c>
      <c r="H91" s="167">
        <v>12482</v>
      </c>
      <c r="I91" s="167">
        <v>12482</v>
      </c>
      <c r="J91" s="167">
        <v>12482</v>
      </c>
      <c r="K91" s="167">
        <v>12482</v>
      </c>
      <c r="L91" s="167">
        <v>12482</v>
      </c>
      <c r="M91" s="167">
        <v>12482</v>
      </c>
      <c r="N91" s="167">
        <v>12482</v>
      </c>
      <c r="O91" s="167">
        <v>12482</v>
      </c>
      <c r="P91" s="167">
        <v>12482</v>
      </c>
      <c r="Q91" s="167">
        <v>12482</v>
      </c>
      <c r="R91" s="167">
        <v>12482</v>
      </c>
      <c r="S91" s="167">
        <v>12482</v>
      </c>
      <c r="T91" s="167">
        <v>12482</v>
      </c>
      <c r="U91" s="167">
        <v>12482</v>
      </c>
      <c r="V91" s="167">
        <v>12482</v>
      </c>
      <c r="W91" s="167">
        <v>12482</v>
      </c>
      <c r="X91" s="167">
        <v>12482</v>
      </c>
      <c r="Y91" s="167">
        <v>12482</v>
      </c>
      <c r="Z91" s="167">
        <v>12482</v>
      </c>
      <c r="AA91" s="167">
        <v>12482</v>
      </c>
      <c r="AB91" s="167">
        <v>12482</v>
      </c>
      <c r="AC91" s="167">
        <v>12482</v>
      </c>
      <c r="AD91" s="167">
        <v>12482</v>
      </c>
      <c r="AE91" s="167">
        <v>12482</v>
      </c>
      <c r="AF91" s="167">
        <v>12482</v>
      </c>
    </row>
    <row r="92" spans="1:32">
      <c r="A92" s="138" t="s">
        <v>55</v>
      </c>
      <c r="B92" s="167">
        <v>12482</v>
      </c>
      <c r="C92" s="167">
        <v>12482</v>
      </c>
      <c r="D92" s="167">
        <v>12482</v>
      </c>
      <c r="E92" s="167">
        <v>12482</v>
      </c>
      <c r="F92" s="167">
        <v>12482</v>
      </c>
      <c r="G92" s="167">
        <v>12482</v>
      </c>
      <c r="H92" s="167">
        <v>12482</v>
      </c>
      <c r="I92" s="167">
        <v>12482</v>
      </c>
      <c r="J92" s="167">
        <v>12482</v>
      </c>
      <c r="K92" s="167">
        <v>12482</v>
      </c>
      <c r="L92" s="167">
        <v>12482</v>
      </c>
      <c r="M92" s="167">
        <v>12482</v>
      </c>
      <c r="N92" s="167">
        <v>12482</v>
      </c>
      <c r="O92" s="167">
        <v>12482</v>
      </c>
      <c r="P92" s="167">
        <v>12482</v>
      </c>
      <c r="Q92" s="167">
        <v>12482</v>
      </c>
      <c r="R92" s="167">
        <v>12482</v>
      </c>
      <c r="S92" s="167">
        <v>12482</v>
      </c>
      <c r="T92" s="167">
        <v>12482</v>
      </c>
      <c r="U92" s="167">
        <v>12482</v>
      </c>
      <c r="V92" s="167">
        <v>12482</v>
      </c>
      <c r="W92" s="167">
        <v>12482</v>
      </c>
      <c r="X92" s="167">
        <v>12482</v>
      </c>
      <c r="Y92" s="167">
        <v>12482</v>
      </c>
      <c r="Z92" s="167">
        <v>12482</v>
      </c>
      <c r="AA92" s="167">
        <v>12482</v>
      </c>
      <c r="AB92" s="167">
        <v>12482</v>
      </c>
      <c r="AC92" s="167">
        <v>12482</v>
      </c>
      <c r="AD92" s="167">
        <v>12482</v>
      </c>
      <c r="AE92" s="167">
        <v>12482</v>
      </c>
      <c r="AF92" s="168"/>
    </row>
    <row r="93" spans="1:32">
      <c r="A93" s="138" t="s">
        <v>56</v>
      </c>
      <c r="B93" s="167">
        <v>12482</v>
      </c>
      <c r="C93" s="167">
        <v>12482</v>
      </c>
      <c r="D93" s="167">
        <v>12482</v>
      </c>
      <c r="E93" s="167">
        <v>12482</v>
      </c>
      <c r="F93" s="167">
        <v>12482</v>
      </c>
      <c r="G93" s="167">
        <v>12482</v>
      </c>
      <c r="H93" s="167">
        <v>12482</v>
      </c>
      <c r="I93" s="167">
        <v>12482</v>
      </c>
      <c r="J93" s="167">
        <v>12482</v>
      </c>
      <c r="K93" s="167">
        <v>12482</v>
      </c>
      <c r="L93" s="167">
        <v>12482</v>
      </c>
      <c r="M93" s="167">
        <v>12482</v>
      </c>
      <c r="N93" s="167">
        <v>12482</v>
      </c>
      <c r="O93" s="167">
        <v>12482</v>
      </c>
      <c r="P93" s="167">
        <v>12482</v>
      </c>
      <c r="Q93" s="167">
        <v>12482</v>
      </c>
      <c r="R93" s="167">
        <v>12482</v>
      </c>
      <c r="S93" s="167">
        <v>12482</v>
      </c>
      <c r="T93" s="167">
        <v>12482</v>
      </c>
      <c r="U93" s="167">
        <v>12482</v>
      </c>
      <c r="V93" s="167">
        <v>12482</v>
      </c>
      <c r="W93" s="167">
        <v>12482</v>
      </c>
      <c r="X93" s="167">
        <v>12482</v>
      </c>
      <c r="Y93" s="167">
        <v>12482</v>
      </c>
      <c r="Z93" s="167">
        <v>12482</v>
      </c>
      <c r="AA93" s="167">
        <v>12482</v>
      </c>
      <c r="AB93" s="167">
        <v>12482</v>
      </c>
      <c r="AC93" s="167">
        <v>12482</v>
      </c>
      <c r="AD93" s="167">
        <v>12482</v>
      </c>
      <c r="AE93" s="167">
        <v>12482</v>
      </c>
      <c r="AF93" s="167">
        <v>12482</v>
      </c>
    </row>
    <row r="94" spans="1:32">
      <c r="A94" s="138" t="s">
        <v>57</v>
      </c>
      <c r="B94" s="167">
        <v>12482</v>
      </c>
      <c r="C94" s="167">
        <v>12482</v>
      </c>
      <c r="D94" s="167">
        <v>12482</v>
      </c>
      <c r="E94" s="167">
        <v>12482</v>
      </c>
      <c r="F94" s="167">
        <v>12482</v>
      </c>
      <c r="G94" s="167">
        <v>12482</v>
      </c>
      <c r="H94" s="167">
        <v>12482</v>
      </c>
      <c r="I94" s="167">
        <v>12482</v>
      </c>
      <c r="J94" s="167">
        <v>12482</v>
      </c>
      <c r="K94" s="167">
        <v>12482</v>
      </c>
      <c r="L94" s="167">
        <v>12482</v>
      </c>
      <c r="M94" s="167">
        <v>12482</v>
      </c>
      <c r="N94" s="167">
        <v>12482</v>
      </c>
      <c r="O94" s="167">
        <v>12482</v>
      </c>
      <c r="P94" s="167">
        <v>12482</v>
      </c>
      <c r="Q94" s="167">
        <v>12482</v>
      </c>
      <c r="R94" s="167">
        <v>12482</v>
      </c>
      <c r="S94" s="167">
        <v>12482</v>
      </c>
      <c r="T94" s="167">
        <v>12482</v>
      </c>
      <c r="U94" s="167">
        <v>12482</v>
      </c>
      <c r="V94" s="167">
        <v>12482</v>
      </c>
      <c r="W94" s="167">
        <v>12482</v>
      </c>
      <c r="X94" s="167">
        <v>12482</v>
      </c>
      <c r="Y94" s="167">
        <v>12482</v>
      </c>
      <c r="Z94" s="167">
        <v>12482</v>
      </c>
      <c r="AA94" s="167">
        <v>12482</v>
      </c>
      <c r="AB94" s="167">
        <v>12482</v>
      </c>
      <c r="AC94" s="167">
        <v>12482</v>
      </c>
      <c r="AD94" s="167">
        <v>12482</v>
      </c>
      <c r="AE94" s="167">
        <v>12482</v>
      </c>
      <c r="AF94" s="168"/>
    </row>
    <row r="95" spans="1:32">
      <c r="A95" s="138" t="s">
        <v>58</v>
      </c>
      <c r="B95" s="167">
        <v>12482</v>
      </c>
      <c r="C95" s="167">
        <v>12482</v>
      </c>
      <c r="D95" s="167">
        <v>12482</v>
      </c>
      <c r="E95" s="167">
        <v>12482</v>
      </c>
      <c r="F95" s="167">
        <v>12482</v>
      </c>
      <c r="G95" s="167">
        <v>12482</v>
      </c>
      <c r="H95" s="167">
        <v>12482</v>
      </c>
      <c r="I95" s="167">
        <v>12482</v>
      </c>
      <c r="J95" s="167">
        <v>12482</v>
      </c>
      <c r="K95" s="167">
        <v>12482</v>
      </c>
      <c r="L95" s="167">
        <v>12482</v>
      </c>
      <c r="M95" s="167">
        <v>12482</v>
      </c>
      <c r="N95" s="167">
        <v>12482</v>
      </c>
      <c r="O95" s="167">
        <v>12482</v>
      </c>
      <c r="P95" s="167">
        <v>12482</v>
      </c>
      <c r="Q95" s="167">
        <v>12482</v>
      </c>
      <c r="R95" s="167">
        <v>12482</v>
      </c>
      <c r="S95" s="167">
        <v>12482</v>
      </c>
      <c r="T95" s="167">
        <v>12482</v>
      </c>
      <c r="U95" s="167">
        <v>12482</v>
      </c>
      <c r="V95" s="167">
        <v>12482</v>
      </c>
      <c r="W95" s="167">
        <v>12482</v>
      </c>
      <c r="X95" s="167">
        <v>12482</v>
      </c>
      <c r="Y95" s="167">
        <v>12482</v>
      </c>
      <c r="Z95" s="167">
        <v>12482</v>
      </c>
      <c r="AA95" s="167">
        <v>12482</v>
      </c>
      <c r="AB95" s="167">
        <v>12482</v>
      </c>
      <c r="AC95" s="167">
        <v>12482</v>
      </c>
      <c r="AD95" s="167">
        <v>12482</v>
      </c>
      <c r="AE95" s="167">
        <v>12482</v>
      </c>
      <c r="AF95" s="167">
        <v>12482</v>
      </c>
    </row>
  </sheetData>
  <hyperlinks>
    <hyperlink ref="M1" location="'Hyper Links'!A1" display="'Hyper Links'!A1" xr:uid="{9553ABA4-66A1-45B8-B8C7-5799DF6A201F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91D2D9-F342-41B9-B63B-F56A4C989CED}"/>
</file>

<file path=customXml/itemProps2.xml><?xml version="1.0" encoding="utf-8"?>
<ds:datastoreItem xmlns:ds="http://schemas.openxmlformats.org/officeDocument/2006/customXml" ds:itemID="{648CF09B-A291-43B0-83D8-BD2562157F33}"/>
</file>

<file path=customXml/itemProps3.xml><?xml version="1.0" encoding="utf-8"?>
<ds:datastoreItem xmlns:ds="http://schemas.openxmlformats.org/officeDocument/2006/customXml" ds:itemID="{30E7BDB1-7F77-4472-BF22-38A632214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WLU</vt:lpstr>
      <vt:lpstr>Monthly</vt:lpstr>
      <vt:lpstr>Phillips Ravenna Combined</vt:lpstr>
      <vt:lpstr>Daily Flow-320</vt:lpstr>
      <vt:lpstr>Daily Flow-344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2020-02-06T15:24:29Z</dcterms:created>
  <dcterms:modified xsi:type="dcterms:W3CDTF">2020-02-06T16:22:19Z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