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ee.chandler\OneDrive - CORIX Group of Companies\Desktop\teams files\"/>
    </mc:Choice>
  </mc:AlternateContent>
  <xr:revisionPtr revIDLastSave="0" documentId="13_ncr:1_{9697B847-DCA3-43E5-8614-7AAB64F07CAF}" xr6:coauthVersionLast="44" xr6:coauthVersionMax="44" xr10:uidLastSave="{00000000-0000-0000-0000-000000000000}"/>
  <bookViews>
    <workbookView xWindow="3060" yWindow="3405" windowWidth="21600" windowHeight="11385" activeTab="1" xr2:uid="{10ED8EA7-194E-4682-822B-67766E370F7C}"/>
  </bookViews>
  <sheets>
    <sheet name="WLU" sheetId="3" r:id="rId1"/>
    <sheet name="Monthly" sheetId="4" r:id="rId2"/>
    <sheet name="Weathersfield" sheetId="1" r:id="rId3"/>
    <sheet name="Daily Flow-470" sheetId="2" r:id="rId4"/>
  </sheets>
  <definedNames>
    <definedName name="Decision" localSheetId="0">#REF!</definedName>
    <definedName name="Decis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3" i="3" l="1"/>
  <c r="B4" i="3"/>
  <c r="D4" i="3"/>
  <c r="F4" i="3"/>
  <c r="H4" i="3"/>
  <c r="J4" i="3"/>
  <c r="L4" i="3"/>
  <c r="N4" i="3"/>
  <c r="P4" i="3"/>
  <c r="R4" i="3"/>
  <c r="T4" i="3"/>
  <c r="V4" i="3"/>
  <c r="X4" i="3"/>
  <c r="J46" i="1" l="1"/>
  <c r="K46" i="1" s="1"/>
  <c r="K45" i="1"/>
  <c r="J45" i="1"/>
  <c r="M36" i="1"/>
  <c r="K20" i="1" s="1"/>
  <c r="M35" i="1"/>
  <c r="K19" i="1" s="1"/>
  <c r="M34" i="1"/>
  <c r="K18" i="1" s="1"/>
  <c r="M33" i="1"/>
  <c r="M32" i="1"/>
  <c r="K16" i="1" s="1"/>
  <c r="O16" i="1" s="1"/>
  <c r="M31" i="1"/>
  <c r="K15" i="1" s="1"/>
  <c r="M30" i="1"/>
  <c r="K14" i="1" s="1"/>
  <c r="M29" i="1"/>
  <c r="M28" i="1"/>
  <c r="K12" i="1" s="1"/>
  <c r="O12" i="1" s="1"/>
  <c r="M27" i="1"/>
  <c r="K11" i="1" s="1"/>
  <c r="M26" i="1"/>
  <c r="K10" i="1" s="1"/>
  <c r="M25" i="1"/>
  <c r="K37" i="1"/>
  <c r="J37" i="1"/>
  <c r="Z21" i="1"/>
  <c r="Z20" i="1"/>
  <c r="Y20" i="1"/>
  <c r="M20" i="1"/>
  <c r="I20" i="1"/>
  <c r="E20" i="1"/>
  <c r="D20" i="1"/>
  <c r="C20" i="1"/>
  <c r="B20" i="1"/>
  <c r="F20" i="1" s="1"/>
  <c r="J20" i="1" s="1"/>
  <c r="N20" i="1" s="1"/>
  <c r="I19" i="1"/>
  <c r="E19" i="1"/>
  <c r="D19" i="1"/>
  <c r="C19" i="1"/>
  <c r="B19" i="1"/>
  <c r="F19" i="1" s="1"/>
  <c r="J19" i="1" s="1"/>
  <c r="Z18" i="1"/>
  <c r="Y18" i="1"/>
  <c r="I18" i="1"/>
  <c r="O18" i="1" s="1"/>
  <c r="E18" i="1"/>
  <c r="D18" i="1"/>
  <c r="C18" i="1"/>
  <c r="B18" i="1"/>
  <c r="F18" i="1" s="1"/>
  <c r="J18" i="1" s="1"/>
  <c r="Y17" i="1"/>
  <c r="Y22" i="1" s="1"/>
  <c r="V17" i="1"/>
  <c r="K17" i="1"/>
  <c r="I17" i="1"/>
  <c r="O17" i="1" s="1"/>
  <c r="E17" i="1"/>
  <c r="D17" i="1"/>
  <c r="C17" i="1"/>
  <c r="B17" i="1"/>
  <c r="F17" i="1" s="1"/>
  <c r="J17" i="1" s="1"/>
  <c r="Z16" i="1"/>
  <c r="I16" i="1"/>
  <c r="E16" i="1"/>
  <c r="D16" i="1"/>
  <c r="C16" i="1"/>
  <c r="B16" i="1"/>
  <c r="M16" i="1" s="1"/>
  <c r="Z15" i="1"/>
  <c r="M15" i="1"/>
  <c r="I15" i="1"/>
  <c r="O15" i="1" s="1"/>
  <c r="P15" i="1" s="1"/>
  <c r="E15" i="1"/>
  <c r="D15" i="1"/>
  <c r="C15" i="1"/>
  <c r="B15" i="1"/>
  <c r="F15" i="1" s="1"/>
  <c r="J15" i="1" s="1"/>
  <c r="N15" i="1" s="1"/>
  <c r="Z14" i="1"/>
  <c r="M14" i="1"/>
  <c r="I14" i="1"/>
  <c r="O14" i="1" s="1"/>
  <c r="P14" i="1" s="1"/>
  <c r="E14" i="1"/>
  <c r="D14" i="1"/>
  <c r="C14" i="1"/>
  <c r="B14" i="1"/>
  <c r="F14" i="1" s="1"/>
  <c r="J14" i="1" s="1"/>
  <c r="N14" i="1" s="1"/>
  <c r="Z13" i="1"/>
  <c r="K13" i="1"/>
  <c r="I13" i="1"/>
  <c r="O13" i="1" s="1"/>
  <c r="E13" i="1"/>
  <c r="D13" i="1"/>
  <c r="C13" i="1"/>
  <c r="B13" i="1"/>
  <c r="F13" i="1" s="1"/>
  <c r="J13" i="1" s="1"/>
  <c r="Z12" i="1"/>
  <c r="I12" i="1"/>
  <c r="E12" i="1"/>
  <c r="D12" i="1"/>
  <c r="C12" i="1"/>
  <c r="B12" i="1"/>
  <c r="M12" i="1" s="1"/>
  <c r="Z11" i="1"/>
  <c r="M11" i="1"/>
  <c r="I11" i="1"/>
  <c r="E11" i="1"/>
  <c r="E22" i="1" s="1"/>
  <c r="D11" i="1"/>
  <c r="C11" i="1"/>
  <c r="B11" i="1"/>
  <c r="F11" i="1" s="1"/>
  <c r="J11" i="1" s="1"/>
  <c r="N11" i="1" s="1"/>
  <c r="Z10" i="1"/>
  <c r="Z22" i="1" s="1"/>
  <c r="M10" i="1"/>
  <c r="I10" i="1"/>
  <c r="E10" i="1"/>
  <c r="D10" i="1"/>
  <c r="C10" i="1"/>
  <c r="B10" i="1"/>
  <c r="F10" i="1" s="1"/>
  <c r="J10" i="1" s="1"/>
  <c r="N10" i="1" s="1"/>
  <c r="O9" i="1"/>
  <c r="K9" i="1"/>
  <c r="I9" i="1"/>
  <c r="H21" i="1"/>
  <c r="G21" i="1"/>
  <c r="F9" i="1"/>
  <c r="J9" i="1" s="1"/>
  <c r="E9" i="1"/>
  <c r="D9" i="1"/>
  <c r="D21" i="1" s="1"/>
  <c r="C9" i="1"/>
  <c r="C21" i="1" s="1"/>
  <c r="B9" i="1"/>
  <c r="B22" i="1" s="1"/>
  <c r="P12" i="1" l="1"/>
  <c r="J21" i="1"/>
  <c r="M37" i="1"/>
  <c r="O11" i="1"/>
  <c r="P11" i="1" s="1"/>
  <c r="P17" i="1"/>
  <c r="O19" i="1"/>
  <c r="O20" i="1"/>
  <c r="P20" i="1" s="1"/>
  <c r="P16" i="1"/>
  <c r="K47" i="1"/>
  <c r="M13" i="1" s="1"/>
  <c r="N13" i="1" s="1"/>
  <c r="O10" i="1"/>
  <c r="P10" i="1" s="1"/>
  <c r="I21" i="1"/>
  <c r="J38" i="1"/>
  <c r="M17" i="1"/>
  <c r="N17" i="1" s="1"/>
  <c r="M18" i="1"/>
  <c r="P18" i="1" s="1"/>
  <c r="M19" i="1"/>
  <c r="N19" i="1" s="1"/>
  <c r="B21" i="1"/>
  <c r="B23" i="1" s="1"/>
  <c r="F21" i="1"/>
  <c r="O21" i="1"/>
  <c r="F12" i="1"/>
  <c r="J12" i="1" s="1"/>
  <c r="N12" i="1" s="1"/>
  <c r="F16" i="1"/>
  <c r="J16" i="1" s="1"/>
  <c r="N16" i="1" s="1"/>
  <c r="E21" i="1"/>
  <c r="E23" i="1" s="1"/>
  <c r="M9" i="1"/>
  <c r="N9" i="1" s="1"/>
  <c r="K21" i="1"/>
  <c r="N21" i="1" l="1"/>
  <c r="N18" i="1"/>
  <c r="M21" i="1"/>
  <c r="M22" i="1"/>
  <c r="P9" i="1"/>
  <c r="P19" i="1"/>
  <c r="O22" i="1"/>
  <c r="P23" i="1" s="1"/>
  <c r="P13" i="1"/>
</calcChain>
</file>

<file path=xl/sharedStrings.xml><?xml version="1.0" encoding="utf-8"?>
<sst xmlns="http://schemas.openxmlformats.org/spreadsheetml/2006/main" count="175" uniqueCount="102">
  <si>
    <t>252/470 - Weathersfield</t>
  </si>
  <si>
    <t xml:space="preserve">PWS ID No. 3591451 </t>
  </si>
  <si>
    <t>SJWMD CUP No.8346-6   Expires: 07/07/36</t>
  </si>
  <si>
    <t>FDEP FDEP Permitted Max Day Capacity of Plant - .864 mgd</t>
  </si>
  <si>
    <t>Hyper Links'!A1</t>
  </si>
  <si>
    <t>Total Water Used/Loss</t>
  </si>
  <si>
    <r>
      <rPr>
        <b/>
        <sz val="9"/>
        <color rgb="FFC00000"/>
        <rFont val="Arial"/>
        <family val="2"/>
      </rPr>
      <t>Source Mtr. Error Adj.</t>
    </r>
    <r>
      <rPr>
        <sz val="9"/>
        <color rgb="FFC00000"/>
        <rFont val="Arial"/>
        <family val="2"/>
      </rPr>
      <t xml:space="preserve">
     04/19/18 +0.99%             05/22/19 1.48%</t>
    </r>
  </si>
  <si>
    <r>
      <rPr>
        <b/>
        <sz val="9"/>
        <rFont val="Arial"/>
        <family val="2"/>
      </rPr>
      <t xml:space="preserve">Purchased Water - Emergency Interconnt
</t>
    </r>
    <r>
      <rPr>
        <sz val="9"/>
        <rFont val="Arial"/>
        <family val="2"/>
      </rPr>
      <t>City of Altamonte Springs, Meter # P6945631  (Account #117450-252820)</t>
    </r>
  </si>
  <si>
    <t>Total Pumped</t>
  </si>
  <si>
    <t>Pumped Daily Avg.</t>
  </si>
  <si>
    <t>Pumped Daily Max.</t>
  </si>
  <si>
    <r>
      <t xml:space="preserve">Purchased Water
</t>
    </r>
    <r>
      <rPr>
        <sz val="9"/>
        <color rgb="FFFF0000"/>
        <rFont val="Arial"/>
        <family val="2"/>
      </rPr>
      <t>(Mstr Mtr 1 I/C from Daily Log)</t>
    </r>
  </si>
  <si>
    <t xml:space="preserve">Pumped + Purchased </t>
  </si>
  <si>
    <t>Gallons Used</t>
  </si>
  <si>
    <t>Gallons Loss</t>
  </si>
  <si>
    <t>Total Used/ Loss</t>
  </si>
  <si>
    <t>Pumped + Purch, Less Gallons Loss/Used</t>
  </si>
  <si>
    <t>Billed Consumption</t>
  </si>
  <si>
    <t>Meter Adj. %</t>
  </si>
  <si>
    <t>Pumped Meter Adj.</t>
  </si>
  <si>
    <t>Pumped + Purch, + Source Mtr Error, - Gals Loss/Use</t>
  </si>
  <si>
    <t>Total AFW (Total Used/Loss + Billed)</t>
  </si>
  <si>
    <t>AFW % plus source mtr. error</t>
  </si>
  <si>
    <t>2018 AFW %</t>
  </si>
  <si>
    <r>
      <t xml:space="preserve">Service  Period </t>
    </r>
    <r>
      <rPr>
        <b/>
        <sz val="10"/>
        <rFont val="Arial"/>
        <family val="2"/>
      </rPr>
      <t xml:space="preserve">From </t>
    </r>
  </si>
  <si>
    <r>
      <t xml:space="preserve">Service Period
</t>
    </r>
    <r>
      <rPr>
        <b/>
        <sz val="10"/>
        <rFont val="Arial"/>
        <family val="2"/>
      </rPr>
      <t>To</t>
    </r>
    <r>
      <rPr>
        <sz val="10"/>
        <rFont val="Arial"/>
        <family val="2"/>
      </rPr>
      <t xml:space="preserve"> </t>
    </r>
  </si>
  <si>
    <t>No. of Service Period Days</t>
  </si>
  <si>
    <t>Previous Meter Read</t>
  </si>
  <si>
    <t>Current Meter Read</t>
  </si>
  <si>
    <t>Weathersfeild UIF Read</t>
  </si>
  <si>
    <t>January 2019</t>
  </si>
  <si>
    <t>February</t>
  </si>
  <si>
    <t>March</t>
  </si>
  <si>
    <t>April</t>
  </si>
  <si>
    <t>May</t>
  </si>
  <si>
    <t>0.99%           &amp;1.48%</t>
  </si>
  <si>
    <t>June</t>
  </si>
  <si>
    <t>July</t>
  </si>
  <si>
    <t>August</t>
  </si>
  <si>
    <t>September</t>
  </si>
  <si>
    <t>October</t>
  </si>
  <si>
    <t>November</t>
  </si>
  <si>
    <t>December</t>
  </si>
  <si>
    <t>YTD Total/Avg/Max</t>
  </si>
  <si>
    <t xml:space="preserve">Total </t>
  </si>
  <si>
    <t>Proof to Daily Flow</t>
  </si>
  <si>
    <t>YTD AFW% Jan-Dec</t>
  </si>
  <si>
    <r>
      <t>(Billing cycle for purchased water is the 7</t>
    </r>
    <r>
      <rPr>
        <vertAlign val="superscript"/>
        <sz val="8"/>
        <color indexed="12"/>
        <rFont val="Arial"/>
        <family val="2"/>
      </rPr>
      <t>th</t>
    </r>
    <r>
      <rPr>
        <sz val="8"/>
        <color indexed="12"/>
        <rFont val="Arial"/>
        <family val="2"/>
      </rPr>
      <t xml:space="preserve"> thru 10</t>
    </r>
    <r>
      <rPr>
        <vertAlign val="superscript"/>
        <sz val="8"/>
        <color indexed="12"/>
        <rFont val="Arial"/>
        <family val="2"/>
      </rPr>
      <t>th</t>
    </r>
    <r>
      <rPr>
        <sz val="8"/>
        <color indexed="12"/>
        <rFont val="Arial"/>
        <family val="2"/>
      </rPr>
      <t xml:space="preserve"> of the month)</t>
    </r>
  </si>
  <si>
    <t>Trailwoods</t>
  </si>
  <si>
    <t>Wthrsfld</t>
  </si>
  <si>
    <t>Total Billed</t>
  </si>
  <si>
    <t>Water Loss-Use'!A1</t>
  </si>
  <si>
    <t>Water Loss/Use Proof</t>
  </si>
  <si>
    <t>January</t>
  </si>
  <si>
    <t>Verif W/UIWtrMn WLU wrksht &amp; WAF Input</t>
  </si>
  <si>
    <t>Grand Total</t>
  </si>
  <si>
    <t>Proof to Billed Total</t>
  </si>
  <si>
    <r>
      <rPr>
        <b/>
        <sz val="9"/>
        <color rgb="FF800000"/>
        <rFont val="Arial"/>
        <family val="2"/>
      </rPr>
      <t>Source Mtr. Error Adj.</t>
    </r>
    <r>
      <rPr>
        <sz val="9"/>
        <color rgb="FF800000"/>
        <rFont val="Arial"/>
        <family val="2"/>
      </rPr>
      <t xml:space="preserve">
05/22/19 1.48%                    04/19/18 +.99%</t>
    </r>
  </si>
  <si>
    <t>Dates</t>
  </si>
  <si>
    <t>Pumped</t>
  </si>
  <si>
    <t>Adjusted</t>
  </si>
  <si>
    <t>05/01-05/21</t>
  </si>
  <si>
    <t>05/22-05/31</t>
  </si>
  <si>
    <t>MWAF - link to AH(x)</t>
  </si>
  <si>
    <t>XXX = Interconnect</t>
  </si>
  <si>
    <t>Master Flow Meter</t>
  </si>
  <si>
    <t>Day</t>
  </si>
  <si>
    <t>Total</t>
  </si>
  <si>
    <t>Avg.</t>
  </si>
  <si>
    <t>Max.</t>
  </si>
  <si>
    <t>Proof</t>
  </si>
  <si>
    <t>Interconnect</t>
  </si>
  <si>
    <t>UIF I/C Reads</t>
  </si>
  <si>
    <t>Weathersfield</t>
  </si>
  <si>
    <t>YTD Total</t>
  </si>
  <si>
    <t>Dec Loss</t>
  </si>
  <si>
    <t>Dec Used</t>
  </si>
  <si>
    <t>Nov Loss</t>
  </si>
  <si>
    <t>Nov Used</t>
  </si>
  <si>
    <t>Oct Loss</t>
  </si>
  <si>
    <t>Oct Used</t>
  </si>
  <si>
    <t>Sept Loss</t>
  </si>
  <si>
    <t>Sept Used</t>
  </si>
  <si>
    <t>Aug Loss</t>
  </si>
  <si>
    <t>Aug Used</t>
  </si>
  <si>
    <t>July Loss</t>
  </si>
  <si>
    <t>July Used</t>
  </si>
  <si>
    <t>June Loss</t>
  </si>
  <si>
    <t>June Used</t>
  </si>
  <si>
    <t>May Loss</t>
  </si>
  <si>
    <t>May Used</t>
  </si>
  <si>
    <t>April Loss</t>
  </si>
  <si>
    <t>April Used</t>
  </si>
  <si>
    <t>March Loss</t>
  </si>
  <si>
    <t>March Used</t>
  </si>
  <si>
    <t>Feb Loss</t>
  </si>
  <si>
    <t>Feb Used</t>
  </si>
  <si>
    <t>Jan Loss</t>
  </si>
  <si>
    <t>Jan Used</t>
  </si>
  <si>
    <t>System</t>
  </si>
  <si>
    <t xml:space="preserve">Weathersfield </t>
  </si>
  <si>
    <t>Weathersfield- I/C (Purch)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</si>
</sst>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"/>
    <numFmt numFmtId="165" formatCode="0.000000"/>
    <numFmt numFmtId="166" formatCode="0.000"/>
    <numFmt numFmtId="167" formatCode="mm/dd/yy;@"/>
    <numFmt numFmtId="168" formatCode="0.0%"/>
    <numFmt numFmtId="169" formatCode="0.00000"/>
  </numFmts>
  <fonts count="57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Geneva"/>
      <family val="2"/>
    </font>
    <font>
      <b/>
      <sz val="8"/>
      <color indexed="10"/>
      <name val="Arial"/>
      <family val="2"/>
    </font>
    <font>
      <u/>
      <sz val="9"/>
      <color theme="10"/>
      <name val="Geneva"/>
      <family val="2"/>
    </font>
    <font>
      <i/>
      <sz val="10"/>
      <name val="Arial"/>
      <family val="2"/>
    </font>
    <font>
      <u/>
      <sz val="9"/>
      <color rgb="FF0070C0"/>
      <name val="Geneva"/>
      <family val="2"/>
    </font>
    <font>
      <sz val="9"/>
      <color theme="8" tint="-0.249977111117893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theme="5" tint="-0.249977111117893"/>
      <name val="Arial"/>
      <family val="2"/>
    </font>
    <font>
      <sz val="9"/>
      <color rgb="FFFF0000"/>
      <name val="Arial"/>
      <family val="2"/>
    </font>
    <font>
      <sz val="10"/>
      <color theme="9" tint="-0.499984740745262"/>
      <name val="Arial"/>
      <family val="2"/>
    </font>
    <font>
      <sz val="9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sz val="9"/>
      <color theme="1"/>
      <name val="Arial"/>
      <family val="2"/>
    </font>
    <font>
      <b/>
      <sz val="10"/>
      <color theme="3" tint="-0.249977111117893"/>
      <name val="Arial"/>
      <family val="2"/>
    </font>
    <font>
      <b/>
      <i/>
      <sz val="9"/>
      <color rgb="FFFF0000"/>
      <name val="Arial"/>
      <family val="2"/>
    </font>
    <font>
      <i/>
      <sz val="9"/>
      <color theme="3" tint="0.39997558519241921"/>
      <name val="Arial"/>
      <family val="2"/>
    </font>
    <font>
      <sz val="9"/>
      <color theme="3" tint="0.39997558519241921"/>
      <name val="Arial"/>
      <family val="2"/>
    </font>
    <font>
      <b/>
      <sz val="9"/>
      <color theme="3" tint="0.39997558519241921"/>
      <name val="Arial"/>
      <family val="2"/>
    </font>
    <font>
      <sz val="8"/>
      <color indexed="12"/>
      <name val="Arial"/>
      <family val="2"/>
    </font>
    <font>
      <vertAlign val="superscript"/>
      <sz val="8"/>
      <color indexed="12"/>
      <name val="Arial"/>
      <family val="2"/>
    </font>
    <font>
      <i/>
      <sz val="9"/>
      <name val="Arial"/>
      <family val="2"/>
    </font>
    <font>
      <u/>
      <sz val="10"/>
      <color theme="8" tint="-0.249977111117893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indexed="10"/>
      <name val="Arial"/>
      <family val="2"/>
    </font>
    <font>
      <sz val="10"/>
      <color rgb="FFFF0000"/>
      <name val="Arial"/>
      <family val="2"/>
    </font>
    <font>
      <sz val="9"/>
      <name val="Geneva"/>
    </font>
    <font>
      <sz val="9"/>
      <color rgb="FF800000"/>
      <name val="Arial"/>
      <family val="2"/>
    </font>
    <font>
      <sz val="9"/>
      <color rgb="FF640013"/>
      <name val="Arial"/>
      <family val="2"/>
    </font>
    <font>
      <sz val="10"/>
      <color theme="3" tint="-0.249977111117893"/>
      <name val="Geneva"/>
      <family val="2"/>
    </font>
    <font>
      <sz val="10"/>
      <name val="Geneva"/>
    </font>
    <font>
      <b/>
      <sz val="9"/>
      <color rgb="FF800000"/>
      <name val="Arial"/>
      <family val="2"/>
    </font>
    <font>
      <b/>
      <sz val="9"/>
      <color theme="5" tint="-0.499984740745262"/>
      <name val="Geneva"/>
      <family val="2"/>
    </font>
    <font>
      <sz val="10"/>
      <color rgb="FF800000"/>
      <name val="Arial"/>
      <family val="2"/>
    </font>
    <font>
      <b/>
      <sz val="11"/>
      <color rgb="FF80000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theme="9" tint="-0.249977111117893"/>
      <name val="Arial"/>
      <family val="2"/>
    </font>
    <font>
      <i/>
      <sz val="8"/>
      <name val="Arial"/>
      <family val="2"/>
    </font>
    <font>
      <b/>
      <sz val="11"/>
      <color rgb="FFFF0000"/>
      <name val="Arial"/>
      <family val="2"/>
    </font>
    <font>
      <sz val="9"/>
      <name val="Geneva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u/>
      <sz val="10"/>
      <name val="Geneva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5" fillId="0" borderId="0"/>
    <xf numFmtId="0" fontId="50" fillId="0" borderId="0" applyProtection="0"/>
    <xf numFmtId="0" fontId="50" fillId="0" borderId="0" applyProtection="0"/>
  </cellStyleXfs>
  <cellXfs count="221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164" fontId="0" fillId="0" borderId="0" xfId="0" applyNumberFormat="1"/>
    <xf numFmtId="0" fontId="4" fillId="0" borderId="0" xfId="0" applyFont="1"/>
    <xf numFmtId="3" fontId="6" fillId="0" borderId="0" xfId="3" applyNumberFormat="1" applyFont="1"/>
    <xf numFmtId="0" fontId="6" fillId="0" borderId="0" xfId="0" applyFont="1"/>
    <xf numFmtId="0" fontId="7" fillId="0" borderId="0" xfId="2" applyAlignment="1" applyProtection="1"/>
    <xf numFmtId="0" fontId="8" fillId="0" borderId="0" xfId="0" applyFont="1"/>
    <xf numFmtId="0" fontId="0" fillId="0" borderId="0" xfId="0" quotePrefix="1"/>
    <xf numFmtId="0" fontId="9" fillId="0" borderId="0" xfId="2" quotePrefix="1" applyFont="1" applyAlignment="1" applyProtection="1"/>
    <xf numFmtId="0" fontId="10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5" fillId="0" borderId="0" xfId="0" applyFont="1"/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0" fontId="3" fillId="5" borderId="10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3" fillId="6" borderId="9" xfId="0" applyFont="1" applyFill="1" applyBorder="1" applyAlignment="1">
      <alignment horizontal="center" wrapText="1"/>
    </xf>
    <xf numFmtId="0" fontId="3" fillId="7" borderId="9" xfId="0" applyFont="1" applyFill="1" applyBorder="1" applyAlignment="1">
      <alignment horizontal="center" wrapText="1"/>
    </xf>
    <xf numFmtId="0" fontId="17" fillId="8" borderId="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164" fontId="11" fillId="0" borderId="13" xfId="0" applyNumberFormat="1" applyFont="1" applyBorder="1" applyAlignment="1">
      <alignment horizontal="center" wrapText="1"/>
    </xf>
    <xf numFmtId="49" fontId="12" fillId="0" borderId="14" xfId="0" applyNumberFormat="1" applyFont="1" applyBorder="1"/>
    <xf numFmtId="164" fontId="18" fillId="0" borderId="15" xfId="0" applyNumberFormat="1" applyFont="1" applyBorder="1" applyAlignment="1">
      <alignment horizontal="center"/>
    </xf>
    <xf numFmtId="164" fontId="18" fillId="0" borderId="16" xfId="0" applyNumberFormat="1" applyFont="1" applyBorder="1" applyAlignment="1">
      <alignment horizontal="center"/>
    </xf>
    <xf numFmtId="164" fontId="18" fillId="0" borderId="17" xfId="0" applyNumberFormat="1" applyFont="1" applyBorder="1" applyAlignment="1">
      <alignment horizontal="center"/>
    </xf>
    <xf numFmtId="164" fontId="18" fillId="9" borderId="15" xfId="0" applyNumberFormat="1" applyFont="1" applyFill="1" applyBorder="1" applyAlignment="1">
      <alignment horizontal="center"/>
    </xf>
    <xf numFmtId="164" fontId="18" fillId="0" borderId="18" xfId="0" applyNumberFormat="1" applyFont="1" applyBorder="1" applyAlignment="1">
      <alignment horizontal="center"/>
    </xf>
    <xf numFmtId="165" fontId="18" fillId="0" borderId="17" xfId="0" applyNumberFormat="1" applyFont="1" applyBorder="1" applyAlignment="1">
      <alignment horizontal="center"/>
    </xf>
    <xf numFmtId="165" fontId="18" fillId="10" borderId="17" xfId="0" applyNumberFormat="1" applyFont="1" applyFill="1" applyBorder="1" applyAlignment="1">
      <alignment horizontal="center"/>
    </xf>
    <xf numFmtId="165" fontId="18" fillId="0" borderId="15" xfId="0" applyNumberFormat="1" applyFont="1" applyBorder="1" applyAlignment="1">
      <alignment horizontal="center"/>
    </xf>
    <xf numFmtId="165" fontId="18" fillId="5" borderId="17" xfId="0" applyNumberFormat="1" applyFont="1" applyFill="1" applyBorder="1" applyAlignment="1">
      <alignment horizontal="center"/>
    </xf>
    <xf numFmtId="10" fontId="13" fillId="0" borderId="15" xfId="1" applyNumberFormat="1" applyFont="1" applyBorder="1" applyAlignment="1">
      <alignment horizontal="center"/>
    </xf>
    <xf numFmtId="165" fontId="13" fillId="0" borderId="15" xfId="1" applyNumberFormat="1" applyFont="1" applyBorder="1" applyAlignment="1">
      <alignment horizontal="center"/>
    </xf>
    <xf numFmtId="165" fontId="18" fillId="0" borderId="15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0" fontId="3" fillId="0" borderId="15" xfId="1" applyNumberFormat="1" applyFont="1" applyBorder="1" applyAlignment="1">
      <alignment horizontal="center"/>
    </xf>
    <xf numFmtId="10" fontId="17" fillId="8" borderId="15" xfId="1" applyNumberFormat="1" applyFont="1" applyFill="1" applyBorder="1" applyAlignment="1">
      <alignment horizontal="center"/>
    </xf>
    <xf numFmtId="17" fontId="8" fillId="0" borderId="19" xfId="0" applyNumberFormat="1" applyFont="1" applyBorder="1"/>
    <xf numFmtId="0" fontId="4" fillId="11" borderId="14" xfId="0" applyFont="1" applyFill="1" applyBorder="1"/>
    <xf numFmtId="167" fontId="4" fillId="0" borderId="14" xfId="0" applyNumberFormat="1" applyFont="1" applyBorder="1" applyAlignment="1">
      <alignment horizontal="center"/>
    </xf>
    <xf numFmtId="0" fontId="4" fillId="11" borderId="14" xfId="0" applyFont="1" applyFill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64" fontId="0" fillId="0" borderId="13" xfId="0" applyNumberFormat="1" applyBorder="1"/>
    <xf numFmtId="0" fontId="3" fillId="0" borderId="19" xfId="0" applyFont="1" applyBorder="1"/>
    <xf numFmtId="10" fontId="13" fillId="0" borderId="14" xfId="1" applyNumberFormat="1" applyFont="1" applyBorder="1" applyAlignment="1">
      <alignment horizontal="center"/>
    </xf>
    <xf numFmtId="165" fontId="13" fillId="0" borderId="14" xfId="1" applyNumberFormat="1" applyFont="1" applyBorder="1" applyAlignment="1">
      <alignment horizontal="center"/>
    </xf>
    <xf numFmtId="165" fontId="18" fillId="0" borderId="14" xfId="1" applyNumberFormat="1" applyFont="1" applyBorder="1" applyAlignment="1">
      <alignment horizontal="center"/>
    </xf>
    <xf numFmtId="166" fontId="3" fillId="0" borderId="14" xfId="1" applyNumberFormat="1" applyFont="1" applyBorder="1" applyAlignment="1">
      <alignment horizontal="center"/>
    </xf>
    <xf numFmtId="10" fontId="17" fillId="8" borderId="14" xfId="1" applyNumberFormat="1" applyFont="1" applyFill="1" applyBorder="1" applyAlignment="1">
      <alignment horizontal="center"/>
    </xf>
    <xf numFmtId="49" fontId="11" fillId="0" borderId="19" xfId="0" applyNumberFormat="1" applyFont="1" applyBorder="1"/>
    <xf numFmtId="167" fontId="19" fillId="0" borderId="14" xfId="0" applyNumberFormat="1" applyFont="1" applyBorder="1" applyAlignment="1">
      <alignment horizontal="center"/>
    </xf>
    <xf numFmtId="1" fontId="19" fillId="0" borderId="14" xfId="0" applyNumberFormat="1" applyFont="1" applyBorder="1" applyAlignment="1">
      <alignment horizontal="center"/>
    </xf>
    <xf numFmtId="166" fontId="19" fillId="0" borderId="14" xfId="0" applyNumberFormat="1" applyFont="1" applyBorder="1" applyAlignment="1">
      <alignment horizontal="center"/>
    </xf>
    <xf numFmtId="165" fontId="18" fillId="5" borderId="20" xfId="0" applyNumberFormat="1" applyFont="1" applyFill="1" applyBorder="1" applyAlignment="1">
      <alignment horizontal="center"/>
    </xf>
    <xf numFmtId="0" fontId="4" fillId="0" borderId="19" xfId="0" applyFont="1" applyBorder="1" applyAlignment="1">
      <alignment wrapText="1"/>
    </xf>
    <xf numFmtId="0" fontId="4" fillId="0" borderId="19" xfId="0" applyFont="1" applyBorder="1"/>
    <xf numFmtId="49" fontId="13" fillId="0" borderId="14" xfId="1" applyNumberFormat="1" applyFont="1" applyBorder="1" applyAlignment="1">
      <alignment horizontal="center" wrapText="1"/>
    </xf>
    <xf numFmtId="0" fontId="3" fillId="0" borderId="11" xfId="0" applyFont="1" applyBorder="1"/>
    <xf numFmtId="0" fontId="12" fillId="0" borderId="14" xfId="0" applyFont="1" applyBorder="1" applyAlignment="1">
      <alignment horizontal="left"/>
    </xf>
    <xf numFmtId="164" fontId="20" fillId="0" borderId="14" xfId="0" applyNumberFormat="1" applyFont="1" applyBorder="1" applyAlignment="1">
      <alignment horizontal="center"/>
    </xf>
    <xf numFmtId="164" fontId="20" fillId="9" borderId="14" xfId="0" applyNumberFormat="1" applyFont="1" applyFill="1" applyBorder="1" applyAlignment="1">
      <alignment horizontal="center"/>
    </xf>
    <xf numFmtId="165" fontId="20" fillId="0" borderId="14" xfId="0" applyNumberFormat="1" applyFont="1" applyBorder="1" applyAlignment="1">
      <alignment horizontal="center"/>
    </xf>
    <xf numFmtId="165" fontId="20" fillId="4" borderId="14" xfId="0" applyNumberFormat="1" applyFont="1" applyFill="1" applyBorder="1" applyAlignment="1">
      <alignment horizontal="center"/>
    </xf>
    <xf numFmtId="165" fontId="20" fillId="5" borderId="14" xfId="0" applyNumberFormat="1" applyFont="1" applyFill="1" applyBorder="1" applyAlignment="1">
      <alignment horizontal="center"/>
    </xf>
    <xf numFmtId="10" fontId="13" fillId="12" borderId="14" xfId="1" applyNumberFormat="1" applyFont="1" applyFill="1" applyBorder="1" applyAlignment="1">
      <alignment horizontal="center"/>
    </xf>
    <xf numFmtId="165" fontId="14" fillId="0" borderId="14" xfId="1" applyNumberFormat="1" applyFont="1" applyBorder="1" applyAlignment="1">
      <alignment horizontal="center"/>
    </xf>
    <xf numFmtId="165" fontId="20" fillId="6" borderId="14" xfId="0" applyNumberFormat="1" applyFont="1" applyFill="1" applyBorder="1" applyAlignment="1">
      <alignment horizontal="center"/>
    </xf>
    <xf numFmtId="165" fontId="20" fillId="7" borderId="14" xfId="0" applyNumberFormat="1" applyFont="1" applyFill="1" applyBorder="1" applyAlignment="1">
      <alignment horizontal="center"/>
    </xf>
    <xf numFmtId="0" fontId="4" fillId="0" borderId="22" xfId="0" applyFont="1" applyBorder="1"/>
    <xf numFmtId="167" fontId="19" fillId="0" borderId="23" xfId="0" applyNumberFormat="1" applyFont="1" applyBorder="1" applyAlignment="1">
      <alignment horizontal="center"/>
    </xf>
    <xf numFmtId="1" fontId="19" fillId="0" borderId="23" xfId="0" applyNumberFormat="1" applyFont="1" applyBorder="1" applyAlignment="1">
      <alignment horizontal="center"/>
    </xf>
    <xf numFmtId="166" fontId="19" fillId="0" borderId="23" xfId="0" applyNumberFormat="1" applyFont="1" applyBorder="1" applyAlignment="1">
      <alignment horizontal="center"/>
    </xf>
    <xf numFmtId="164" fontId="0" fillId="0" borderId="24" xfId="0" applyNumberFormat="1" applyBorder="1"/>
    <xf numFmtId="0" fontId="21" fillId="0" borderId="0" xfId="0" applyFont="1"/>
    <xf numFmtId="165" fontId="3" fillId="0" borderId="17" xfId="0" applyNumberFormat="1" applyFont="1" applyBorder="1" applyAlignment="1">
      <alignment horizontal="center"/>
    </xf>
    <xf numFmtId="0" fontId="3" fillId="0" borderId="14" xfId="0" applyFont="1" applyBorder="1"/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15" xfId="0" applyFont="1" applyBorder="1" applyAlignment="1">
      <alignment horizontal="center" wrapText="1"/>
    </xf>
    <xf numFmtId="166" fontId="22" fillId="0" borderId="25" xfId="0" applyNumberFormat="1" applyFont="1" applyBorder="1" applyAlignment="1">
      <alignment horizontal="center"/>
    </xf>
    <xf numFmtId="164" fontId="0" fillId="0" borderId="26" xfId="0" applyNumberFormat="1" applyBorder="1"/>
    <xf numFmtId="164" fontId="23" fillId="0" borderId="14" xfId="0" applyNumberFormat="1" applyFont="1" applyBorder="1" applyAlignment="1">
      <alignment horizontal="center"/>
    </xf>
    <xf numFmtId="166" fontId="23" fillId="0" borderId="14" xfId="0" applyNumberFormat="1" applyFont="1" applyBorder="1" applyAlignment="1">
      <alignment horizontal="left"/>
    </xf>
    <xf numFmtId="166" fontId="24" fillId="0" borderId="14" xfId="0" applyNumberFormat="1" applyFont="1" applyBorder="1"/>
    <xf numFmtId="164" fontId="23" fillId="9" borderId="14" xfId="0" applyNumberFormat="1" applyFont="1" applyFill="1" applyBorder="1" applyAlignment="1">
      <alignment horizontal="center"/>
    </xf>
    <xf numFmtId="0" fontId="25" fillId="0" borderId="0" xfId="0" applyFont="1"/>
    <xf numFmtId="164" fontId="26" fillId="0" borderId="0" xfId="0" applyNumberFormat="1" applyFont="1" applyAlignment="1">
      <alignment horizontal="center"/>
    </xf>
    <xf numFmtId="168" fontId="20" fillId="0" borderId="20" xfId="0" applyNumberFormat="1" applyFont="1" applyBorder="1" applyAlignment="1">
      <alignment horizontal="right"/>
    </xf>
    <xf numFmtId="168" fontId="20" fillId="0" borderId="27" xfId="0" applyNumberFormat="1" applyFont="1" applyBorder="1" applyAlignment="1">
      <alignment horizontal="right"/>
    </xf>
    <xf numFmtId="0" fontId="27" fillId="9" borderId="0" xfId="0" applyFont="1" applyFill="1"/>
    <xf numFmtId="0" fontId="3" fillId="9" borderId="0" xfId="0" applyFont="1" applyFill="1"/>
    <xf numFmtId="0" fontId="29" fillId="0" borderId="0" xfId="0" applyFont="1"/>
    <xf numFmtId="49" fontId="4" fillId="5" borderId="14" xfId="0" applyNumberFormat="1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0" fillId="0" borderId="0" xfId="2" quotePrefix="1" applyFont="1" applyAlignment="1" applyProtection="1"/>
    <xf numFmtId="0" fontId="8" fillId="0" borderId="28" xfId="0" applyFont="1" applyBorder="1"/>
    <xf numFmtId="0" fontId="31" fillId="0" borderId="27" xfId="0" applyFont="1" applyBorder="1" applyAlignment="1">
      <alignment horizontal="right"/>
    </xf>
    <xf numFmtId="169" fontId="31" fillId="0" borderId="14" xfId="0" applyNumberFormat="1" applyFont="1" applyBorder="1" applyAlignment="1">
      <alignment horizontal="center"/>
    </xf>
    <xf numFmtId="49" fontId="11" fillId="0" borderId="14" xfId="0" applyNumberFormat="1" applyFont="1" applyBorder="1"/>
    <xf numFmtId="165" fontId="19" fillId="5" borderId="14" xfId="0" applyNumberFormat="1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165" fontId="22" fillId="5" borderId="14" xfId="0" applyNumberFormat="1" applyFont="1" applyFill="1" applyBorder="1" applyAlignment="1">
      <alignment horizontal="center"/>
    </xf>
    <xf numFmtId="0" fontId="33" fillId="0" borderId="0" xfId="0" applyFont="1"/>
    <xf numFmtId="0" fontId="3" fillId="13" borderId="20" xfId="0" applyFont="1" applyFill="1" applyBorder="1" applyAlignment="1">
      <alignment horizontal="left"/>
    </xf>
    <xf numFmtId="0" fontId="3" fillId="13" borderId="29" xfId="0" applyFont="1" applyFill="1" applyBorder="1" applyAlignment="1">
      <alignment horizontal="center" wrapText="1"/>
    </xf>
    <xf numFmtId="0" fontId="3" fillId="13" borderId="27" xfId="0" applyFont="1" applyFill="1" applyBorder="1" applyAlignment="1">
      <alignment horizontal="center" wrapText="1"/>
    </xf>
    <xf numFmtId="0" fontId="4" fillId="0" borderId="14" xfId="0" applyFont="1" applyBorder="1"/>
    <xf numFmtId="169" fontId="34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9" fontId="4" fillId="0" borderId="0" xfId="0" applyNumberFormat="1" applyFont="1"/>
    <xf numFmtId="165" fontId="18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19" fillId="0" borderId="0" xfId="0" applyNumberFormat="1" applyFont="1" applyAlignment="1">
      <alignment horizontal="center"/>
    </xf>
    <xf numFmtId="0" fontId="36" fillId="0" borderId="0" xfId="4" applyFont="1" applyAlignment="1">
      <alignment horizontal="center" wrapText="1"/>
    </xf>
    <xf numFmtId="0" fontId="36" fillId="0" borderId="0" xfId="0" applyFont="1"/>
    <xf numFmtId="165" fontId="36" fillId="0" borderId="0" xfId="0" applyNumberFormat="1" applyFont="1" applyAlignment="1">
      <alignment horizontal="center"/>
    </xf>
    <xf numFmtId="49" fontId="36" fillId="0" borderId="0" xfId="0" applyNumberFormat="1" applyFont="1" applyAlignment="1">
      <alignment horizontal="right"/>
    </xf>
    <xf numFmtId="10" fontId="3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5" fontId="38" fillId="5" borderId="14" xfId="0" applyNumberFormat="1" applyFont="1" applyFill="1" applyBorder="1" applyAlignment="1">
      <alignment horizontal="center"/>
    </xf>
    <xf numFmtId="169" fontId="39" fillId="0" borderId="0" xfId="0" applyNumberFormat="1" applyFont="1"/>
    <xf numFmtId="0" fontId="36" fillId="0" borderId="0" xfId="0" applyFont="1" applyAlignment="1">
      <alignment horizontal="right"/>
    </xf>
    <xf numFmtId="10" fontId="36" fillId="0" borderId="0" xfId="0" applyNumberFormat="1" applyFont="1" applyAlignment="1">
      <alignment horizontal="center"/>
    </xf>
    <xf numFmtId="165" fontId="40" fillId="0" borderId="0" xfId="0" applyNumberFormat="1" applyFont="1" applyAlignment="1">
      <alignment horizontal="center"/>
    </xf>
    <xf numFmtId="169" fontId="4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5" fontId="38" fillId="0" borderId="14" xfId="0" applyNumberFormat="1" applyFont="1" applyBorder="1" applyAlignment="1">
      <alignment horizontal="center"/>
    </xf>
    <xf numFmtId="165" fontId="22" fillId="0" borderId="14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right"/>
    </xf>
    <xf numFmtId="165" fontId="11" fillId="0" borderId="14" xfId="0" applyNumberFormat="1" applyFont="1" applyBorder="1" applyAlignment="1">
      <alignment horizontal="center"/>
    </xf>
    <xf numFmtId="165" fontId="31" fillId="0" borderId="14" xfId="0" applyNumberFormat="1" applyFont="1" applyBorder="1" applyAlignment="1">
      <alignment horizontal="center"/>
    </xf>
    <xf numFmtId="168" fontId="31" fillId="0" borderId="14" xfId="0" applyNumberFormat="1" applyFont="1" applyBorder="1" applyAlignment="1">
      <alignment horizontal="left"/>
    </xf>
    <xf numFmtId="0" fontId="8" fillId="0" borderId="14" xfId="0" applyFont="1" applyBorder="1"/>
    <xf numFmtId="0" fontId="31" fillId="0" borderId="14" xfId="0" applyFont="1" applyBorder="1" applyAlignment="1">
      <alignment horizontal="right"/>
    </xf>
    <xf numFmtId="0" fontId="36" fillId="0" borderId="0" xfId="0" applyFont="1" applyAlignment="1">
      <alignment horizontal="left"/>
    </xf>
    <xf numFmtId="0" fontId="36" fillId="0" borderId="14" xfId="0" applyFont="1" applyBorder="1" applyAlignment="1">
      <alignment horizontal="left"/>
    </xf>
    <xf numFmtId="0" fontId="36" fillId="0" borderId="14" xfId="0" applyFont="1" applyBorder="1" applyAlignment="1">
      <alignment horizontal="left" wrapText="1"/>
    </xf>
    <xf numFmtId="0" fontId="42" fillId="0" borderId="14" xfId="0" applyFont="1" applyBorder="1"/>
    <xf numFmtId="10" fontId="36" fillId="0" borderId="14" xfId="0" applyNumberFormat="1" applyFont="1" applyBorder="1" applyAlignment="1">
      <alignment horizontal="left"/>
    </xf>
    <xf numFmtId="14" fontId="36" fillId="0" borderId="14" xfId="0" applyNumberFormat="1" applyFont="1" applyBorder="1" applyAlignment="1">
      <alignment horizontal="left"/>
    </xf>
    <xf numFmtId="0" fontId="43" fillId="0" borderId="14" xfId="0" applyFont="1" applyBorder="1"/>
    <xf numFmtId="0" fontId="34" fillId="0" borderId="0" xfId="0" applyFont="1"/>
    <xf numFmtId="0" fontId="44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45" fillId="0" borderId="0" xfId="0" applyFont="1"/>
    <xf numFmtId="0" fontId="46" fillId="0" borderId="0" xfId="0" applyFont="1" applyAlignment="1">
      <alignment horizontal="center"/>
    </xf>
    <xf numFmtId="1" fontId="46" fillId="0" borderId="0" xfId="0" applyNumberFormat="1" applyFont="1" applyAlignment="1">
      <alignment horizontal="center"/>
    </xf>
    <xf numFmtId="0" fontId="47" fillId="0" borderId="0" xfId="0" applyFont="1" applyAlignment="1">
      <alignment horizontal="left"/>
    </xf>
    <xf numFmtId="0" fontId="46" fillId="0" borderId="0" xfId="0" applyFont="1"/>
    <xf numFmtId="0" fontId="48" fillId="0" borderId="0" xfId="0" applyFont="1"/>
    <xf numFmtId="0" fontId="49" fillId="0" borderId="0" xfId="0" applyFont="1"/>
    <xf numFmtId="0" fontId="11" fillId="2" borderId="14" xfId="0" applyFont="1" applyFill="1" applyBorder="1" applyAlignment="1">
      <alignment horizontal="center"/>
    </xf>
    <xf numFmtId="0" fontId="12" fillId="14" borderId="14" xfId="0" applyFont="1" applyFill="1" applyBorder="1"/>
    <xf numFmtId="0" fontId="11" fillId="2" borderId="20" xfId="0" applyFont="1" applyFill="1" applyBorder="1" applyAlignment="1">
      <alignment horizontal="center"/>
    </xf>
    <xf numFmtId="0" fontId="31" fillId="0" borderId="14" xfId="0" applyFont="1" applyBorder="1" applyAlignment="1">
      <alignment horizontal="center" wrapText="1"/>
    </xf>
    <xf numFmtId="164" fontId="4" fillId="0" borderId="14" xfId="0" applyNumberFormat="1" applyFont="1" applyBorder="1" applyAlignment="1">
      <alignment horizontal="center"/>
    </xf>
    <xf numFmtId="164" fontId="4" fillId="15" borderId="14" xfId="0" applyNumberFormat="1" applyFont="1" applyFill="1" applyBorder="1" applyAlignment="1">
      <alignment horizontal="center"/>
    </xf>
    <xf numFmtId="164" fontId="11" fillId="0" borderId="14" xfId="0" applyNumberFormat="1" applyFont="1" applyBorder="1" applyAlignment="1">
      <alignment horizontal="center"/>
    </xf>
    <xf numFmtId="164" fontId="5" fillId="0" borderId="14" xfId="5" applyNumberFormat="1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164" fontId="31" fillId="0" borderId="14" xfId="0" applyNumberFormat="1" applyFont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164" fontId="4" fillId="15" borderId="14" xfId="0" applyNumberFormat="1" applyFont="1" applyFill="1" applyBorder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/>
    <xf numFmtId="164" fontId="12" fillId="0" borderId="14" xfId="0" applyNumberFormat="1" applyFont="1" applyBorder="1" applyAlignment="1">
      <alignment horizontal="left"/>
    </xf>
    <xf numFmtId="164" fontId="3" fillId="0" borderId="14" xfId="0" applyNumberFormat="1" applyFont="1" applyBorder="1"/>
    <xf numFmtId="164" fontId="29" fillId="0" borderId="0" xfId="0" applyNumberFormat="1" applyFont="1"/>
    <xf numFmtId="0" fontId="51" fillId="0" borderId="0" xfId="0" applyFont="1"/>
    <xf numFmtId="164" fontId="0" fillId="0" borderId="0" xfId="0" applyNumberFormat="1" applyAlignment="1">
      <alignment horizontal="center"/>
    </xf>
    <xf numFmtId="164" fontId="52" fillId="0" borderId="0" xfId="0" applyNumberFormat="1" applyFont="1"/>
    <xf numFmtId="164" fontId="12" fillId="14" borderId="14" xfId="0" applyNumberFormat="1" applyFont="1" applyFill="1" applyBorder="1"/>
    <xf numFmtId="164" fontId="11" fillId="2" borderId="14" xfId="0" applyNumberFormat="1" applyFont="1" applyFill="1" applyBorder="1" applyAlignment="1">
      <alignment horizontal="center"/>
    </xf>
    <xf numFmtId="164" fontId="11" fillId="2" borderId="20" xfId="0" applyNumberFormat="1" applyFont="1" applyFill="1" applyBorder="1" applyAlignment="1">
      <alignment horizontal="center"/>
    </xf>
    <xf numFmtId="164" fontId="31" fillId="0" borderId="14" xfId="0" applyNumberFormat="1" applyFont="1" applyBorder="1" applyAlignment="1">
      <alignment horizontal="center" wrapText="1"/>
    </xf>
    <xf numFmtId="164" fontId="0" fillId="0" borderId="14" xfId="0" applyNumberFormat="1" applyBorder="1"/>
    <xf numFmtId="0" fontId="52" fillId="0" borderId="0" xfId="0" applyFont="1"/>
    <xf numFmtId="0" fontId="53" fillId="0" borderId="0" xfId="0" applyFont="1"/>
    <xf numFmtId="0" fontId="12" fillId="2" borderId="14" xfId="6" applyFont="1" applyFill="1" applyBorder="1" applyAlignment="1">
      <alignment horizontal="center"/>
    </xf>
    <xf numFmtId="1" fontId="4" fillId="0" borderId="14" xfId="6" applyNumberFormat="1" applyFont="1" applyBorder="1" applyAlignment="1">
      <alignment horizontal="center"/>
    </xf>
    <xf numFmtId="1" fontId="4" fillId="12" borderId="14" xfId="6" applyNumberFormat="1" applyFont="1" applyFill="1" applyBorder="1" applyAlignment="1">
      <alignment horizontal="center"/>
    </xf>
    <xf numFmtId="0" fontId="55" fillId="0" borderId="0" xfId="0" applyFont="1" applyAlignment="1">
      <alignment horizontal="right"/>
    </xf>
    <xf numFmtId="165" fontId="55" fillId="0" borderId="14" xfId="0" applyNumberFormat="1" applyFont="1" applyBorder="1" applyAlignment="1">
      <alignment horizontal="center"/>
    </xf>
    <xf numFmtId="165" fontId="1" fillId="0" borderId="14" xfId="0" applyNumberFormat="1" applyFont="1" applyBorder="1" applyAlignment="1">
      <alignment horizontal="center"/>
    </xf>
    <xf numFmtId="0" fontId="56" fillId="0" borderId="15" xfId="2" applyFont="1" applyBorder="1" applyAlignment="1" applyProtection="1"/>
    <xf numFmtId="0" fontId="54" fillId="16" borderId="14" xfId="0" applyFont="1" applyFill="1" applyBorder="1" applyAlignment="1">
      <alignment horizontal="center" wrapText="1"/>
    </xf>
    <xf numFmtId="0" fontId="1" fillId="16" borderId="14" xfId="0" applyFont="1" applyFill="1" applyBorder="1" applyAlignment="1">
      <alignment horizontal="center" wrapText="1"/>
    </xf>
    <xf numFmtId="0" fontId="1" fillId="16" borderId="27" xfId="0" applyFont="1" applyFill="1" applyBorder="1" applyAlignment="1">
      <alignment horizontal="center" wrapText="1"/>
    </xf>
    <xf numFmtId="0" fontId="55" fillId="16" borderId="30" xfId="0" applyFont="1" applyFill="1" applyBorder="1" applyAlignment="1">
      <alignment horizontal="center"/>
    </xf>
    <xf numFmtId="165" fontId="54" fillId="0" borderId="14" xfId="0" applyNumberFormat="1" applyFont="1" applyBorder="1" applyAlignment="1">
      <alignment horizontal="center"/>
    </xf>
    <xf numFmtId="0" fontId="36" fillId="0" borderId="0" xfId="4" applyFont="1" applyAlignment="1">
      <alignment horizontal="center" wrapText="1"/>
    </xf>
    <xf numFmtId="165" fontId="11" fillId="0" borderId="20" xfId="0" applyNumberFormat="1" applyFont="1" applyBorder="1" applyAlignment="1">
      <alignment horizontal="center" vertical="center"/>
    </xf>
    <xf numFmtId="165" fontId="11" fillId="0" borderId="27" xfId="0" applyNumberFormat="1" applyFont="1" applyBorder="1" applyAlignment="1">
      <alignment horizontal="center" vertical="center"/>
    </xf>
    <xf numFmtId="0" fontId="36" fillId="0" borderId="14" xfId="0" applyFont="1" applyBorder="1" applyAlignment="1">
      <alignment horizontal="left" wrapText="1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0" fontId="20" fillId="11" borderId="21" xfId="0" applyNumberFormat="1" applyFont="1" applyFill="1" applyBorder="1" applyAlignment="1">
      <alignment horizontal="center"/>
    </xf>
    <xf numFmtId="10" fontId="20" fillId="11" borderId="15" xfId="0" applyNumberFormat="1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17" fontId="0" fillId="17" borderId="14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</cellXfs>
  <cellStyles count="7">
    <cellStyle name="Hyperlink" xfId="2" builtinId="8"/>
    <cellStyle name="Normal" xfId="0" builtinId="0"/>
    <cellStyle name="Normal 4" xfId="4" xr:uid="{69528753-D55B-47B2-B8B5-A57F6661942E}"/>
    <cellStyle name="Normal_Crnwd Daily Flow" xfId="5" xr:uid="{C885283B-0D94-4A70-8A4A-C25AD4B01E61}"/>
    <cellStyle name="Normal_FLORIDA - UFW" xfId="3" xr:uid="{5D2F6CDE-3701-4F1C-BBDA-6F40B121B2BA}"/>
    <cellStyle name="Normal_Lk Placid Daily Flow" xfId="6" xr:uid="{00A8F44D-8925-47B3-AC61-0DE894BD0C17}"/>
    <cellStyle name="Percent" xfId="1" builtinId="5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3F1DC-3EEC-43DB-90EF-8CA96A1BCF97}">
  <dimension ref="A1:Z4"/>
  <sheetViews>
    <sheetView workbookViewId="0">
      <selection activeCell="G12" sqref="G12"/>
    </sheetView>
  </sheetViews>
  <sheetFormatPr defaultRowHeight="14.25"/>
  <cols>
    <col min="1" max="1" width="10.75" bestFit="1" customWidth="1"/>
  </cols>
  <sheetData>
    <row r="1" spans="1:26" ht="15" thickBot="1"/>
    <row r="2" spans="1:26" ht="30.75" thickBot="1">
      <c r="A2" s="201">
        <v>2019</v>
      </c>
      <c r="B2" s="200" t="s">
        <v>98</v>
      </c>
      <c r="C2" s="199" t="s">
        <v>97</v>
      </c>
      <c r="D2" s="199" t="s">
        <v>96</v>
      </c>
      <c r="E2" s="199" t="s">
        <v>95</v>
      </c>
      <c r="F2" s="199" t="s">
        <v>94</v>
      </c>
      <c r="G2" s="199" t="s">
        <v>93</v>
      </c>
      <c r="H2" s="199" t="s">
        <v>92</v>
      </c>
      <c r="I2" s="199" t="s">
        <v>91</v>
      </c>
      <c r="J2" s="199" t="s">
        <v>90</v>
      </c>
      <c r="K2" s="199" t="s">
        <v>89</v>
      </c>
      <c r="L2" s="199" t="s">
        <v>88</v>
      </c>
      <c r="M2" s="199" t="s">
        <v>87</v>
      </c>
      <c r="N2" s="199" t="s">
        <v>86</v>
      </c>
      <c r="O2" s="199" t="s">
        <v>85</v>
      </c>
      <c r="P2" s="199" t="s">
        <v>84</v>
      </c>
      <c r="Q2" s="199" t="s">
        <v>83</v>
      </c>
      <c r="R2" s="199" t="s">
        <v>82</v>
      </c>
      <c r="S2" s="199" t="s">
        <v>81</v>
      </c>
      <c r="T2" s="199" t="s">
        <v>80</v>
      </c>
      <c r="U2" s="199" t="s">
        <v>79</v>
      </c>
      <c r="V2" s="199" t="s">
        <v>78</v>
      </c>
      <c r="W2" s="199" t="s">
        <v>77</v>
      </c>
      <c r="X2" s="199" t="s">
        <v>76</v>
      </c>
      <c r="Y2" s="199" t="s">
        <v>75</v>
      </c>
      <c r="Z2" s="198" t="s">
        <v>74</v>
      </c>
    </row>
    <row r="3" spans="1:26" ht="18.75" customHeight="1">
      <c r="A3" s="197" t="s">
        <v>73</v>
      </c>
      <c r="B3" s="196">
        <v>3.1759999999999997E-2</v>
      </c>
      <c r="C3" s="196">
        <v>3.8260000000000002E-2</v>
      </c>
      <c r="D3" s="196">
        <v>3.1934999999999998E-2</v>
      </c>
      <c r="E3" s="196">
        <v>1.44E-2</v>
      </c>
      <c r="F3" s="196">
        <v>5.8009999999999999E-2</v>
      </c>
      <c r="G3" s="196">
        <v>6.0499999999999998E-2</v>
      </c>
      <c r="H3" s="196">
        <v>5.459E-2</v>
      </c>
      <c r="I3" s="196">
        <v>1.3500000000000001E-3</v>
      </c>
      <c r="J3" s="196">
        <v>2.4760000000000001E-2</v>
      </c>
      <c r="K3" s="196">
        <v>4.4679999999999997E-2</v>
      </c>
      <c r="L3" s="196">
        <v>5.8630000000000002E-2</v>
      </c>
      <c r="M3" s="196">
        <v>1.7000000000000001E-2</v>
      </c>
      <c r="N3" s="196">
        <v>6.5920000000000006E-2</v>
      </c>
      <c r="O3" s="196">
        <v>3.3500000000000001E-3</v>
      </c>
      <c r="P3" s="196">
        <v>5.314E-2</v>
      </c>
      <c r="Q3" s="196">
        <v>2.0000000000000002E-5</v>
      </c>
      <c r="R3" s="196">
        <v>5.4670000000000003E-2</v>
      </c>
      <c r="S3" s="196">
        <v>0</v>
      </c>
      <c r="T3" s="196">
        <v>7.6232999999999995E-2</v>
      </c>
      <c r="U3" s="196">
        <v>1.4999999999999999E-2</v>
      </c>
      <c r="V3" s="196">
        <v>0.16500000000000001</v>
      </c>
      <c r="W3" s="196">
        <v>0</v>
      </c>
      <c r="X3" s="196">
        <v>4.2354999999999997E-2</v>
      </c>
      <c r="Y3" s="196">
        <v>3.168E-2</v>
      </c>
      <c r="Z3" s="195">
        <f>SUM(B3:Y3)</f>
        <v>0.94324300000000016</v>
      </c>
    </row>
    <row r="4" spans="1:26" ht="27.75" customHeight="1">
      <c r="A4" s="194" t="s">
        <v>67</v>
      </c>
      <c r="B4" s="202">
        <f>SUM(B3:C3)</f>
        <v>7.0019999999999999E-2</v>
      </c>
      <c r="C4" s="202"/>
      <c r="D4" s="202">
        <f>SUM(D3:E3)</f>
        <v>4.6335000000000001E-2</v>
      </c>
      <c r="E4" s="202"/>
      <c r="F4" s="202">
        <f>SUM(F3:G3)</f>
        <v>0.11851</v>
      </c>
      <c r="G4" s="202"/>
      <c r="H4" s="202">
        <f>SUM(H3:I3)</f>
        <v>5.5939999999999997E-2</v>
      </c>
      <c r="I4" s="202"/>
      <c r="J4" s="202">
        <f>SUM(J3:K3)</f>
        <v>6.9440000000000002E-2</v>
      </c>
      <c r="K4" s="202"/>
      <c r="L4" s="202">
        <f>SUM(L3:M3)</f>
        <v>7.5630000000000003E-2</v>
      </c>
      <c r="M4" s="202"/>
      <c r="N4" s="202">
        <f>SUM(N3:O3)</f>
        <v>6.9270000000000012E-2</v>
      </c>
      <c r="O4" s="202"/>
      <c r="P4" s="202">
        <f>SUM(P3:Q3)</f>
        <v>5.3159999999999999E-2</v>
      </c>
      <c r="Q4" s="202"/>
      <c r="R4" s="202">
        <f>SUM(R3:S3)</f>
        <v>5.4670000000000003E-2</v>
      </c>
      <c r="S4" s="202"/>
      <c r="T4" s="202">
        <f>SUM(T3:U3)</f>
        <v>9.1232999999999995E-2</v>
      </c>
      <c r="U4" s="202"/>
      <c r="V4" s="202">
        <f>SUM(V3:W3)</f>
        <v>0.16500000000000001</v>
      </c>
      <c r="W4" s="202"/>
      <c r="X4" s="202">
        <f>SUM(X3:Y3)</f>
        <v>7.403499999999999E-2</v>
      </c>
      <c r="Y4" s="202"/>
    </row>
  </sheetData>
  <mergeCells count="12">
    <mergeCell ref="T4:U4"/>
    <mergeCell ref="V4:W4"/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hyperlinks>
    <hyperlink ref="A3" location="Weathersfield!A1" display="Weathersfield" xr:uid="{D8F6A3B3-91AA-4FD2-A96B-B241735DD6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DF735-AAB6-47CD-B425-989EEEB5D381}">
  <dimension ref="A1:P3"/>
  <sheetViews>
    <sheetView tabSelected="1" workbookViewId="0">
      <selection activeCell="C12" sqref="C12"/>
    </sheetView>
  </sheetViews>
  <sheetFormatPr defaultRowHeight="14.25"/>
  <cols>
    <col min="1" max="1" width="22.5" bestFit="1" customWidth="1"/>
  </cols>
  <sheetData>
    <row r="1" spans="1:16" ht="19.5" customHeight="1">
      <c r="A1" s="218" t="s">
        <v>99</v>
      </c>
      <c r="B1" s="219">
        <v>43466</v>
      </c>
      <c r="C1" s="219">
        <v>43497</v>
      </c>
      <c r="D1" s="219">
        <v>43525</v>
      </c>
      <c r="E1" s="219">
        <v>43556</v>
      </c>
      <c r="F1" s="219">
        <v>43586</v>
      </c>
      <c r="G1" s="219">
        <v>43617</v>
      </c>
      <c r="H1" s="219">
        <v>43647</v>
      </c>
      <c r="I1" s="219">
        <v>43678</v>
      </c>
      <c r="J1" s="219">
        <v>43725</v>
      </c>
      <c r="K1" s="219">
        <v>43755</v>
      </c>
      <c r="L1" s="219">
        <v>43786</v>
      </c>
      <c r="M1" s="219">
        <v>43816</v>
      </c>
      <c r="N1" s="220"/>
      <c r="O1" s="220"/>
      <c r="P1" s="220"/>
    </row>
    <row r="2" spans="1:16">
      <c r="A2" t="s">
        <v>100</v>
      </c>
      <c r="B2">
        <v>6012999.9999999991</v>
      </c>
      <c r="C2">
        <v>5575999.9999999991</v>
      </c>
      <c r="D2">
        <v>6533000.0000000019</v>
      </c>
      <c r="E2">
        <v>6496000</v>
      </c>
      <c r="F2">
        <v>7262000</v>
      </c>
      <c r="G2">
        <v>6455999.9999999991</v>
      </c>
      <c r="H2">
        <v>6064000</v>
      </c>
      <c r="I2">
        <v>6212000</v>
      </c>
      <c r="J2">
        <v>6408000</v>
      </c>
      <c r="K2">
        <v>6270000.0000000009</v>
      </c>
      <c r="L2">
        <v>5179000.0000000009</v>
      </c>
      <c r="M2">
        <v>6146000</v>
      </c>
    </row>
    <row r="3" spans="1:16">
      <c r="A3" t="s">
        <v>101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499000</v>
      </c>
      <c r="I3">
        <v>0</v>
      </c>
      <c r="J3">
        <v>0</v>
      </c>
      <c r="K3">
        <v>0</v>
      </c>
      <c r="L3">
        <v>893000</v>
      </c>
      <c r="M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A79B4-804F-4ADB-BD89-5D2B52EEA382}">
  <sheetPr>
    <tabColor rgb="FF00B050"/>
  </sheetPr>
  <dimension ref="A1:Z47"/>
  <sheetViews>
    <sheetView zoomScaleNormal="100" workbookViewId="0">
      <selection activeCell="R29" sqref="R29"/>
    </sheetView>
  </sheetViews>
  <sheetFormatPr defaultRowHeight="14.25"/>
  <cols>
    <col min="1" max="1" width="16.75" customWidth="1"/>
    <col min="2" max="2" width="8.25" bestFit="1" customWidth="1"/>
    <col min="3" max="3" width="8.25" customWidth="1"/>
    <col min="4" max="4" width="7.625" bestFit="1" customWidth="1"/>
    <col min="5" max="5" width="10.25" customWidth="1"/>
    <col min="6" max="6" width="11" customWidth="1"/>
    <col min="7" max="8" width="10" customWidth="1"/>
    <col min="9" max="9" width="10.875" customWidth="1"/>
    <col min="10" max="10" width="10.125" customWidth="1"/>
    <col min="11" max="11" width="10.75" customWidth="1"/>
    <col min="12" max="12" width="8.75" customWidth="1"/>
    <col min="13" max="13" width="9.375" customWidth="1"/>
    <col min="14" max="14" width="12.5" customWidth="1"/>
    <col min="15" max="15" width="11.5" customWidth="1"/>
    <col min="16" max="16" width="7.625" customWidth="1"/>
    <col min="17" max="17" width="7.5" customWidth="1"/>
    <col min="18" max="18" width="13.875" customWidth="1"/>
    <col min="19" max="19" width="11.25" customWidth="1"/>
    <col min="20" max="20" width="8" customWidth="1"/>
    <col min="21" max="21" width="7.625" customWidth="1"/>
    <col min="22" max="22" width="8.5" customWidth="1"/>
    <col min="23" max="23" width="8.625" customWidth="1"/>
    <col min="24" max="24" width="8.375" customWidth="1"/>
    <col min="25" max="25" width="12.375" style="5" bestFit="1" customWidth="1"/>
  </cols>
  <sheetData>
    <row r="1" spans="1:26" ht="15.7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</row>
    <row r="2" spans="1:26">
      <c r="A2" s="6" t="s">
        <v>1</v>
      </c>
      <c r="B2" s="6"/>
      <c r="C2" s="6"/>
      <c r="D2" s="7"/>
      <c r="E2" s="7"/>
      <c r="F2" s="7"/>
      <c r="G2" s="7"/>
      <c r="H2" s="7"/>
      <c r="I2" s="8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6">
      <c r="A3" s="6" t="s">
        <v>2</v>
      </c>
      <c r="B3" s="6"/>
      <c r="C3" s="6"/>
      <c r="D3" s="6"/>
      <c r="E3" s="6"/>
      <c r="F3" s="6"/>
      <c r="G3" s="9"/>
      <c r="H3" s="9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6">
      <c r="A4" s="6" t="s">
        <v>3</v>
      </c>
      <c r="B4" s="6"/>
      <c r="C4" s="6"/>
      <c r="D4" s="6"/>
      <c r="E4" s="6"/>
      <c r="F4" s="6"/>
      <c r="G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6">
      <c r="A5" s="10"/>
      <c r="B5" s="4"/>
      <c r="C5" s="4"/>
      <c r="D5" s="4"/>
      <c r="E5" s="4"/>
      <c r="F5" s="4"/>
      <c r="G5" s="4"/>
      <c r="H5" s="11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6" ht="15" thickBot="1">
      <c r="A6" s="12" t="s">
        <v>4</v>
      </c>
      <c r="B6" s="1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207"/>
      <c r="S6" s="207"/>
      <c r="T6" s="207"/>
      <c r="U6" s="207"/>
      <c r="V6" s="207"/>
      <c r="W6" s="207"/>
      <c r="X6" s="207"/>
    </row>
    <row r="7" spans="1:26" ht="37.5" customHeight="1" thickBot="1">
      <c r="A7" s="4"/>
      <c r="B7" s="14"/>
      <c r="C7" s="14"/>
      <c r="D7" s="14"/>
      <c r="E7" s="14"/>
      <c r="F7" s="14"/>
      <c r="G7" s="208" t="s">
        <v>5</v>
      </c>
      <c r="H7" s="209"/>
      <c r="I7" s="210"/>
      <c r="J7" s="14"/>
      <c r="K7" s="15"/>
      <c r="L7" s="211" t="s">
        <v>6</v>
      </c>
      <c r="M7" s="212"/>
      <c r="N7" s="16"/>
      <c r="O7" s="16"/>
      <c r="P7" s="16"/>
      <c r="Q7" s="4"/>
      <c r="S7" s="213" t="s">
        <v>7</v>
      </c>
      <c r="T7" s="214"/>
      <c r="U7" s="214"/>
      <c r="V7" s="214"/>
      <c r="W7" s="214"/>
      <c r="X7" s="214"/>
      <c r="Y7" s="214"/>
      <c r="Z7" s="215"/>
    </row>
    <row r="8" spans="1:26" ht="60.75" thickBot="1">
      <c r="A8" s="17"/>
      <c r="B8" s="18" t="s">
        <v>8</v>
      </c>
      <c r="C8" s="19" t="s">
        <v>9</v>
      </c>
      <c r="D8" s="19" t="s">
        <v>10</v>
      </c>
      <c r="E8" s="20" t="s">
        <v>11</v>
      </c>
      <c r="F8" s="19" t="s">
        <v>12</v>
      </c>
      <c r="G8" s="19" t="s">
        <v>13</v>
      </c>
      <c r="H8" s="19" t="s">
        <v>14</v>
      </c>
      <c r="I8" s="21" t="s">
        <v>15</v>
      </c>
      <c r="J8" s="19" t="s">
        <v>16</v>
      </c>
      <c r="K8" s="22" t="s">
        <v>17</v>
      </c>
      <c r="L8" s="23" t="s">
        <v>18</v>
      </c>
      <c r="M8" s="23" t="s">
        <v>19</v>
      </c>
      <c r="N8" s="24" t="s">
        <v>20</v>
      </c>
      <c r="O8" s="25" t="s">
        <v>21</v>
      </c>
      <c r="P8" s="19" t="s">
        <v>22</v>
      </c>
      <c r="Q8" s="26" t="s">
        <v>23</v>
      </c>
      <c r="S8" s="27"/>
      <c r="T8" s="28" t="s">
        <v>24</v>
      </c>
      <c r="U8" s="28" t="s">
        <v>25</v>
      </c>
      <c r="V8" s="28" t="s">
        <v>26</v>
      </c>
      <c r="W8" s="29" t="s">
        <v>27</v>
      </c>
      <c r="X8" s="29" t="s">
        <v>28</v>
      </c>
      <c r="Y8" s="28" t="s">
        <v>13</v>
      </c>
      <c r="Z8" s="30" t="s">
        <v>29</v>
      </c>
    </row>
    <row r="9" spans="1:26">
      <c r="A9" s="31" t="s">
        <v>30</v>
      </c>
      <c r="B9" s="32">
        <f>'Daily Flow-470'!$AH5</f>
        <v>6.012999999999999</v>
      </c>
      <c r="C9" s="33">
        <f>'Daily Flow-470'!AI5</f>
        <v>0.19396774193548383</v>
      </c>
      <c r="D9" s="34">
        <f>'Daily Flow-470'!AJ5</f>
        <v>0.23599999999999999</v>
      </c>
      <c r="E9" s="35">
        <f>'Daily Flow-470'!$AH21</f>
        <v>0</v>
      </c>
      <c r="F9" s="36">
        <f t="shared" ref="F9:F20" si="0">B9+E9</f>
        <v>6.012999999999999</v>
      </c>
      <c r="G9" s="37">
        <v>3.1759999999999997E-2</v>
      </c>
      <c r="H9" s="37">
        <v>3.8260000000000002E-2</v>
      </c>
      <c r="I9" s="38">
        <f t="shared" ref="I9:I20" si="1">SUM(G9:H9)</f>
        <v>7.0019999999999999E-2</v>
      </c>
      <c r="J9" s="39">
        <f t="shared" ref="J9:J20" si="2">F9-I9</f>
        <v>5.9429799999999986</v>
      </c>
      <c r="K9" s="40">
        <f>M25</f>
        <v>5.6057271094229719</v>
      </c>
      <c r="L9" s="41">
        <v>9.9000000000000008E-3</v>
      </c>
      <c r="M9" s="42">
        <f>B9*L9</f>
        <v>5.9528699999999997E-2</v>
      </c>
      <c r="N9" s="43">
        <f t="shared" ref="N9:N20" si="3">J9+M9</f>
        <v>6.002508699999999</v>
      </c>
      <c r="O9" s="44">
        <f>SUM(I9+K9)</f>
        <v>5.6757471094229723</v>
      </c>
      <c r="P9" s="45">
        <f>O9/(SUM(B9+M9)+E9)</f>
        <v>0.93465957755341245</v>
      </c>
      <c r="Q9" s="46">
        <v>0.93071136384044029</v>
      </c>
      <c r="S9" s="47">
        <v>43800</v>
      </c>
      <c r="T9" s="48"/>
      <c r="U9" s="49">
        <v>43467</v>
      </c>
      <c r="V9" s="50"/>
      <c r="W9" s="51">
        <v>35878</v>
      </c>
      <c r="X9" s="48"/>
      <c r="Y9" s="48"/>
      <c r="Z9" s="52"/>
    </row>
    <row r="10" spans="1:26">
      <c r="A10" s="53" t="s">
        <v>31</v>
      </c>
      <c r="B10" s="32">
        <f>'Daily Flow-470'!$AH6</f>
        <v>5.5759999999999987</v>
      </c>
      <c r="C10" s="33">
        <f>'Daily Flow-470'!AI6</f>
        <v>0.19914285714285709</v>
      </c>
      <c r="D10" s="34">
        <f>'Daily Flow-470'!AJ6</f>
        <v>0.24099999999999999</v>
      </c>
      <c r="E10" s="35">
        <f>'Daily Flow-470'!$AH22</f>
        <v>0</v>
      </c>
      <c r="F10" s="36">
        <f t="shared" si="0"/>
        <v>5.5759999999999987</v>
      </c>
      <c r="G10" s="37">
        <v>3.1934999999999998E-2</v>
      </c>
      <c r="H10" s="37">
        <v>1.44E-2</v>
      </c>
      <c r="I10" s="38">
        <f t="shared" si="1"/>
        <v>4.6335000000000001E-2</v>
      </c>
      <c r="J10" s="39">
        <f t="shared" si="2"/>
        <v>5.5296649999999987</v>
      </c>
      <c r="K10" s="40">
        <f t="shared" ref="K10:K11" si="4">M26</f>
        <v>5.1483718638379514</v>
      </c>
      <c r="L10" s="54">
        <v>9.9000000000000008E-3</v>
      </c>
      <c r="M10" s="55">
        <f t="shared" ref="M10:M20" si="5">B10*L10</f>
        <v>5.5202399999999992E-2</v>
      </c>
      <c r="N10" s="56">
        <f t="shared" si="3"/>
        <v>5.5848673999999985</v>
      </c>
      <c r="O10" s="57">
        <f t="shared" ref="O10:O20" si="6">SUM(I10+K10)</f>
        <v>5.1947068638379514</v>
      </c>
      <c r="P10" s="45">
        <f>O10/(SUM(B10+M10)+E10)</f>
        <v>0.92248626400605893</v>
      </c>
      <c r="Q10" s="58">
        <v>0.95555550838921033</v>
      </c>
      <c r="S10" s="59" t="s">
        <v>30</v>
      </c>
      <c r="T10" s="60">
        <v>43467</v>
      </c>
      <c r="U10" s="60">
        <v>43496</v>
      </c>
      <c r="V10" s="61">
        <v>29</v>
      </c>
      <c r="W10" s="61">
        <v>35878</v>
      </c>
      <c r="X10" s="61">
        <v>35878</v>
      </c>
      <c r="Y10" s="62">
        <v>0</v>
      </c>
      <c r="Z10" s="52">
        <f>SUM('Daily Flow-470'!C21:AF21)</f>
        <v>0</v>
      </c>
    </row>
    <row r="11" spans="1:26">
      <c r="A11" s="53" t="s">
        <v>32</v>
      </c>
      <c r="B11" s="32">
        <f>'Daily Flow-470'!$AH7</f>
        <v>6.5330000000000021</v>
      </c>
      <c r="C11" s="33">
        <f>'Daily Flow-470'!AI7</f>
        <v>0.21074193548387105</v>
      </c>
      <c r="D11" s="34">
        <f>'Daily Flow-470'!AJ7</f>
        <v>0.28799999999999998</v>
      </c>
      <c r="E11" s="35">
        <f>'Daily Flow-470'!$AH23</f>
        <v>0</v>
      </c>
      <c r="F11" s="36">
        <f t="shared" si="0"/>
        <v>6.5330000000000021</v>
      </c>
      <c r="G11" s="37">
        <v>5.8009999999999999E-2</v>
      </c>
      <c r="H11" s="37">
        <v>6.0499999999999998E-2</v>
      </c>
      <c r="I11" s="38">
        <f t="shared" si="1"/>
        <v>0.11851</v>
      </c>
      <c r="J11" s="39">
        <f t="shared" si="2"/>
        <v>6.4144900000000025</v>
      </c>
      <c r="K11" s="63">
        <f t="shared" si="4"/>
        <v>6.2079816092236619</v>
      </c>
      <c r="L11" s="54">
        <v>9.9000000000000008E-3</v>
      </c>
      <c r="M11" s="55">
        <f t="shared" si="5"/>
        <v>6.4676700000000031E-2</v>
      </c>
      <c r="N11" s="56">
        <f t="shared" si="3"/>
        <v>6.4791667000000022</v>
      </c>
      <c r="O11" s="57">
        <f>SUM(I11+K11)</f>
        <v>6.3264916092236616</v>
      </c>
      <c r="P11" s="45">
        <f>O11/(SUM(B11+M11)+E11)</f>
        <v>0.95889688096169667</v>
      </c>
      <c r="Q11" s="58">
        <v>0.95038169629136682</v>
      </c>
      <c r="S11" s="64" t="s">
        <v>31</v>
      </c>
      <c r="T11" s="60">
        <v>43496</v>
      </c>
      <c r="U11" s="60">
        <v>43525</v>
      </c>
      <c r="V11" s="61">
        <v>29</v>
      </c>
      <c r="W11" s="61">
        <v>35878</v>
      </c>
      <c r="X11" s="61">
        <v>35878</v>
      </c>
      <c r="Y11" s="62">
        <v>0</v>
      </c>
      <c r="Z11" s="52">
        <f>'Daily Flow-470'!AH22</f>
        <v>0</v>
      </c>
    </row>
    <row r="12" spans="1:26">
      <c r="A12" s="53" t="s">
        <v>33</v>
      </c>
      <c r="B12" s="32">
        <f>'Daily Flow-470'!$AH8</f>
        <v>6.4959999999999996</v>
      </c>
      <c r="C12" s="33">
        <f>'Daily Flow-470'!AI8</f>
        <v>0.21653333333333333</v>
      </c>
      <c r="D12" s="34">
        <f>'Daily Flow-470'!AJ8</f>
        <v>0.28399999999999997</v>
      </c>
      <c r="E12" s="35">
        <f>'Daily Flow-470'!$AH24</f>
        <v>0</v>
      </c>
      <c r="F12" s="36">
        <f t="shared" si="0"/>
        <v>6.4959999999999996</v>
      </c>
      <c r="G12" s="37">
        <v>5.459E-2</v>
      </c>
      <c r="H12" s="37">
        <v>1.3500000000000001E-3</v>
      </c>
      <c r="I12" s="38">
        <f t="shared" si="1"/>
        <v>5.5939999999999997E-2</v>
      </c>
      <c r="J12" s="39">
        <f t="shared" si="2"/>
        <v>6.4400599999999999</v>
      </c>
      <c r="K12" s="63">
        <f>M28</f>
        <v>6.0717031436209581</v>
      </c>
      <c r="L12" s="54">
        <v>9.9000000000000008E-3</v>
      </c>
      <c r="M12" s="55">
        <f t="shared" si="5"/>
        <v>6.4310400000000004E-2</v>
      </c>
      <c r="N12" s="56">
        <f t="shared" si="3"/>
        <v>6.5043704</v>
      </c>
      <c r="O12" s="57">
        <f t="shared" si="6"/>
        <v>6.1276431436209577</v>
      </c>
      <c r="P12" s="45">
        <f t="shared" ref="P12:P20" si="7">O12/(SUM(B12+M12)+E12)</f>
        <v>0.93404774621959319</v>
      </c>
      <c r="Q12" s="58">
        <v>1.0276136551028832</v>
      </c>
      <c r="S12" s="65" t="s">
        <v>32</v>
      </c>
      <c r="T12" s="60">
        <v>43525</v>
      </c>
      <c r="U12" s="60">
        <v>43557</v>
      </c>
      <c r="V12" s="61">
        <v>32</v>
      </c>
      <c r="W12" s="61">
        <v>35878</v>
      </c>
      <c r="X12" s="61">
        <v>35878</v>
      </c>
      <c r="Y12" s="62">
        <v>0</v>
      </c>
      <c r="Z12" s="52">
        <f>'Daily Flow-470'!AH23</f>
        <v>0</v>
      </c>
    </row>
    <row r="13" spans="1:26" ht="24">
      <c r="A13" s="53" t="s">
        <v>34</v>
      </c>
      <c r="B13" s="32">
        <f>'Daily Flow-470'!$AH9</f>
        <v>7.2619999999999996</v>
      </c>
      <c r="C13" s="33">
        <f>'Daily Flow-470'!AI9</f>
        <v>0.23425806451612902</v>
      </c>
      <c r="D13" s="34">
        <f>'Daily Flow-470'!AJ9</f>
        <v>0.29799999999999999</v>
      </c>
      <c r="E13" s="35">
        <f>'Daily Flow-470'!$AH25</f>
        <v>0</v>
      </c>
      <c r="F13" s="36">
        <f t="shared" si="0"/>
        <v>7.2619999999999996</v>
      </c>
      <c r="G13" s="37">
        <v>2.4760000000000001E-2</v>
      </c>
      <c r="H13" s="37">
        <v>4.4679999999999997E-2</v>
      </c>
      <c r="I13" s="38">
        <f t="shared" si="1"/>
        <v>6.9440000000000002E-2</v>
      </c>
      <c r="J13" s="39">
        <f t="shared" si="2"/>
        <v>7.1925599999999994</v>
      </c>
      <c r="K13" s="63">
        <f t="shared" ref="K13:K20" si="8">M29</f>
        <v>6.7607109228551128</v>
      </c>
      <c r="L13" s="66" t="s">
        <v>35</v>
      </c>
      <c r="M13" s="55">
        <f>K47</f>
        <v>8.4344700000000022E-2</v>
      </c>
      <c r="N13" s="56">
        <f t="shared" si="3"/>
        <v>7.2769046999999993</v>
      </c>
      <c r="O13" s="57">
        <f t="shared" si="6"/>
        <v>6.8301509228551129</v>
      </c>
      <c r="P13" s="45">
        <f t="shared" si="7"/>
        <v>0.92973460976519562</v>
      </c>
      <c r="Q13" s="58">
        <v>0.95079986692795582</v>
      </c>
      <c r="S13" s="65" t="s">
        <v>33</v>
      </c>
      <c r="T13" s="60">
        <v>43557</v>
      </c>
      <c r="U13" s="60">
        <v>43586</v>
      </c>
      <c r="V13" s="61">
        <v>29</v>
      </c>
      <c r="W13" s="61">
        <v>35878</v>
      </c>
      <c r="X13" s="61">
        <v>35878</v>
      </c>
      <c r="Y13" s="62">
        <v>0</v>
      </c>
      <c r="Z13" s="52">
        <f>'Daily Flow-470'!B40-'Daily Flow-470'!C39</f>
        <v>0</v>
      </c>
    </row>
    <row r="14" spans="1:26">
      <c r="A14" s="53" t="s">
        <v>36</v>
      </c>
      <c r="B14" s="32">
        <f>'Daily Flow-470'!$AH10</f>
        <v>6.4559999999999995</v>
      </c>
      <c r="C14" s="33">
        <f>'Daily Flow-470'!AI10</f>
        <v>0.21519999999999997</v>
      </c>
      <c r="D14" s="34">
        <f>'Daily Flow-470'!AJ10</f>
        <v>0.29199999999999998</v>
      </c>
      <c r="E14" s="35">
        <f>'Daily Flow-470'!$AH26</f>
        <v>0</v>
      </c>
      <c r="F14" s="36">
        <f t="shared" si="0"/>
        <v>6.4559999999999995</v>
      </c>
      <c r="G14" s="37">
        <v>5.8630000000000002E-2</v>
      </c>
      <c r="H14" s="37">
        <v>1.7000000000000001E-2</v>
      </c>
      <c r="I14" s="38">
        <f t="shared" si="1"/>
        <v>7.5630000000000003E-2</v>
      </c>
      <c r="J14" s="39">
        <f t="shared" si="2"/>
        <v>6.3803699999999992</v>
      </c>
      <c r="K14" s="63">
        <f t="shared" si="8"/>
        <v>6.1271293852388746</v>
      </c>
      <c r="L14" s="54">
        <v>1.4800000000000001E-2</v>
      </c>
      <c r="M14" s="55">
        <f t="shared" si="5"/>
        <v>9.5548800000000003E-2</v>
      </c>
      <c r="N14" s="56">
        <f t="shared" si="3"/>
        <v>6.4759187999999996</v>
      </c>
      <c r="O14" s="57">
        <f t="shared" si="6"/>
        <v>6.2027593852388749</v>
      </c>
      <c r="P14" s="45">
        <f t="shared" si="7"/>
        <v>0.94676229615184659</v>
      </c>
      <c r="Q14" s="58">
        <v>0.9182101620241635</v>
      </c>
      <c r="S14" s="65" t="s">
        <v>34</v>
      </c>
      <c r="T14" s="60">
        <v>43586</v>
      </c>
      <c r="U14" s="60">
        <v>43619</v>
      </c>
      <c r="V14" s="61">
        <v>33</v>
      </c>
      <c r="W14" s="61">
        <v>35878</v>
      </c>
      <c r="X14" s="61">
        <v>35878</v>
      </c>
      <c r="Y14" s="62">
        <v>0</v>
      </c>
      <c r="Z14" s="52">
        <f>SUM('Daily Flow-470'!D41-'Daily Flow-470'!B40)</f>
        <v>0</v>
      </c>
    </row>
    <row r="15" spans="1:26">
      <c r="A15" s="53" t="s">
        <v>37</v>
      </c>
      <c r="B15" s="32">
        <f>'Daily Flow-470'!$AH11</f>
        <v>6.0640000000000001</v>
      </c>
      <c r="C15" s="33">
        <f>'Daily Flow-470'!AI11</f>
        <v>0.19561290322580646</v>
      </c>
      <c r="D15" s="34">
        <f>'Daily Flow-470'!AJ11</f>
        <v>0.248</v>
      </c>
      <c r="E15" s="35">
        <f>'Daily Flow-470'!$AH27</f>
        <v>0.499</v>
      </c>
      <c r="F15" s="36">
        <f t="shared" si="0"/>
        <v>6.5629999999999997</v>
      </c>
      <c r="G15" s="37">
        <v>6.5920000000000006E-2</v>
      </c>
      <c r="H15" s="37">
        <v>3.3500000000000001E-3</v>
      </c>
      <c r="I15" s="38">
        <f t="shared" si="1"/>
        <v>6.9270000000000012E-2</v>
      </c>
      <c r="J15" s="39">
        <f t="shared" si="2"/>
        <v>6.4937299999999993</v>
      </c>
      <c r="K15" s="63">
        <f t="shared" si="8"/>
        <v>6.2072380109985783</v>
      </c>
      <c r="L15" s="54">
        <v>1.4800000000000001E-2</v>
      </c>
      <c r="M15" s="55">
        <f t="shared" si="5"/>
        <v>8.9747199999999999E-2</v>
      </c>
      <c r="N15" s="56">
        <f t="shared" si="3"/>
        <v>6.583477199999999</v>
      </c>
      <c r="O15" s="57">
        <f t="shared" si="6"/>
        <v>6.2765080109985787</v>
      </c>
      <c r="P15" s="45">
        <f t="shared" si="7"/>
        <v>0.94344604150877387</v>
      </c>
      <c r="Q15" s="58">
        <v>0.9096292735106557</v>
      </c>
      <c r="S15" s="65" t="s">
        <v>36</v>
      </c>
      <c r="T15" s="60">
        <v>43619</v>
      </c>
      <c r="U15" s="60">
        <v>43649</v>
      </c>
      <c r="V15" s="61">
        <v>30</v>
      </c>
      <c r="W15" s="61">
        <v>35878</v>
      </c>
      <c r="X15" s="61">
        <v>35878</v>
      </c>
      <c r="Y15" s="62">
        <v>0</v>
      </c>
      <c r="Z15" s="52">
        <f>SUM('Daily Flow-470'!D42-'Daily Flow-470'!D41)</f>
        <v>0</v>
      </c>
    </row>
    <row r="16" spans="1:26">
      <c r="A16" s="53" t="s">
        <v>38</v>
      </c>
      <c r="B16" s="32">
        <f>'Daily Flow-470'!$AH12</f>
        <v>6.2119999999999997</v>
      </c>
      <c r="C16" s="33">
        <f>'Daily Flow-470'!AI12</f>
        <v>0.20038709677419353</v>
      </c>
      <c r="D16" s="34">
        <f>'Daily Flow-470'!AJ12</f>
        <v>0.25900000000000001</v>
      </c>
      <c r="E16" s="35">
        <f>'Daily Flow-470'!$AH28</f>
        <v>0</v>
      </c>
      <c r="F16" s="36">
        <f t="shared" si="0"/>
        <v>6.2119999999999997</v>
      </c>
      <c r="G16" s="37">
        <v>5.314E-2</v>
      </c>
      <c r="H16" s="37">
        <v>2.0000000000000002E-5</v>
      </c>
      <c r="I16" s="38">
        <f t="shared" si="1"/>
        <v>5.3159999999999999E-2</v>
      </c>
      <c r="J16" s="39">
        <f t="shared" si="2"/>
        <v>6.1588399999999996</v>
      </c>
      <c r="K16" s="63">
        <f t="shared" si="8"/>
        <v>5.9770463284026221</v>
      </c>
      <c r="L16" s="54">
        <v>1.4800000000000001E-2</v>
      </c>
      <c r="M16" s="55">
        <f t="shared" si="5"/>
        <v>9.1937599999999994E-2</v>
      </c>
      <c r="N16" s="56">
        <f t="shared" si="3"/>
        <v>6.2507775999999993</v>
      </c>
      <c r="O16" s="57">
        <f t="shared" si="6"/>
        <v>6.0302063284026222</v>
      </c>
      <c r="P16" s="45">
        <f t="shared" si="7"/>
        <v>0.95657773141704683</v>
      </c>
      <c r="Q16" s="58">
        <v>0.92330524187222696</v>
      </c>
      <c r="S16" s="65" t="s">
        <v>37</v>
      </c>
      <c r="T16" s="60">
        <v>43649</v>
      </c>
      <c r="U16" s="60">
        <v>43676</v>
      </c>
      <c r="V16" s="61">
        <v>27</v>
      </c>
      <c r="W16" s="61">
        <v>35878</v>
      </c>
      <c r="X16" s="61">
        <v>35878</v>
      </c>
      <c r="Y16" s="62">
        <v>0</v>
      </c>
      <c r="Z16" s="52">
        <f>('Daily Flow-470'!AE42-'Daily Flow-470'!D42)/1000</f>
        <v>0.499</v>
      </c>
    </row>
    <row r="17" spans="1:26">
      <c r="A17" s="53" t="s">
        <v>39</v>
      </c>
      <c r="B17" s="32">
        <f>'Daily Flow-470'!$AH13</f>
        <v>6.4080000000000004</v>
      </c>
      <c r="C17" s="33">
        <f>'Daily Flow-470'!AI13</f>
        <v>0.21360000000000001</v>
      </c>
      <c r="D17" s="34">
        <f>'Daily Flow-470'!AJ13</f>
        <v>0.27200000000000002</v>
      </c>
      <c r="E17" s="35">
        <f>'Daily Flow-470'!$AH29</f>
        <v>0</v>
      </c>
      <c r="F17" s="36">
        <f t="shared" si="0"/>
        <v>6.4080000000000004</v>
      </c>
      <c r="G17" s="37">
        <v>5.4670000000000003E-2</v>
      </c>
      <c r="H17" s="37">
        <v>0</v>
      </c>
      <c r="I17" s="38">
        <f t="shared" si="1"/>
        <v>5.4670000000000003E-2</v>
      </c>
      <c r="J17" s="39">
        <f t="shared" si="2"/>
        <v>6.3533300000000006</v>
      </c>
      <c r="K17" s="63">
        <f t="shared" si="8"/>
        <v>6.0789811328226087</v>
      </c>
      <c r="L17" s="54">
        <v>1.4800000000000001E-2</v>
      </c>
      <c r="M17" s="55">
        <f t="shared" si="5"/>
        <v>9.4838400000000003E-2</v>
      </c>
      <c r="N17" s="56">
        <f t="shared" si="3"/>
        <v>6.448168400000001</v>
      </c>
      <c r="O17" s="57">
        <f t="shared" si="6"/>
        <v>6.1336511328226084</v>
      </c>
      <c r="P17" s="45">
        <f t="shared" si="7"/>
        <v>0.94322675046370641</v>
      </c>
      <c r="Q17" s="58">
        <v>0.93900901730514275</v>
      </c>
      <c r="S17" s="65" t="s">
        <v>38</v>
      </c>
      <c r="T17" s="60">
        <v>43676</v>
      </c>
      <c r="U17" s="60">
        <v>43705</v>
      </c>
      <c r="V17" s="61">
        <f>U17-T17</f>
        <v>29</v>
      </c>
      <c r="W17" s="61">
        <v>35878</v>
      </c>
      <c r="X17" s="61">
        <v>36377</v>
      </c>
      <c r="Y17" s="62">
        <f>499000/1000000</f>
        <v>0.499</v>
      </c>
      <c r="Z17" s="52">
        <v>0</v>
      </c>
    </row>
    <row r="18" spans="1:26">
      <c r="A18" s="53" t="s">
        <v>40</v>
      </c>
      <c r="B18" s="32">
        <f>'Daily Flow-470'!$AH14</f>
        <v>6.2700000000000014</v>
      </c>
      <c r="C18" s="33">
        <f>'Daily Flow-470'!AI14</f>
        <v>0.20225806451612907</v>
      </c>
      <c r="D18" s="34">
        <f>'Daily Flow-470'!AJ14</f>
        <v>0.25900000000000001</v>
      </c>
      <c r="E18" s="35">
        <f>'Daily Flow-470'!$AH30</f>
        <v>0</v>
      </c>
      <c r="F18" s="36">
        <f t="shared" si="0"/>
        <v>6.2700000000000014</v>
      </c>
      <c r="G18" s="37">
        <v>7.6232999999999995E-2</v>
      </c>
      <c r="H18" s="37">
        <v>1.4999999999999999E-2</v>
      </c>
      <c r="I18" s="38">
        <f t="shared" si="1"/>
        <v>9.1232999999999995E-2</v>
      </c>
      <c r="J18" s="39">
        <f t="shared" si="2"/>
        <v>6.1787670000000015</v>
      </c>
      <c r="K18" s="63">
        <f t="shared" si="8"/>
        <v>5.9533131773925323</v>
      </c>
      <c r="L18" s="54">
        <v>1.4800000000000001E-2</v>
      </c>
      <c r="M18" s="55">
        <f t="shared" si="5"/>
        <v>9.2796000000000017E-2</v>
      </c>
      <c r="N18" s="56">
        <f t="shared" si="3"/>
        <v>6.2715630000000013</v>
      </c>
      <c r="O18" s="57">
        <f t="shared" si="6"/>
        <v>6.0445461773925322</v>
      </c>
      <c r="P18" s="45">
        <f t="shared" si="7"/>
        <v>0.94998270844963928</v>
      </c>
      <c r="Q18" s="58">
        <v>0.94692470926076489</v>
      </c>
      <c r="S18" s="64" t="s">
        <v>39</v>
      </c>
      <c r="T18" s="60">
        <v>43705</v>
      </c>
      <c r="U18" s="60">
        <v>43738</v>
      </c>
      <c r="V18" s="61">
        <v>33</v>
      </c>
      <c r="W18" s="61">
        <v>36377</v>
      </c>
      <c r="X18" s="61">
        <v>36377</v>
      </c>
      <c r="Y18" s="62">
        <f>0</f>
        <v>0</v>
      </c>
      <c r="Z18" s="52">
        <f>'Daily Flow-470'!AE44-'Daily Flow-470'!AD43</f>
        <v>0</v>
      </c>
    </row>
    <row r="19" spans="1:26">
      <c r="A19" s="53" t="s">
        <v>41</v>
      </c>
      <c r="B19" s="32">
        <f>'Daily Flow-470'!$AH15</f>
        <v>5.1790000000000012</v>
      </c>
      <c r="C19" s="33">
        <f>'Daily Flow-470'!AI15</f>
        <v>0.17263333333333336</v>
      </c>
      <c r="D19" s="34">
        <f>'Daily Flow-470'!AJ15</f>
        <v>0.22800000000000001</v>
      </c>
      <c r="E19" s="35">
        <f>'Daily Flow-470'!$AH31</f>
        <v>0.89300000000000002</v>
      </c>
      <c r="F19" s="36">
        <f t="shared" si="0"/>
        <v>6.072000000000001</v>
      </c>
      <c r="G19" s="37">
        <v>0.16500000000000001</v>
      </c>
      <c r="H19" s="37">
        <v>0</v>
      </c>
      <c r="I19" s="38">
        <f t="shared" si="1"/>
        <v>0.16500000000000001</v>
      </c>
      <c r="J19" s="39">
        <f t="shared" si="2"/>
        <v>5.9070000000000009</v>
      </c>
      <c r="K19" s="63">
        <f t="shared" si="8"/>
        <v>5.6616317682669806</v>
      </c>
      <c r="L19" s="54">
        <v>1.4800000000000001E-2</v>
      </c>
      <c r="M19" s="55">
        <f t="shared" si="5"/>
        <v>7.6649200000000015E-2</v>
      </c>
      <c r="N19" s="56">
        <f t="shared" si="3"/>
        <v>5.9836492000000012</v>
      </c>
      <c r="O19" s="57">
        <f t="shared" si="6"/>
        <v>5.8266317682669806</v>
      </c>
      <c r="P19" s="45">
        <f t="shared" si="7"/>
        <v>0.94762793887590457</v>
      </c>
      <c r="Q19" s="58">
        <v>0.93821482373205423</v>
      </c>
      <c r="S19" s="64" t="s">
        <v>40</v>
      </c>
      <c r="T19" s="60">
        <v>43738</v>
      </c>
      <c r="U19" s="60">
        <v>43770</v>
      </c>
      <c r="V19" s="61">
        <v>32</v>
      </c>
      <c r="W19" s="61">
        <v>36377</v>
      </c>
      <c r="X19" s="61">
        <v>36377</v>
      </c>
      <c r="Y19" s="62">
        <v>0</v>
      </c>
      <c r="Z19" s="52">
        <v>0</v>
      </c>
    </row>
    <row r="20" spans="1:26">
      <c r="A20" s="67" t="s">
        <v>42</v>
      </c>
      <c r="B20" s="32">
        <f>'Daily Flow-470'!$AH16</f>
        <v>6.1459999999999999</v>
      </c>
      <c r="C20" s="33">
        <f>'Daily Flow-470'!AI16</f>
        <v>0.19825806451612904</v>
      </c>
      <c r="D20" s="34">
        <f>'Daily Flow-470'!AJ16</f>
        <v>0.246</v>
      </c>
      <c r="E20" s="35">
        <f>'Daily Flow-470'!$AH32</f>
        <v>0</v>
      </c>
      <c r="F20" s="36">
        <f t="shared" si="0"/>
        <v>6.1459999999999999</v>
      </c>
      <c r="G20" s="37">
        <v>4.2354999999999997E-2</v>
      </c>
      <c r="H20" s="37">
        <v>3.168E-2</v>
      </c>
      <c r="I20" s="38">
        <f t="shared" si="1"/>
        <v>7.403499999999999E-2</v>
      </c>
      <c r="J20" s="39">
        <f t="shared" si="2"/>
        <v>6.0719649999999996</v>
      </c>
      <c r="K20" s="63">
        <f t="shared" si="8"/>
        <v>5.7833302599483991</v>
      </c>
      <c r="L20" s="54">
        <v>1.4800000000000001E-2</v>
      </c>
      <c r="M20" s="55">
        <f t="shared" si="5"/>
        <v>9.0960800000000008E-2</v>
      </c>
      <c r="N20" s="56">
        <f t="shared" si="3"/>
        <v>6.1629258</v>
      </c>
      <c r="O20" s="57">
        <f t="shared" si="6"/>
        <v>5.8573652599483994</v>
      </c>
      <c r="P20" s="45">
        <f t="shared" si="7"/>
        <v>0.93913773835942649</v>
      </c>
      <c r="Q20" s="58">
        <v>0.93594596895031568</v>
      </c>
      <c r="S20" s="65" t="s">
        <v>41</v>
      </c>
      <c r="T20" s="60">
        <v>43770</v>
      </c>
      <c r="U20" s="60">
        <v>43801</v>
      </c>
      <c r="V20" s="61">
        <v>31</v>
      </c>
      <c r="W20" s="61">
        <v>36377</v>
      </c>
      <c r="X20" s="61">
        <v>37270</v>
      </c>
      <c r="Y20" s="62">
        <f>893000/1000000</f>
        <v>0.89300000000000002</v>
      </c>
      <c r="Z20" s="52">
        <f>SUM('Daily Flow-470'!C47-'Daily Flow-470'!B46)/1000</f>
        <v>0.89300000000000002</v>
      </c>
    </row>
    <row r="21" spans="1:26" ht="15" thickBot="1">
      <c r="A21" s="68" t="s">
        <v>43</v>
      </c>
      <c r="B21" s="69">
        <f>SUM(B9:B20)</f>
        <v>74.614999999999995</v>
      </c>
      <c r="C21" s="69">
        <f>AVERAGE(C9:C20)</f>
        <v>0.20438278289810544</v>
      </c>
      <c r="D21" s="69">
        <f>MAX(D9:D20)</f>
        <v>0.29799999999999999</v>
      </c>
      <c r="E21" s="70">
        <f t="shared" ref="E21:J21" si="9">SUM(E9:E20)</f>
        <v>1.3919999999999999</v>
      </c>
      <c r="F21" s="69">
        <f t="shared" si="9"/>
        <v>76.007000000000005</v>
      </c>
      <c r="G21" s="71">
        <f t="shared" si="9"/>
        <v>0.71700300000000017</v>
      </c>
      <c r="H21" s="71">
        <f t="shared" si="9"/>
        <v>0.22624</v>
      </c>
      <c r="I21" s="72">
        <f t="shared" si="9"/>
        <v>0.94324300000000005</v>
      </c>
      <c r="J21" s="71">
        <f t="shared" si="9"/>
        <v>75.06375700000001</v>
      </c>
      <c r="K21" s="73">
        <f>SUM(K9:K20)</f>
        <v>71.583164712031262</v>
      </c>
      <c r="L21" s="74"/>
      <c r="M21" s="75">
        <f>SUM(M9:M20)</f>
        <v>0.96054090000000003</v>
      </c>
      <c r="N21" s="76">
        <f>SUM(N9:N20)</f>
        <v>76.024297899999993</v>
      </c>
      <c r="O21" s="77">
        <f>SUM(O9:O20)</f>
        <v>72.526407712031244</v>
      </c>
      <c r="P21" s="216"/>
      <c r="Q21" s="4"/>
      <c r="S21" s="78" t="s">
        <v>42</v>
      </c>
      <c r="T21" s="79">
        <v>43801</v>
      </c>
      <c r="U21" s="79">
        <v>43832</v>
      </c>
      <c r="V21" s="80">
        <v>31</v>
      </c>
      <c r="W21" s="80">
        <v>37270</v>
      </c>
      <c r="X21" s="80">
        <v>37270</v>
      </c>
      <c r="Y21" s="81">
        <v>0</v>
      </c>
      <c r="Z21" s="82">
        <f>'Daily Flow-470'!AF47-'Daily Flow-470'!B47</f>
        <v>0</v>
      </c>
    </row>
    <row r="22" spans="1:26" ht="15" thickBot="1">
      <c r="A22" s="83"/>
      <c r="B22" s="84">
        <f>SUM(B9:B20)</f>
        <v>74.614999999999995</v>
      </c>
      <c r="C22" s="4"/>
      <c r="D22" s="4"/>
      <c r="E22" s="84">
        <f>SUM(E9:E20)</f>
        <v>1.3919999999999999</v>
      </c>
      <c r="F22" s="4"/>
      <c r="G22" s="4"/>
      <c r="H22" s="4"/>
      <c r="I22" s="4"/>
      <c r="J22" s="4"/>
      <c r="K22" s="4"/>
      <c r="L22" s="4"/>
      <c r="M22" s="84">
        <f>SUM(M9:M20)</f>
        <v>0.96054090000000003</v>
      </c>
      <c r="N22" s="85"/>
      <c r="O22" s="84">
        <f>SUM(O9:O20)</f>
        <v>72.526407712031244</v>
      </c>
      <c r="P22" s="217"/>
      <c r="Q22" s="4"/>
      <c r="S22" s="6"/>
      <c r="T22" s="86"/>
      <c r="U22" s="86"/>
      <c r="V22" s="86"/>
      <c r="W22" s="87"/>
      <c r="X22" s="88" t="s">
        <v>44</v>
      </c>
      <c r="Y22" s="89">
        <f>SUM(Y10:Y21)</f>
        <v>1.3919999999999999</v>
      </c>
      <c r="Z22" s="90">
        <f>SUM(Z9:Z21)</f>
        <v>1.3919999999999999</v>
      </c>
    </row>
    <row r="23" spans="1:26">
      <c r="A23" s="14"/>
      <c r="B23" s="91">
        <f>B21-'Daily Flow-470'!AH17</f>
        <v>0</v>
      </c>
      <c r="C23" s="92" t="s">
        <v>45</v>
      </c>
      <c r="D23" s="93"/>
      <c r="E23" s="94">
        <f>E21-'Daily Flow-470'!AH33</f>
        <v>0</v>
      </c>
      <c r="F23" s="92" t="s">
        <v>45</v>
      </c>
      <c r="G23" s="93"/>
      <c r="H23" s="95"/>
      <c r="I23" s="95"/>
      <c r="J23" s="96"/>
      <c r="K23" s="95"/>
      <c r="L23" s="95"/>
      <c r="M23" s="95"/>
      <c r="N23" s="97"/>
      <c r="O23" s="98" t="s">
        <v>46</v>
      </c>
      <c r="P23" s="45">
        <f>O22/(SUM(B22+M22)+E22)</f>
        <v>0.94229862178214996</v>
      </c>
      <c r="Q23" s="4"/>
      <c r="S23" s="99" t="s">
        <v>47</v>
      </c>
      <c r="T23" s="100"/>
      <c r="U23" s="100"/>
      <c r="V23" s="100"/>
      <c r="W23" s="100"/>
      <c r="X23" s="4"/>
      <c r="Y23" s="4"/>
      <c r="Z23" s="5"/>
    </row>
    <row r="24" spans="1:26">
      <c r="A24" s="4"/>
      <c r="B24" s="101"/>
      <c r="C24" s="101"/>
      <c r="D24" s="101"/>
      <c r="E24" s="101"/>
      <c r="F24" s="101"/>
      <c r="G24" s="101"/>
      <c r="H24" s="4"/>
      <c r="I24" s="17"/>
      <c r="J24" s="102" t="s">
        <v>48</v>
      </c>
      <c r="K24" s="102" t="s">
        <v>49</v>
      </c>
      <c r="L24" s="4"/>
      <c r="M24" s="103" t="s">
        <v>50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6">
      <c r="A25" s="104" t="s">
        <v>51</v>
      </c>
      <c r="B25" s="101"/>
      <c r="C25" s="101"/>
      <c r="D25" s="101"/>
      <c r="E25" s="105"/>
      <c r="F25" s="106" t="s">
        <v>52</v>
      </c>
      <c r="G25" s="107">
        <v>0</v>
      </c>
      <c r="H25" s="4"/>
      <c r="I25" s="108" t="s">
        <v>53</v>
      </c>
      <c r="J25" s="109">
        <v>1.3548938023129258</v>
      </c>
      <c r="K25" s="109">
        <v>4.2508333071100459</v>
      </c>
      <c r="L25" s="110"/>
      <c r="M25" s="111">
        <f>J25+K25</f>
        <v>5.6057271094229719</v>
      </c>
      <c r="N25" s="4"/>
      <c r="O25" s="4"/>
      <c r="P25" s="4"/>
      <c r="Q25" s="4"/>
      <c r="R25" s="112"/>
      <c r="S25" s="4"/>
      <c r="T25" s="4"/>
      <c r="U25" s="4"/>
      <c r="V25" s="4"/>
      <c r="W25" s="4"/>
      <c r="X25" s="4"/>
    </row>
    <row r="26" spans="1:26">
      <c r="A26" s="4"/>
      <c r="E26" s="113" t="s">
        <v>54</v>
      </c>
      <c r="F26" s="114"/>
      <c r="G26" s="115"/>
      <c r="H26" s="4"/>
      <c r="I26" s="116" t="s">
        <v>31</v>
      </c>
      <c r="J26" s="109">
        <v>1.2242392645226781</v>
      </c>
      <c r="K26" s="109">
        <v>3.9241325993152731</v>
      </c>
      <c r="L26" s="117"/>
      <c r="M26" s="111">
        <f t="shared" ref="M26:M36" si="10">J26+K26</f>
        <v>5.1483718638379514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6">
      <c r="A27" s="17"/>
      <c r="B27" s="17"/>
      <c r="C27" s="17"/>
      <c r="D27" s="17"/>
      <c r="E27" s="118"/>
      <c r="F27" s="17"/>
      <c r="G27" s="17"/>
      <c r="H27" s="4"/>
      <c r="I27" s="116" t="s">
        <v>32</v>
      </c>
      <c r="J27" s="109">
        <v>1.5482239622833736</v>
      </c>
      <c r="K27" s="109">
        <v>4.6597576469402879</v>
      </c>
      <c r="L27" s="119"/>
      <c r="M27" s="111">
        <f t="shared" si="10"/>
        <v>6.2079816092236619</v>
      </c>
      <c r="N27" s="4"/>
      <c r="O27" s="4"/>
      <c r="S27" s="120"/>
      <c r="T27" s="203"/>
      <c r="U27" s="203"/>
      <c r="V27" s="4"/>
      <c r="W27" s="4"/>
      <c r="X27" s="4"/>
    </row>
    <row r="28" spans="1:26" ht="17.25" customHeight="1">
      <c r="A28" s="4"/>
      <c r="B28" s="121"/>
      <c r="C28" s="122"/>
      <c r="D28" s="122"/>
      <c r="E28" s="122"/>
      <c r="F28" s="122"/>
      <c r="G28" s="122"/>
      <c r="H28" s="4"/>
      <c r="I28" s="116" t="s">
        <v>33</v>
      </c>
      <c r="J28" s="109">
        <v>1.5369577346856298</v>
      </c>
      <c r="K28" s="109">
        <v>4.5347454089353283</v>
      </c>
      <c r="L28" s="119"/>
      <c r="M28" s="111">
        <f t="shared" si="10"/>
        <v>6.0717031436209581</v>
      </c>
      <c r="N28" s="4"/>
      <c r="O28" s="4"/>
      <c r="R28" s="123"/>
      <c r="S28" s="203"/>
      <c r="T28" s="203"/>
      <c r="U28" s="124"/>
      <c r="V28" s="4"/>
      <c r="W28" s="4"/>
      <c r="X28" s="4"/>
    </row>
    <row r="29" spans="1:26">
      <c r="A29" s="4"/>
      <c r="B29" s="121"/>
      <c r="C29" s="122"/>
      <c r="D29" s="122"/>
      <c r="E29" s="122"/>
      <c r="F29" s="122"/>
      <c r="G29" s="122"/>
      <c r="H29" s="4"/>
      <c r="I29" s="116" t="s">
        <v>34</v>
      </c>
      <c r="J29" s="109">
        <v>1.8372676508264423</v>
      </c>
      <c r="K29" s="109">
        <v>4.9234432720286705</v>
      </c>
      <c r="L29" s="119"/>
      <c r="M29" s="111">
        <f t="shared" si="10"/>
        <v>6.7607109228551128</v>
      </c>
      <c r="N29" s="4"/>
      <c r="O29" s="4"/>
      <c r="R29" s="125"/>
      <c r="S29" s="124"/>
      <c r="T29" s="124"/>
      <c r="U29" s="126"/>
      <c r="V29" s="4"/>
      <c r="W29" s="4"/>
      <c r="X29" s="4"/>
    </row>
    <row r="30" spans="1:26">
      <c r="A30" s="4"/>
      <c r="B30" s="121"/>
      <c r="C30" s="122"/>
      <c r="D30" s="122"/>
      <c r="E30" s="122"/>
      <c r="F30" s="122"/>
      <c r="G30" s="122"/>
      <c r="H30" s="4"/>
      <c r="I30" s="116" t="s">
        <v>36</v>
      </c>
      <c r="J30" s="109">
        <v>1.6711343357258743</v>
      </c>
      <c r="K30" s="109">
        <v>4.4559950495130005</v>
      </c>
      <c r="L30" s="119"/>
      <c r="M30" s="111">
        <f t="shared" si="10"/>
        <v>6.1271293852388746</v>
      </c>
      <c r="N30" s="4"/>
      <c r="O30" s="4"/>
      <c r="R30" s="127"/>
      <c r="S30" s="128"/>
      <c r="T30" s="126"/>
      <c r="U30" s="126"/>
      <c r="V30" s="4"/>
      <c r="W30" s="4"/>
      <c r="X30" s="4"/>
    </row>
    <row r="31" spans="1:26">
      <c r="B31" s="129"/>
      <c r="C31" s="130"/>
      <c r="D31" s="130"/>
      <c r="E31" s="130"/>
      <c r="F31" s="130"/>
      <c r="G31" s="130"/>
      <c r="I31" s="116" t="s">
        <v>37</v>
      </c>
      <c r="J31" s="131">
        <v>1.530208856738102</v>
      </c>
      <c r="K31" s="131">
        <v>4.6770291542604765</v>
      </c>
      <c r="L31" s="132"/>
      <c r="M31" s="111">
        <f t="shared" si="10"/>
        <v>6.2072380109985783</v>
      </c>
      <c r="R31" s="133"/>
      <c r="S31" s="134"/>
      <c r="T31" s="126"/>
      <c r="U31" s="135"/>
    </row>
    <row r="32" spans="1:26">
      <c r="B32" s="129"/>
      <c r="C32" s="130"/>
      <c r="D32" s="130"/>
      <c r="E32" s="130"/>
      <c r="F32" s="130"/>
      <c r="G32" s="130"/>
      <c r="I32" s="116" t="s">
        <v>38</v>
      </c>
      <c r="J32" s="131">
        <v>1.5033988627211978</v>
      </c>
      <c r="K32" s="131">
        <v>4.4736474656814247</v>
      </c>
      <c r="L32" s="132"/>
      <c r="M32" s="111">
        <f t="shared" si="10"/>
        <v>5.9770463284026221</v>
      </c>
      <c r="R32" s="83"/>
      <c r="S32" s="125"/>
      <c r="T32" s="135"/>
      <c r="U32" s="136"/>
    </row>
    <row r="33" spans="1:15">
      <c r="B33" s="129"/>
      <c r="C33" s="130"/>
      <c r="D33" s="130"/>
      <c r="E33" s="130"/>
      <c r="F33" s="130"/>
      <c r="G33" s="130"/>
      <c r="I33" s="116" t="s">
        <v>39</v>
      </c>
      <c r="J33" s="131">
        <v>1.5133326381119159</v>
      </c>
      <c r="K33" s="131">
        <v>4.5656484947106923</v>
      </c>
      <c r="L33" s="132"/>
      <c r="M33" s="111">
        <f t="shared" si="10"/>
        <v>6.0789811328226087</v>
      </c>
    </row>
    <row r="34" spans="1:15">
      <c r="B34" s="129"/>
      <c r="C34" s="130"/>
      <c r="D34" s="130"/>
      <c r="E34" s="130"/>
      <c r="F34" s="130"/>
      <c r="G34" s="130"/>
      <c r="I34" s="116" t="s">
        <v>40</v>
      </c>
      <c r="J34" s="131">
        <v>1.5138562344669464</v>
      </c>
      <c r="K34" s="131">
        <v>4.4394569429255855</v>
      </c>
      <c r="L34" s="132"/>
      <c r="M34" s="111">
        <f t="shared" si="10"/>
        <v>5.9533131773925323</v>
      </c>
    </row>
    <row r="35" spans="1:15">
      <c r="A35" s="137"/>
      <c r="B35" s="129"/>
      <c r="C35" s="130"/>
      <c r="D35" s="130"/>
      <c r="E35" s="130"/>
      <c r="F35" s="130"/>
      <c r="G35" s="130"/>
      <c r="I35" s="116" t="s">
        <v>41</v>
      </c>
      <c r="J35" s="131">
        <v>1.4032366586398985</v>
      </c>
      <c r="K35" s="131">
        <v>4.2583951096270818</v>
      </c>
      <c r="L35" s="132"/>
      <c r="M35" s="111">
        <f t="shared" si="10"/>
        <v>5.6616317682669806</v>
      </c>
    </row>
    <row r="36" spans="1:15">
      <c r="A36" s="129"/>
      <c r="B36" s="129"/>
      <c r="C36" s="130"/>
      <c r="D36" s="130"/>
      <c r="E36" s="130"/>
      <c r="F36" s="130"/>
      <c r="G36" s="130"/>
      <c r="I36" s="116" t="s">
        <v>42</v>
      </c>
      <c r="J36" s="138">
        <v>1.4725135552505815</v>
      </c>
      <c r="K36" s="138">
        <v>4.3108167046978174</v>
      </c>
      <c r="L36" s="132"/>
      <c r="M36" s="139">
        <f t="shared" si="10"/>
        <v>5.7833302599483991</v>
      </c>
    </row>
    <row r="37" spans="1:15">
      <c r="A37" s="129"/>
      <c r="B37" s="129"/>
      <c r="C37" s="130"/>
      <c r="D37" s="130"/>
      <c r="E37" s="130"/>
      <c r="F37" s="130"/>
      <c r="G37" s="140"/>
      <c r="H37" s="140"/>
      <c r="I37" s="141" t="s">
        <v>55</v>
      </c>
      <c r="J37" s="142">
        <f>SUM(J25:J36)</f>
        <v>18.109263556285569</v>
      </c>
      <c r="K37" s="142">
        <f>SUM(K25:K36)</f>
        <v>53.473901155745693</v>
      </c>
      <c r="L37" s="6"/>
      <c r="M37" s="143">
        <f>SUM(K9:K20)-SUM(M25:M36)</f>
        <v>0</v>
      </c>
      <c r="N37" s="144" t="s">
        <v>56</v>
      </c>
      <c r="O37" s="144"/>
    </row>
    <row r="38" spans="1:15">
      <c r="G38" s="6"/>
      <c r="H38" s="6"/>
      <c r="I38" s="6"/>
      <c r="J38" s="204">
        <f>SUM(J37:K37)</f>
        <v>71.583164712031262</v>
      </c>
      <c r="K38" s="205"/>
      <c r="L38" s="6"/>
      <c r="M38" s="6"/>
      <c r="N38" s="6"/>
      <c r="O38" s="6"/>
    </row>
    <row r="39" spans="1:15">
      <c r="G39" s="6"/>
      <c r="H39" s="145"/>
      <c r="I39" s="146" t="s">
        <v>56</v>
      </c>
      <c r="J39" s="143">
        <v>0</v>
      </c>
      <c r="K39" s="143">
        <v>0</v>
      </c>
      <c r="L39" s="6"/>
      <c r="M39" s="6"/>
      <c r="N39" s="6"/>
      <c r="O39" s="6"/>
    </row>
    <row r="40" spans="1:15">
      <c r="G40" s="6"/>
      <c r="H40" s="6"/>
      <c r="I40" s="6"/>
      <c r="J40" s="6"/>
      <c r="K40" s="6"/>
      <c r="L40" s="6"/>
      <c r="M40" s="6"/>
      <c r="N40" s="6"/>
      <c r="O40" s="6"/>
    </row>
    <row r="43" spans="1:15" ht="41.25" customHeight="1">
      <c r="H43" s="147"/>
      <c r="I43" s="206" t="s">
        <v>57</v>
      </c>
      <c r="J43" s="206"/>
    </row>
    <row r="44" spans="1:15">
      <c r="H44" s="148" t="s">
        <v>58</v>
      </c>
      <c r="I44" s="149" t="s">
        <v>18</v>
      </c>
      <c r="J44" s="149" t="s">
        <v>59</v>
      </c>
      <c r="K44" s="150" t="s">
        <v>60</v>
      </c>
    </row>
    <row r="45" spans="1:15">
      <c r="H45" s="148" t="s">
        <v>61</v>
      </c>
      <c r="I45" s="151">
        <v>9.9000000000000008E-3</v>
      </c>
      <c r="J45" s="148">
        <f>SUM('Daily Flow-470'!B9:V9)</f>
        <v>4.7210000000000001</v>
      </c>
      <c r="K45" s="150">
        <f>J45*I45</f>
        <v>4.6737900000000006E-2</v>
      </c>
    </row>
    <row r="46" spans="1:15">
      <c r="H46" s="152" t="s">
        <v>62</v>
      </c>
      <c r="I46" s="151">
        <v>1.4800000000000001E-2</v>
      </c>
      <c r="J46" s="148">
        <f>SUM('Daily Flow-470'!W9:AF9)</f>
        <v>2.5410000000000004</v>
      </c>
      <c r="K46" s="150">
        <f>J46*I46</f>
        <v>3.760680000000001E-2</v>
      </c>
    </row>
    <row r="47" spans="1:15" ht="15">
      <c r="K47" s="153">
        <f>SUM(K45:K46)</f>
        <v>8.4344700000000022E-2</v>
      </c>
    </row>
  </sheetData>
  <mergeCells count="9">
    <mergeCell ref="S28:T28"/>
    <mergeCell ref="J38:K38"/>
    <mergeCell ref="I43:J43"/>
    <mergeCell ref="R6:X6"/>
    <mergeCell ref="G7:I7"/>
    <mergeCell ref="L7:M7"/>
    <mergeCell ref="S7:Z7"/>
    <mergeCell ref="P21:P22"/>
    <mergeCell ref="T27:U27"/>
  </mergeCells>
  <conditionalFormatting sqref="D9:D20">
    <cfRule type="cellIs" dxfId="0" priority="1" operator="greaterThan">
      <formula>0.864</formula>
    </cfRule>
  </conditionalFormatting>
  <hyperlinks>
    <hyperlink ref="A6" location="'Hyper Links'!A1" display="'Hyper Links'!A1" xr:uid="{FD58CF9C-E590-459C-8249-07874C26E28F}"/>
    <hyperlink ref="A25" location="'Water Loss-Use'!A1" display="'Water Loss-Use'!A1" xr:uid="{20A2948E-C7DC-4294-AC23-81A8572D9F5C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C47CD-631D-49C7-B74D-94E12172229E}">
  <dimension ref="A1:AK47"/>
  <sheetViews>
    <sheetView zoomScaleNormal="100" workbookViewId="0">
      <selection activeCell="H27" sqref="H27"/>
    </sheetView>
  </sheetViews>
  <sheetFormatPr defaultRowHeight="14.25"/>
  <cols>
    <col min="1" max="1" width="11.5" customWidth="1"/>
    <col min="2" max="5" width="7.125" customWidth="1"/>
    <col min="6" max="6" width="8" bestFit="1" customWidth="1"/>
    <col min="7" max="7" width="7.125" customWidth="1"/>
    <col min="8" max="8" width="7.5" bestFit="1" customWidth="1"/>
    <col min="9" max="9" width="8" bestFit="1" customWidth="1"/>
    <col min="10" max="32" width="7.125" customWidth="1"/>
    <col min="33" max="33" width="1.25" customWidth="1"/>
    <col min="34" max="34" width="8.125" customWidth="1"/>
    <col min="35" max="35" width="7.125" customWidth="1"/>
    <col min="36" max="36" width="7.5" bestFit="1" customWidth="1"/>
    <col min="37" max="37" width="7.375" style="189" customWidth="1"/>
  </cols>
  <sheetData>
    <row r="1" spans="1:37" ht="18">
      <c r="A1" s="2" t="s">
        <v>0</v>
      </c>
      <c r="B1" s="3"/>
      <c r="C1" s="3"/>
      <c r="D1" s="3"/>
      <c r="E1" s="3"/>
      <c r="F1" s="3"/>
      <c r="G1" s="154" t="s">
        <v>63</v>
      </c>
      <c r="H1" s="3"/>
      <c r="I1" s="3"/>
      <c r="J1" s="3"/>
      <c r="K1" s="3"/>
      <c r="L1" s="12" t="s">
        <v>4</v>
      </c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18"/>
      <c r="AH1" s="118"/>
      <c r="AI1" s="118"/>
      <c r="AJ1" s="118"/>
      <c r="AK1" s="156"/>
    </row>
    <row r="2" spans="1:37">
      <c r="A2" s="157"/>
      <c r="B2" s="158"/>
      <c r="C2" s="159"/>
      <c r="D2" s="158"/>
      <c r="E2" s="158"/>
      <c r="F2" s="158"/>
      <c r="G2" s="160" t="s">
        <v>64</v>
      </c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61"/>
      <c r="AH2" s="161"/>
      <c r="AI2" s="161"/>
      <c r="AJ2" s="161"/>
      <c r="AK2" s="162"/>
    </row>
    <row r="3" spans="1:37" ht="15">
      <c r="A3" s="163" t="s">
        <v>65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4"/>
      <c r="AH3" s="4"/>
      <c r="AI3" s="4"/>
      <c r="AJ3" s="4"/>
      <c r="AK3" s="101"/>
    </row>
    <row r="4" spans="1:37">
      <c r="A4" s="164" t="s">
        <v>66</v>
      </c>
      <c r="B4" s="164">
        <v>1</v>
      </c>
      <c r="C4" s="164">
        <v>2</v>
      </c>
      <c r="D4" s="164">
        <v>3</v>
      </c>
      <c r="E4" s="164">
        <v>4</v>
      </c>
      <c r="F4" s="164">
        <v>5</v>
      </c>
      <c r="G4" s="164">
        <v>6</v>
      </c>
      <c r="H4" s="164">
        <v>7</v>
      </c>
      <c r="I4" s="164">
        <v>8</v>
      </c>
      <c r="J4" s="164">
        <v>9</v>
      </c>
      <c r="K4" s="164">
        <v>10</v>
      </c>
      <c r="L4" s="164">
        <v>11</v>
      </c>
      <c r="M4" s="164">
        <v>12</v>
      </c>
      <c r="N4" s="164">
        <v>13</v>
      </c>
      <c r="O4" s="164">
        <v>14</v>
      </c>
      <c r="P4" s="164">
        <v>15</v>
      </c>
      <c r="Q4" s="164">
        <v>16</v>
      </c>
      <c r="R4" s="164">
        <v>17</v>
      </c>
      <c r="S4" s="164">
        <v>18</v>
      </c>
      <c r="T4" s="164">
        <v>19</v>
      </c>
      <c r="U4" s="164">
        <v>20</v>
      </c>
      <c r="V4" s="164">
        <v>21</v>
      </c>
      <c r="W4" s="164">
        <v>22</v>
      </c>
      <c r="X4" s="164">
        <v>23</v>
      </c>
      <c r="Y4" s="164">
        <v>24</v>
      </c>
      <c r="Z4" s="164">
        <v>25</v>
      </c>
      <c r="AA4" s="164">
        <v>26</v>
      </c>
      <c r="AB4" s="164">
        <v>27</v>
      </c>
      <c r="AC4" s="164">
        <v>28</v>
      </c>
      <c r="AD4" s="164">
        <v>29</v>
      </c>
      <c r="AE4" s="164">
        <v>30</v>
      </c>
      <c r="AF4" s="164">
        <v>31</v>
      </c>
      <c r="AG4" s="165"/>
      <c r="AH4" s="164" t="s">
        <v>67</v>
      </c>
      <c r="AI4" s="164" t="s">
        <v>68</v>
      </c>
      <c r="AJ4" s="166" t="s">
        <v>69</v>
      </c>
      <c r="AK4" s="167" t="s">
        <v>70</v>
      </c>
    </row>
    <row r="5" spans="1:37" ht="24" customHeight="1">
      <c r="A5" s="116" t="s">
        <v>53</v>
      </c>
      <c r="B5" s="168">
        <v>0.159</v>
      </c>
      <c r="C5" s="168">
        <v>0.22700000000000001</v>
      </c>
      <c r="D5" s="168">
        <v>0.185</v>
      </c>
      <c r="E5" s="168">
        <v>0.18099999999999999</v>
      </c>
      <c r="F5" s="168">
        <v>0.19800000000000001</v>
      </c>
      <c r="G5" s="168">
        <v>0.19800000000000001</v>
      </c>
      <c r="H5" s="168">
        <v>0.19900000000000001</v>
      </c>
      <c r="I5" s="168">
        <v>0.19700000000000001</v>
      </c>
      <c r="J5" s="168">
        <v>0.191</v>
      </c>
      <c r="K5" s="168">
        <v>0.17799999999999999</v>
      </c>
      <c r="L5" s="168">
        <v>0.19700000000000001</v>
      </c>
      <c r="M5" s="168">
        <v>0.14000000000000001</v>
      </c>
      <c r="N5" s="168">
        <v>0.23499999999999999</v>
      </c>
      <c r="O5" s="168">
        <v>0.23599999999999999</v>
      </c>
      <c r="P5" s="168">
        <v>0.20499999999999999</v>
      </c>
      <c r="Q5" s="168">
        <v>0.151</v>
      </c>
      <c r="R5" s="168">
        <v>0.20300000000000001</v>
      </c>
      <c r="S5" s="168">
        <v>0.217</v>
      </c>
      <c r="T5" s="168">
        <v>0.153</v>
      </c>
      <c r="U5" s="168">
        <v>0.221</v>
      </c>
      <c r="V5" s="168">
        <v>0.221</v>
      </c>
      <c r="W5" s="168">
        <v>0.186</v>
      </c>
      <c r="X5" s="168">
        <v>0.186</v>
      </c>
      <c r="Y5" s="168">
        <v>0.19500000000000001</v>
      </c>
      <c r="Z5" s="168">
        <v>0.20799999999999999</v>
      </c>
      <c r="AA5" s="168">
        <v>0.157</v>
      </c>
      <c r="AB5" s="168">
        <v>0.21199999999999999</v>
      </c>
      <c r="AC5" s="168">
        <v>0.21199999999999999</v>
      </c>
      <c r="AD5" s="168">
        <v>0.20399999999999999</v>
      </c>
      <c r="AE5" s="168">
        <v>0.17799999999999999</v>
      </c>
      <c r="AF5" s="168">
        <v>0.183</v>
      </c>
      <c r="AG5" s="169"/>
      <c r="AH5" s="170">
        <v>6.012999999999999</v>
      </c>
      <c r="AI5" s="171">
        <v>0.19396774193548383</v>
      </c>
      <c r="AJ5" s="172">
        <v>0.23599999999999999</v>
      </c>
      <c r="AK5" s="173">
        <v>0</v>
      </c>
    </row>
    <row r="6" spans="1:37" ht="24" customHeight="1">
      <c r="A6" s="116" t="s">
        <v>31</v>
      </c>
      <c r="B6" s="168">
        <v>0.185</v>
      </c>
      <c r="C6" s="168">
        <v>0.17399999999999999</v>
      </c>
      <c r="D6" s="168">
        <v>0.24</v>
      </c>
      <c r="E6" s="168">
        <v>0.24099999999999999</v>
      </c>
      <c r="F6" s="168">
        <v>0.159</v>
      </c>
      <c r="G6" s="168">
        <v>0.221</v>
      </c>
      <c r="H6" s="168">
        <v>0.19700000000000001</v>
      </c>
      <c r="I6" s="168">
        <v>0.20100000000000001</v>
      </c>
      <c r="J6" s="168">
        <v>0.13900000000000001</v>
      </c>
      <c r="K6" s="168">
        <v>0.22900000000000001</v>
      </c>
      <c r="L6" s="168">
        <v>0.23</v>
      </c>
      <c r="M6" s="168">
        <v>0.17699999999999999</v>
      </c>
      <c r="N6" s="168">
        <v>0.20699999999999999</v>
      </c>
      <c r="O6" s="168">
        <v>0.17899999999999999</v>
      </c>
      <c r="P6" s="168">
        <v>0.21099999999999999</v>
      </c>
      <c r="Q6" s="168">
        <v>0.129</v>
      </c>
      <c r="R6" s="168">
        <v>0.23699999999999999</v>
      </c>
      <c r="S6" s="168">
        <v>0.23699999999999999</v>
      </c>
      <c r="T6" s="168">
        <v>0.16700000000000001</v>
      </c>
      <c r="U6" s="168">
        <v>0.223</v>
      </c>
      <c r="V6" s="168">
        <v>0.192</v>
      </c>
      <c r="W6" s="168">
        <v>0.19400000000000001</v>
      </c>
      <c r="X6" s="168">
        <v>0.161</v>
      </c>
      <c r="Y6" s="168">
        <v>0.24099999999999999</v>
      </c>
      <c r="Z6" s="168">
        <v>0.24099999999999999</v>
      </c>
      <c r="AA6" s="168">
        <v>0.17399999999999999</v>
      </c>
      <c r="AB6" s="168">
        <v>0.21199999999999999</v>
      </c>
      <c r="AC6" s="168">
        <v>0.17799999999999999</v>
      </c>
      <c r="AD6" s="174"/>
      <c r="AE6" s="174"/>
      <c r="AF6" s="174"/>
      <c r="AG6" s="175"/>
      <c r="AH6" s="170">
        <v>5.5759999999999987</v>
      </c>
      <c r="AI6" s="171">
        <v>0.19914285714285709</v>
      </c>
      <c r="AJ6" s="172">
        <v>0.24099999999999999</v>
      </c>
      <c r="AK6" s="173">
        <v>0</v>
      </c>
    </row>
    <row r="7" spans="1:37" ht="24" customHeight="1">
      <c r="A7" s="65" t="s">
        <v>32</v>
      </c>
      <c r="B7" s="168">
        <v>0.21299999999999999</v>
      </c>
      <c r="C7" s="168">
        <v>0.16700000000000001</v>
      </c>
      <c r="D7" s="168">
        <v>0.23100000000000001</v>
      </c>
      <c r="E7" s="168">
        <v>0.23100000000000001</v>
      </c>
      <c r="F7" s="168">
        <v>0.19500000000000001</v>
      </c>
      <c r="G7" s="168">
        <v>0.186</v>
      </c>
      <c r="H7" s="168">
        <v>0.186</v>
      </c>
      <c r="I7" s="168">
        <v>0.19600000000000001</v>
      </c>
      <c r="J7" s="168">
        <v>0.16900000000000001</v>
      </c>
      <c r="K7" s="168">
        <v>0.248</v>
      </c>
      <c r="L7" s="168">
        <v>0.249</v>
      </c>
      <c r="M7" s="168">
        <v>0.2</v>
      </c>
      <c r="N7" s="168">
        <v>0.186</v>
      </c>
      <c r="O7" s="168">
        <v>0.28799999999999998</v>
      </c>
      <c r="P7" s="168">
        <v>0.20499999999999999</v>
      </c>
      <c r="Q7" s="168">
        <v>0.17399999999999999</v>
      </c>
      <c r="R7" s="168">
        <v>0.24</v>
      </c>
      <c r="S7" s="168">
        <v>0.24</v>
      </c>
      <c r="T7" s="168">
        <v>0.20899999999999999</v>
      </c>
      <c r="U7" s="168">
        <v>0.17299999999999999</v>
      </c>
      <c r="V7" s="168">
        <v>0.23</v>
      </c>
      <c r="W7" s="168">
        <v>0.192</v>
      </c>
      <c r="X7" s="168">
        <v>0.20599999999999999</v>
      </c>
      <c r="Y7" s="168">
        <v>0.24199999999999999</v>
      </c>
      <c r="Z7" s="168">
        <v>0.24199999999999999</v>
      </c>
      <c r="AA7" s="168">
        <v>0.19</v>
      </c>
      <c r="AB7" s="168">
        <v>0.214</v>
      </c>
      <c r="AC7" s="168">
        <v>0.19</v>
      </c>
      <c r="AD7" s="168">
        <v>0.16200000000000001</v>
      </c>
      <c r="AE7" s="168">
        <v>0.23</v>
      </c>
      <c r="AF7" s="168">
        <v>0.249</v>
      </c>
      <c r="AG7" s="169"/>
      <c r="AH7" s="170">
        <v>6.5330000000000021</v>
      </c>
      <c r="AI7" s="171">
        <v>0.21074193548387105</v>
      </c>
      <c r="AJ7" s="172">
        <v>0.28799999999999998</v>
      </c>
      <c r="AK7" s="173">
        <v>0</v>
      </c>
    </row>
    <row r="8" spans="1:37" ht="24" customHeight="1">
      <c r="A8" s="65" t="s">
        <v>33</v>
      </c>
      <c r="B8" s="168">
        <v>0.249</v>
      </c>
      <c r="C8" s="168">
        <v>0.16800000000000001</v>
      </c>
      <c r="D8" s="168">
        <v>0.219</v>
      </c>
      <c r="E8" s="168">
        <v>0.219</v>
      </c>
      <c r="F8" s="168">
        <v>0.183</v>
      </c>
      <c r="G8" s="168">
        <v>0.182</v>
      </c>
      <c r="H8" s="168">
        <v>0.248</v>
      </c>
      <c r="I8" s="168">
        <v>0.248</v>
      </c>
      <c r="J8" s="168">
        <v>0.216</v>
      </c>
      <c r="K8" s="168">
        <v>0.155</v>
      </c>
      <c r="L8" s="168">
        <v>0.218</v>
      </c>
      <c r="M8" s="168">
        <v>0.20699999999999999</v>
      </c>
      <c r="N8" s="168">
        <v>0.13</v>
      </c>
      <c r="O8" s="168">
        <v>0.27</v>
      </c>
      <c r="P8" s="168">
        <v>0.27</v>
      </c>
      <c r="Q8" s="168">
        <v>0.192</v>
      </c>
      <c r="R8" s="168">
        <v>0.22800000000000001</v>
      </c>
      <c r="S8" s="168">
        <v>0.19500000000000001</v>
      </c>
      <c r="T8" s="168">
        <v>0.20399999999999999</v>
      </c>
      <c r="U8" s="168">
        <v>0.16300000000000001</v>
      </c>
      <c r="V8" s="168">
        <v>0.23899999999999999</v>
      </c>
      <c r="W8" s="168">
        <v>0.23899999999999999</v>
      </c>
      <c r="X8" s="168">
        <v>0.20799999999999999</v>
      </c>
      <c r="Y8" s="168">
        <v>0.17199999999999999</v>
      </c>
      <c r="Z8" s="168">
        <v>0.27</v>
      </c>
      <c r="AA8" s="168">
        <v>0.218</v>
      </c>
      <c r="AB8" s="168">
        <v>0.17799999999999999</v>
      </c>
      <c r="AC8" s="168">
        <v>0.28399999999999997</v>
      </c>
      <c r="AD8" s="168">
        <v>0.28399999999999997</v>
      </c>
      <c r="AE8" s="168">
        <v>0.24</v>
      </c>
      <c r="AF8" s="174"/>
      <c r="AG8" s="175"/>
      <c r="AH8" s="170">
        <v>6.4959999999999996</v>
      </c>
      <c r="AI8" s="171">
        <v>0.21653333333333333</v>
      </c>
      <c r="AJ8" s="172">
        <v>0.28399999999999997</v>
      </c>
      <c r="AK8" s="173">
        <v>0</v>
      </c>
    </row>
    <row r="9" spans="1:37" ht="24" customHeight="1">
      <c r="A9" s="65" t="s">
        <v>34</v>
      </c>
      <c r="B9" s="168">
        <v>0.214</v>
      </c>
      <c r="C9" s="168">
        <v>0.23300000000000001</v>
      </c>
      <c r="D9" s="168">
        <v>0.154</v>
      </c>
      <c r="E9" s="168">
        <v>0.224</v>
      </c>
      <c r="F9" s="168">
        <v>0.25600000000000001</v>
      </c>
      <c r="G9" s="168">
        <v>0.255</v>
      </c>
      <c r="H9" s="168">
        <v>0.27600000000000002</v>
      </c>
      <c r="I9" s="168">
        <v>0.20599999999999999</v>
      </c>
      <c r="J9" s="168">
        <v>0.20699999999999999</v>
      </c>
      <c r="K9" s="168">
        <v>0.218</v>
      </c>
      <c r="L9" s="168">
        <v>0.20899999999999999</v>
      </c>
      <c r="M9" s="168">
        <v>0.255</v>
      </c>
      <c r="N9" s="168">
        <v>0.25600000000000001</v>
      </c>
      <c r="O9" s="168">
        <v>0.183</v>
      </c>
      <c r="P9" s="168">
        <v>0.18099999999999999</v>
      </c>
      <c r="Q9" s="168">
        <v>0.193</v>
      </c>
      <c r="R9" s="168">
        <v>0.255</v>
      </c>
      <c r="S9" s="168">
        <v>0.19400000000000001</v>
      </c>
      <c r="T9" s="168">
        <v>0.27100000000000002</v>
      </c>
      <c r="U9" s="168">
        <v>0.27200000000000002</v>
      </c>
      <c r="V9" s="168">
        <v>0.20899999999999999</v>
      </c>
      <c r="W9" s="168">
        <v>0.223</v>
      </c>
      <c r="X9" s="168">
        <v>0.24399999999999999</v>
      </c>
      <c r="Y9" s="168">
        <v>0.23100000000000001</v>
      </c>
      <c r="Z9" s="168">
        <v>0.23799999999999999</v>
      </c>
      <c r="AA9" s="168">
        <v>0.27300000000000002</v>
      </c>
      <c r="AB9" s="168">
        <v>0.27200000000000002</v>
      </c>
      <c r="AC9" s="168">
        <v>0.29799999999999999</v>
      </c>
      <c r="AD9" s="168">
        <v>0.23300000000000001</v>
      </c>
      <c r="AE9" s="168">
        <v>0.28899999999999998</v>
      </c>
      <c r="AF9" s="168">
        <v>0.24</v>
      </c>
      <c r="AG9" s="169"/>
      <c r="AH9" s="170">
        <v>7.2619999999999996</v>
      </c>
      <c r="AI9" s="171">
        <v>0.23425806451612902</v>
      </c>
      <c r="AJ9" s="172">
        <v>0.29799999999999999</v>
      </c>
      <c r="AK9" s="173">
        <v>0</v>
      </c>
    </row>
    <row r="10" spans="1:37" ht="24" customHeight="1">
      <c r="A10" s="65" t="s">
        <v>36</v>
      </c>
      <c r="B10" s="168">
        <v>0.28899999999999998</v>
      </c>
      <c r="C10" s="168">
        <v>0.248</v>
      </c>
      <c r="D10" s="168">
        <v>0.248</v>
      </c>
      <c r="E10" s="168">
        <v>0.21099999999999999</v>
      </c>
      <c r="F10" s="168">
        <v>0.29199999999999998</v>
      </c>
      <c r="G10" s="168">
        <v>0.19900000000000001</v>
      </c>
      <c r="H10" s="168">
        <v>0.187</v>
      </c>
      <c r="I10" s="168">
        <v>0.16</v>
      </c>
      <c r="J10" s="168">
        <v>0.22700000000000001</v>
      </c>
      <c r="K10" s="168">
        <v>0.22700000000000001</v>
      </c>
      <c r="L10" s="168">
        <v>0.17199999999999999</v>
      </c>
      <c r="M10" s="168">
        <v>0.193</v>
      </c>
      <c r="N10" s="168">
        <v>0.2</v>
      </c>
      <c r="O10" s="168">
        <v>0.20399999999999999</v>
      </c>
      <c r="P10" s="168">
        <v>0.22</v>
      </c>
      <c r="Q10" s="168">
        <v>0.23899999999999999</v>
      </c>
      <c r="R10" s="168">
        <v>0.23899999999999999</v>
      </c>
      <c r="S10" s="168">
        <v>0.19400000000000001</v>
      </c>
      <c r="T10" s="168">
        <v>0.161</v>
      </c>
      <c r="U10" s="168">
        <v>0.23699999999999999</v>
      </c>
      <c r="V10" s="168">
        <v>0.14599999999999999</v>
      </c>
      <c r="W10" s="168">
        <v>0.193</v>
      </c>
      <c r="X10" s="168">
        <v>0.24399999999999999</v>
      </c>
      <c r="Y10" s="168">
        <v>0.245</v>
      </c>
      <c r="Z10" s="168">
        <v>0.23100000000000001</v>
      </c>
      <c r="AA10" s="168">
        <v>0.18</v>
      </c>
      <c r="AB10" s="168">
        <v>0.19900000000000001</v>
      </c>
      <c r="AC10" s="168">
        <v>0.21299999999999999</v>
      </c>
      <c r="AD10" s="168">
        <v>0.219</v>
      </c>
      <c r="AE10" s="168">
        <v>0.23899999999999999</v>
      </c>
      <c r="AF10" s="174"/>
      <c r="AG10" s="175"/>
      <c r="AH10" s="170">
        <v>6.4559999999999995</v>
      </c>
      <c r="AI10" s="171">
        <v>0.21519999999999997</v>
      </c>
      <c r="AJ10" s="172">
        <v>0.29199999999999998</v>
      </c>
      <c r="AK10" s="173">
        <v>0</v>
      </c>
    </row>
    <row r="11" spans="1:37" ht="24" customHeight="1">
      <c r="A11" s="65" t="s">
        <v>37</v>
      </c>
      <c r="B11" s="168">
        <v>0.23899999999999999</v>
      </c>
      <c r="C11" s="168">
        <v>0.24299999999999999</v>
      </c>
      <c r="D11" s="168">
        <v>0.14899999999999999</v>
      </c>
      <c r="E11" s="168">
        <v>0.24</v>
      </c>
      <c r="F11" s="168">
        <v>0.22500000000000001</v>
      </c>
      <c r="G11" s="168">
        <v>0.17100000000000001</v>
      </c>
      <c r="H11" s="168">
        <v>0.21199999999999999</v>
      </c>
      <c r="I11" s="168">
        <v>0.21099999999999999</v>
      </c>
      <c r="J11" s="168">
        <v>0.19400000000000001</v>
      </c>
      <c r="K11" s="168">
        <v>0.21299999999999999</v>
      </c>
      <c r="L11" s="168">
        <v>0.22700000000000001</v>
      </c>
      <c r="M11" s="168">
        <v>0.223</v>
      </c>
      <c r="N11" s="168">
        <v>0.193</v>
      </c>
      <c r="O11" s="168">
        <v>0.248</v>
      </c>
      <c r="P11" s="168">
        <v>0.248</v>
      </c>
      <c r="Q11" s="168">
        <v>0</v>
      </c>
      <c r="R11" s="168">
        <v>0</v>
      </c>
      <c r="S11" s="168">
        <v>0.193</v>
      </c>
      <c r="T11" s="168">
        <v>0.17199999999999999</v>
      </c>
      <c r="U11" s="168">
        <v>0.20200000000000001</v>
      </c>
      <c r="V11" s="168">
        <v>0.23699999999999999</v>
      </c>
      <c r="W11" s="168">
        <v>0.23699999999999999</v>
      </c>
      <c r="X11" s="168">
        <v>0.17199999999999999</v>
      </c>
      <c r="Y11" s="168">
        <v>0.247</v>
      </c>
      <c r="Z11" s="168">
        <v>0.17499999999999999</v>
      </c>
      <c r="AA11" s="168">
        <v>0.17899999999999999</v>
      </c>
      <c r="AB11" s="168">
        <v>0.16700000000000001</v>
      </c>
      <c r="AC11" s="168">
        <v>0.218</v>
      </c>
      <c r="AD11" s="168">
        <v>0.218</v>
      </c>
      <c r="AE11" s="168">
        <v>0.19800000000000001</v>
      </c>
      <c r="AF11" s="168">
        <v>0.21299999999999999</v>
      </c>
      <c r="AG11" s="169"/>
      <c r="AH11" s="170">
        <v>6.0640000000000001</v>
      </c>
      <c r="AI11" s="171">
        <v>0.19561290322580646</v>
      </c>
      <c r="AJ11" s="172">
        <v>0.248</v>
      </c>
      <c r="AK11" s="173">
        <v>0</v>
      </c>
    </row>
    <row r="12" spans="1:37" ht="24" customHeight="1">
      <c r="A12" s="65" t="s">
        <v>38</v>
      </c>
      <c r="B12" s="168">
        <v>0.18099999999999999</v>
      </c>
      <c r="C12" s="168">
        <v>0.20100000000000001</v>
      </c>
      <c r="D12" s="168">
        <v>0.13</v>
      </c>
      <c r="E12" s="168">
        <v>0.23499999999999999</v>
      </c>
      <c r="F12" s="168">
        <v>0.23499999999999999</v>
      </c>
      <c r="G12" s="168">
        <v>0.13600000000000001</v>
      </c>
      <c r="H12" s="168">
        <v>0.22900000000000001</v>
      </c>
      <c r="I12" s="168">
        <v>0.159</v>
      </c>
      <c r="J12" s="168">
        <v>0.17899999999999999</v>
      </c>
      <c r="K12" s="168">
        <v>0.20100000000000001</v>
      </c>
      <c r="L12" s="168">
        <v>0.25900000000000001</v>
      </c>
      <c r="M12" s="168">
        <v>0.25900000000000001</v>
      </c>
      <c r="N12" s="168">
        <v>0.20100000000000001</v>
      </c>
      <c r="O12" s="168">
        <v>0.2</v>
      </c>
      <c r="P12" s="168">
        <v>0.17100000000000001</v>
      </c>
      <c r="Q12" s="168">
        <v>0.22900000000000001</v>
      </c>
      <c r="R12" s="168">
        <v>0.16400000000000001</v>
      </c>
      <c r="S12" s="168">
        <v>0.24399999999999999</v>
      </c>
      <c r="T12" s="168">
        <v>0.24399999999999999</v>
      </c>
      <c r="U12" s="168">
        <v>0.16900000000000001</v>
      </c>
      <c r="V12" s="168">
        <v>0.216</v>
      </c>
      <c r="W12" s="168">
        <v>0.151</v>
      </c>
      <c r="X12" s="168">
        <v>0.23899999999999999</v>
      </c>
      <c r="Y12" s="168">
        <v>0.13800000000000001</v>
      </c>
      <c r="Z12" s="168">
        <v>0.248</v>
      </c>
      <c r="AA12" s="168">
        <v>0.248</v>
      </c>
      <c r="AB12" s="168">
        <v>0.2</v>
      </c>
      <c r="AC12" s="168">
        <v>0.153</v>
      </c>
      <c r="AD12" s="168">
        <v>0.21299999999999999</v>
      </c>
      <c r="AE12" s="168">
        <v>0.21199999999999999</v>
      </c>
      <c r="AF12" s="168">
        <v>0.16800000000000001</v>
      </c>
      <c r="AG12" s="169"/>
      <c r="AH12" s="170">
        <v>6.2119999999999997</v>
      </c>
      <c r="AI12" s="171">
        <v>0.20038709677419353</v>
      </c>
      <c r="AJ12" s="172">
        <v>0.25900000000000001</v>
      </c>
      <c r="AK12" s="173">
        <v>0</v>
      </c>
    </row>
    <row r="13" spans="1:37" ht="24" customHeight="1">
      <c r="A13" s="64" t="s">
        <v>39</v>
      </c>
      <c r="B13" s="168">
        <v>0.219</v>
      </c>
      <c r="C13" s="168">
        <v>0.219</v>
      </c>
      <c r="D13" s="168">
        <v>0.20599999999999999</v>
      </c>
      <c r="E13" s="168">
        <v>0.22900000000000001</v>
      </c>
      <c r="F13" s="168">
        <v>0.20300000000000001</v>
      </c>
      <c r="G13" s="168">
        <v>0.186</v>
      </c>
      <c r="H13" s="168">
        <v>0.154</v>
      </c>
      <c r="I13" s="168">
        <v>0.24299999999999999</v>
      </c>
      <c r="J13" s="168">
        <v>0.24199999999999999</v>
      </c>
      <c r="K13" s="168">
        <v>0.159</v>
      </c>
      <c r="L13" s="168">
        <v>0.192</v>
      </c>
      <c r="M13" s="168">
        <v>0.27200000000000002</v>
      </c>
      <c r="N13" s="168">
        <v>0.19</v>
      </c>
      <c r="O13" s="168">
        <v>0.156</v>
      </c>
      <c r="P13" s="168">
        <v>0.24</v>
      </c>
      <c r="Q13" s="168">
        <v>0.24099999999999999</v>
      </c>
      <c r="R13" s="168">
        <v>0.183</v>
      </c>
      <c r="S13" s="168">
        <v>0.23200000000000001</v>
      </c>
      <c r="T13" s="168">
        <v>0.215</v>
      </c>
      <c r="U13" s="168">
        <v>0.21299999999999999</v>
      </c>
      <c r="V13" s="168">
        <v>0.14899999999999999</v>
      </c>
      <c r="W13" s="168">
        <v>0.26900000000000002</v>
      </c>
      <c r="X13" s="168">
        <v>0.26900000000000002</v>
      </c>
      <c r="Y13" s="168">
        <v>0.182</v>
      </c>
      <c r="Z13" s="168">
        <v>0.24099999999999999</v>
      </c>
      <c r="AA13" s="168">
        <v>0.20899999999999999</v>
      </c>
      <c r="AB13" s="168">
        <v>0.16600000000000001</v>
      </c>
      <c r="AC13" s="168">
        <v>0.214</v>
      </c>
      <c r="AD13" s="168">
        <v>0.25800000000000001</v>
      </c>
      <c r="AE13" s="168">
        <v>0.25700000000000001</v>
      </c>
      <c r="AF13" s="174"/>
      <c r="AG13" s="175"/>
      <c r="AH13" s="170">
        <v>6.4080000000000004</v>
      </c>
      <c r="AI13" s="171">
        <v>0.21360000000000001</v>
      </c>
      <c r="AJ13" s="172">
        <v>0.27200000000000002</v>
      </c>
      <c r="AK13" s="173">
        <v>0</v>
      </c>
    </row>
    <row r="14" spans="1:37" ht="24" customHeight="1">
      <c r="A14" s="64" t="s">
        <v>40</v>
      </c>
      <c r="B14" s="168">
        <v>0.20300000000000001</v>
      </c>
      <c r="C14" s="168">
        <v>0.20899999999999999</v>
      </c>
      <c r="D14" s="168">
        <v>0.22600000000000001</v>
      </c>
      <c r="E14" s="168">
        <v>0.20200000000000001</v>
      </c>
      <c r="F14" s="168">
        <v>0.17899999999999999</v>
      </c>
      <c r="G14" s="168">
        <v>0.224</v>
      </c>
      <c r="H14" s="168">
        <v>0.224</v>
      </c>
      <c r="I14" s="168">
        <v>0.19500000000000001</v>
      </c>
      <c r="J14" s="168">
        <v>0.188</v>
      </c>
      <c r="K14" s="168">
        <v>0.192</v>
      </c>
      <c r="L14" s="168">
        <v>0.23200000000000001</v>
      </c>
      <c r="M14" s="168">
        <v>0.14899999999999999</v>
      </c>
      <c r="N14" s="168">
        <v>0.25900000000000001</v>
      </c>
      <c r="O14" s="168">
        <v>0.25900000000000001</v>
      </c>
      <c r="P14" s="168">
        <v>0.19</v>
      </c>
      <c r="Q14" s="168">
        <v>0.21299999999999999</v>
      </c>
      <c r="R14" s="168">
        <v>0.154</v>
      </c>
      <c r="S14" s="168">
        <v>0.20899999999999999</v>
      </c>
      <c r="T14" s="168">
        <v>0.21199999999999999</v>
      </c>
      <c r="U14" s="168">
        <v>0.19500000000000001</v>
      </c>
      <c r="V14" s="168">
        <v>0.19500000000000001</v>
      </c>
      <c r="W14" s="168">
        <v>0.214</v>
      </c>
      <c r="X14" s="168">
        <v>0.156</v>
      </c>
      <c r="Y14" s="168">
        <v>0.214</v>
      </c>
      <c r="Z14" s="168">
        <v>0.20599999999999999</v>
      </c>
      <c r="AA14" s="168">
        <v>0.152</v>
      </c>
      <c r="AB14" s="168">
        <v>0.22500000000000001</v>
      </c>
      <c r="AC14" s="168">
        <v>0.224</v>
      </c>
      <c r="AD14" s="168">
        <v>0.17699999999999999</v>
      </c>
      <c r="AE14" s="168">
        <v>0.21</v>
      </c>
      <c r="AF14" s="168">
        <v>0.183</v>
      </c>
      <c r="AG14" s="169"/>
      <c r="AH14" s="170">
        <v>6.2700000000000014</v>
      </c>
      <c r="AI14" s="171">
        <v>0.20225806451612907</v>
      </c>
      <c r="AJ14" s="172">
        <v>0.25900000000000001</v>
      </c>
      <c r="AK14" s="173">
        <v>0</v>
      </c>
    </row>
    <row r="15" spans="1:37" ht="24" customHeight="1">
      <c r="A15" s="65" t="s">
        <v>41</v>
      </c>
      <c r="B15" s="168">
        <v>0.19</v>
      </c>
      <c r="C15" s="168">
        <v>0.16900000000000001</v>
      </c>
      <c r="D15" s="168">
        <v>0.22500000000000001</v>
      </c>
      <c r="E15" s="168">
        <v>0.22500000000000001</v>
      </c>
      <c r="F15" s="168">
        <v>0.20899999999999999</v>
      </c>
      <c r="G15" s="168">
        <v>0.2</v>
      </c>
      <c r="H15" s="168">
        <v>0.155</v>
      </c>
      <c r="I15" s="168">
        <v>0.19700000000000001</v>
      </c>
      <c r="J15" s="168">
        <v>0.19800000000000001</v>
      </c>
      <c r="K15" s="168">
        <v>0.21099999999999999</v>
      </c>
      <c r="L15" s="168">
        <v>0.22500000000000001</v>
      </c>
      <c r="M15" s="168">
        <v>0</v>
      </c>
      <c r="N15" s="168">
        <v>0</v>
      </c>
      <c r="O15" s="168">
        <v>0</v>
      </c>
      <c r="P15" s="168">
        <v>0</v>
      </c>
      <c r="Q15" s="168">
        <v>0.156</v>
      </c>
      <c r="R15" s="168">
        <v>0.221</v>
      </c>
      <c r="S15" s="168">
        <v>0.221</v>
      </c>
      <c r="T15" s="168">
        <v>0.19900000000000001</v>
      </c>
      <c r="U15" s="168">
        <v>0.19</v>
      </c>
      <c r="V15" s="168">
        <v>0.20499999999999999</v>
      </c>
      <c r="W15" s="168">
        <v>0.16</v>
      </c>
      <c r="X15" s="168">
        <v>0.20699999999999999</v>
      </c>
      <c r="Y15" s="168">
        <v>0.22800000000000001</v>
      </c>
      <c r="Z15" s="168">
        <v>0.22700000000000001</v>
      </c>
      <c r="AA15" s="168">
        <v>0.19700000000000001</v>
      </c>
      <c r="AB15" s="168">
        <v>0.14699999999999999</v>
      </c>
      <c r="AC15" s="168">
        <v>0.20599999999999999</v>
      </c>
      <c r="AD15" s="168">
        <v>0.218</v>
      </c>
      <c r="AE15" s="168">
        <v>0.193</v>
      </c>
      <c r="AF15" s="174"/>
      <c r="AG15" s="175"/>
      <c r="AH15" s="170">
        <v>5.1790000000000012</v>
      </c>
      <c r="AI15" s="171">
        <v>0.17263333333333336</v>
      </c>
      <c r="AJ15" s="172">
        <v>0.22800000000000001</v>
      </c>
      <c r="AK15" s="173">
        <v>0</v>
      </c>
    </row>
    <row r="16" spans="1:37" ht="24" customHeight="1">
      <c r="A16" s="65" t="s">
        <v>42</v>
      </c>
      <c r="B16" s="168">
        <v>0.246</v>
      </c>
      <c r="C16" s="168">
        <v>0.245</v>
      </c>
      <c r="D16" s="168">
        <v>0.126</v>
      </c>
      <c r="E16" s="168">
        <v>0.246</v>
      </c>
      <c r="F16" s="168">
        <v>0.182</v>
      </c>
      <c r="G16" s="168">
        <v>0.16900000000000001</v>
      </c>
      <c r="H16" s="168">
        <v>0.183</v>
      </c>
      <c r="I16" s="168">
        <v>0.23799999999999999</v>
      </c>
      <c r="J16" s="168">
        <v>0.23699999999999999</v>
      </c>
      <c r="K16" s="168">
        <v>0.16</v>
      </c>
      <c r="L16" s="168">
        <v>0.22</v>
      </c>
      <c r="M16" s="168">
        <v>0.19500000000000001</v>
      </c>
      <c r="N16" s="168">
        <v>0.185</v>
      </c>
      <c r="O16" s="168">
        <v>0.153</v>
      </c>
      <c r="P16" s="168">
        <v>0.24</v>
      </c>
      <c r="Q16" s="168">
        <v>0.23899999999999999</v>
      </c>
      <c r="R16" s="168">
        <v>0.19400000000000001</v>
      </c>
      <c r="S16" s="168">
        <v>0.183</v>
      </c>
      <c r="T16" s="168">
        <v>0.18</v>
      </c>
      <c r="U16" s="168">
        <v>0.159</v>
      </c>
      <c r="V16" s="168">
        <v>0.185</v>
      </c>
      <c r="W16" s="168">
        <v>0.22900000000000001</v>
      </c>
      <c r="X16" s="168">
        <v>0.22900000000000001</v>
      </c>
      <c r="Y16" s="168">
        <v>0.14599999999999999</v>
      </c>
      <c r="Z16" s="168">
        <v>0.189</v>
      </c>
      <c r="AA16" s="168">
        <v>0.18</v>
      </c>
      <c r="AB16" s="168">
        <v>0.191</v>
      </c>
      <c r="AC16" s="168">
        <v>0.2</v>
      </c>
      <c r="AD16" s="168">
        <v>0.217</v>
      </c>
      <c r="AE16" s="168">
        <v>0.218</v>
      </c>
      <c r="AF16" s="168">
        <v>0.182</v>
      </c>
      <c r="AG16" s="169"/>
      <c r="AH16" s="170">
        <v>6.1459999999999999</v>
      </c>
      <c r="AI16" s="171">
        <v>0.19825806451612904</v>
      </c>
      <c r="AJ16" s="172">
        <v>0.246</v>
      </c>
      <c r="AK16" s="173">
        <v>0</v>
      </c>
    </row>
    <row r="17" spans="1:37">
      <c r="A17" s="4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7"/>
      <c r="AH17" s="170">
        <v>74.614999999999995</v>
      </c>
      <c r="AI17" s="178" t="s">
        <v>55</v>
      </c>
      <c r="AJ17" s="179"/>
      <c r="AK17" s="180"/>
    </row>
    <row r="18" spans="1:37">
      <c r="A18" s="4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7"/>
      <c r="AH18" s="176"/>
      <c r="AI18" s="177"/>
      <c r="AJ18" s="177"/>
      <c r="AK18" s="180"/>
    </row>
    <row r="19" spans="1:37">
      <c r="A19" s="181" t="s">
        <v>71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5"/>
      <c r="AH19" s="5"/>
      <c r="AI19" s="5"/>
      <c r="AJ19" s="5"/>
      <c r="AK19" s="183"/>
    </row>
    <row r="20" spans="1:37">
      <c r="A20" s="164" t="s">
        <v>66</v>
      </c>
      <c r="B20" s="164">
        <v>1</v>
      </c>
      <c r="C20" s="164">
        <v>2</v>
      </c>
      <c r="D20" s="164">
        <v>3</v>
      </c>
      <c r="E20" s="164">
        <v>4</v>
      </c>
      <c r="F20" s="164">
        <v>5</v>
      </c>
      <c r="G20" s="164">
        <v>6</v>
      </c>
      <c r="H20" s="164">
        <v>7</v>
      </c>
      <c r="I20" s="164">
        <v>8</v>
      </c>
      <c r="J20" s="164">
        <v>9</v>
      </c>
      <c r="K20" s="164">
        <v>10</v>
      </c>
      <c r="L20" s="164">
        <v>11</v>
      </c>
      <c r="M20" s="164">
        <v>12</v>
      </c>
      <c r="N20" s="164">
        <v>13</v>
      </c>
      <c r="O20" s="164">
        <v>14</v>
      </c>
      <c r="P20" s="164">
        <v>15</v>
      </c>
      <c r="Q20" s="164">
        <v>16</v>
      </c>
      <c r="R20" s="164">
        <v>17</v>
      </c>
      <c r="S20" s="164">
        <v>18</v>
      </c>
      <c r="T20" s="164">
        <v>19</v>
      </c>
      <c r="U20" s="164">
        <v>20</v>
      </c>
      <c r="V20" s="164">
        <v>21</v>
      </c>
      <c r="W20" s="164">
        <v>22</v>
      </c>
      <c r="X20" s="164">
        <v>23</v>
      </c>
      <c r="Y20" s="164">
        <v>24</v>
      </c>
      <c r="Z20" s="164">
        <v>25</v>
      </c>
      <c r="AA20" s="164">
        <v>26</v>
      </c>
      <c r="AB20" s="164">
        <v>27</v>
      </c>
      <c r="AC20" s="164">
        <v>28</v>
      </c>
      <c r="AD20" s="164">
        <v>29</v>
      </c>
      <c r="AE20" s="164">
        <v>30</v>
      </c>
      <c r="AF20" s="164">
        <v>31</v>
      </c>
      <c r="AG20" s="184"/>
      <c r="AH20" s="185" t="s">
        <v>67</v>
      </c>
      <c r="AI20" s="185" t="s">
        <v>68</v>
      </c>
      <c r="AJ20" s="186" t="s">
        <v>69</v>
      </c>
      <c r="AK20" s="187" t="s">
        <v>70</v>
      </c>
    </row>
    <row r="21" spans="1:37" ht="20.25" customHeight="1">
      <c r="A21" s="116" t="s">
        <v>53</v>
      </c>
      <c r="B21" s="168">
        <v>0</v>
      </c>
      <c r="C21" s="168">
        <v>0</v>
      </c>
      <c r="D21" s="168">
        <v>0</v>
      </c>
      <c r="E21" s="168">
        <v>0</v>
      </c>
      <c r="F21" s="168">
        <v>0</v>
      </c>
      <c r="G21" s="168">
        <v>0</v>
      </c>
      <c r="H21" s="168">
        <v>0</v>
      </c>
      <c r="I21" s="168">
        <v>0</v>
      </c>
      <c r="J21" s="168">
        <v>0</v>
      </c>
      <c r="K21" s="168">
        <v>0</v>
      </c>
      <c r="L21" s="168">
        <v>0</v>
      </c>
      <c r="M21" s="168">
        <v>0</v>
      </c>
      <c r="N21" s="168">
        <v>0</v>
      </c>
      <c r="O21" s="168">
        <v>0</v>
      </c>
      <c r="P21" s="168">
        <v>0</v>
      </c>
      <c r="Q21" s="168">
        <v>0</v>
      </c>
      <c r="R21" s="168">
        <v>0</v>
      </c>
      <c r="S21" s="168">
        <v>0</v>
      </c>
      <c r="T21" s="168">
        <v>0</v>
      </c>
      <c r="U21" s="168">
        <v>0</v>
      </c>
      <c r="V21" s="168">
        <v>0</v>
      </c>
      <c r="W21" s="168">
        <v>0</v>
      </c>
      <c r="X21" s="168">
        <v>0</v>
      </c>
      <c r="Y21" s="168">
        <v>0</v>
      </c>
      <c r="Z21" s="168">
        <v>0</v>
      </c>
      <c r="AA21" s="168">
        <v>0</v>
      </c>
      <c r="AB21" s="168">
        <v>0</v>
      </c>
      <c r="AC21" s="168">
        <v>0</v>
      </c>
      <c r="AD21" s="168">
        <v>0</v>
      </c>
      <c r="AE21" s="168">
        <v>0</v>
      </c>
      <c r="AF21" s="168">
        <v>0</v>
      </c>
      <c r="AG21" s="169"/>
      <c r="AH21" s="170">
        <v>0</v>
      </c>
      <c r="AI21" s="171">
        <v>0</v>
      </c>
      <c r="AJ21" s="172">
        <v>0</v>
      </c>
      <c r="AK21" s="173">
        <v>0</v>
      </c>
    </row>
    <row r="22" spans="1:37" ht="20.25" customHeight="1">
      <c r="A22" s="116" t="s">
        <v>31</v>
      </c>
      <c r="B22" s="168">
        <v>0</v>
      </c>
      <c r="C22" s="168">
        <v>0</v>
      </c>
      <c r="D22" s="168">
        <v>0</v>
      </c>
      <c r="E22" s="168">
        <v>0</v>
      </c>
      <c r="F22" s="168">
        <v>0</v>
      </c>
      <c r="G22" s="168">
        <v>0</v>
      </c>
      <c r="H22" s="168">
        <v>0</v>
      </c>
      <c r="I22" s="168">
        <v>0</v>
      </c>
      <c r="J22" s="168">
        <v>0</v>
      </c>
      <c r="K22" s="168">
        <v>0</v>
      </c>
      <c r="L22" s="168">
        <v>0</v>
      </c>
      <c r="M22" s="168">
        <v>0</v>
      </c>
      <c r="N22" s="168">
        <v>0</v>
      </c>
      <c r="O22" s="168">
        <v>0</v>
      </c>
      <c r="P22" s="168">
        <v>0</v>
      </c>
      <c r="Q22" s="168">
        <v>0</v>
      </c>
      <c r="R22" s="168">
        <v>0</v>
      </c>
      <c r="S22" s="168">
        <v>0</v>
      </c>
      <c r="T22" s="168">
        <v>0</v>
      </c>
      <c r="U22" s="168">
        <v>0</v>
      </c>
      <c r="V22" s="168">
        <v>0</v>
      </c>
      <c r="W22" s="168">
        <v>0</v>
      </c>
      <c r="X22" s="168">
        <v>0</v>
      </c>
      <c r="Y22" s="168">
        <v>0</v>
      </c>
      <c r="Z22" s="168">
        <v>0</v>
      </c>
      <c r="AA22" s="168">
        <v>0</v>
      </c>
      <c r="AB22" s="168">
        <v>0</v>
      </c>
      <c r="AC22" s="168">
        <v>0</v>
      </c>
      <c r="AD22" s="174"/>
      <c r="AE22" s="174"/>
      <c r="AF22" s="174"/>
      <c r="AG22" s="175"/>
      <c r="AH22" s="170">
        <v>0</v>
      </c>
      <c r="AI22" s="171">
        <v>0</v>
      </c>
      <c r="AJ22" s="172">
        <v>0</v>
      </c>
      <c r="AK22" s="173">
        <v>0</v>
      </c>
    </row>
    <row r="23" spans="1:37" ht="20.25" customHeight="1">
      <c r="A23" s="116" t="s">
        <v>32</v>
      </c>
      <c r="B23" s="168">
        <v>0</v>
      </c>
      <c r="C23" s="168">
        <v>0</v>
      </c>
      <c r="D23" s="168">
        <v>0</v>
      </c>
      <c r="E23" s="168">
        <v>0</v>
      </c>
      <c r="F23" s="168">
        <v>0</v>
      </c>
      <c r="G23" s="168">
        <v>0</v>
      </c>
      <c r="H23" s="168">
        <v>0</v>
      </c>
      <c r="I23" s="168">
        <v>0</v>
      </c>
      <c r="J23" s="168">
        <v>0</v>
      </c>
      <c r="K23" s="168">
        <v>0</v>
      </c>
      <c r="L23" s="168">
        <v>0</v>
      </c>
      <c r="M23" s="168">
        <v>0</v>
      </c>
      <c r="N23" s="168">
        <v>0</v>
      </c>
      <c r="O23" s="168">
        <v>0</v>
      </c>
      <c r="P23" s="168">
        <v>0</v>
      </c>
      <c r="Q23" s="168">
        <v>0</v>
      </c>
      <c r="R23" s="168">
        <v>0</v>
      </c>
      <c r="S23" s="168">
        <v>0</v>
      </c>
      <c r="T23" s="168">
        <v>0</v>
      </c>
      <c r="U23" s="168">
        <v>0</v>
      </c>
      <c r="V23" s="168">
        <v>0</v>
      </c>
      <c r="W23" s="168">
        <v>0</v>
      </c>
      <c r="X23" s="168">
        <v>0</v>
      </c>
      <c r="Y23" s="168">
        <v>0</v>
      </c>
      <c r="Z23" s="168">
        <v>0</v>
      </c>
      <c r="AA23" s="168">
        <v>0</v>
      </c>
      <c r="AB23" s="168">
        <v>0</v>
      </c>
      <c r="AC23" s="168">
        <v>0</v>
      </c>
      <c r="AD23" s="168">
        <v>0</v>
      </c>
      <c r="AE23" s="168">
        <v>0</v>
      </c>
      <c r="AF23" s="168">
        <v>0</v>
      </c>
      <c r="AG23" s="169"/>
      <c r="AH23" s="170">
        <v>0</v>
      </c>
      <c r="AI23" s="171">
        <v>0</v>
      </c>
      <c r="AJ23" s="172">
        <v>0</v>
      </c>
      <c r="AK23" s="173">
        <v>0</v>
      </c>
    </row>
    <row r="24" spans="1:37" ht="20.25" customHeight="1">
      <c r="A24" s="116" t="s">
        <v>33</v>
      </c>
      <c r="B24" s="168">
        <v>0</v>
      </c>
      <c r="C24" s="168">
        <v>0</v>
      </c>
      <c r="D24" s="168">
        <v>0</v>
      </c>
      <c r="E24" s="168">
        <v>0</v>
      </c>
      <c r="F24" s="168">
        <v>0</v>
      </c>
      <c r="G24" s="168">
        <v>0</v>
      </c>
      <c r="H24" s="168">
        <v>0</v>
      </c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74"/>
      <c r="AG24" s="175"/>
      <c r="AH24" s="170">
        <v>0</v>
      </c>
      <c r="AI24" s="171">
        <v>0</v>
      </c>
      <c r="AJ24" s="172">
        <v>0</v>
      </c>
      <c r="AK24" s="173">
        <v>0</v>
      </c>
    </row>
    <row r="25" spans="1:37" ht="20.25" customHeight="1">
      <c r="A25" s="116" t="s">
        <v>34</v>
      </c>
      <c r="B25" s="168">
        <v>0</v>
      </c>
      <c r="C25" s="168">
        <v>0</v>
      </c>
      <c r="D25" s="168">
        <v>0</v>
      </c>
      <c r="E25" s="168">
        <v>0</v>
      </c>
      <c r="F25" s="168">
        <v>0</v>
      </c>
      <c r="G25" s="168">
        <v>0</v>
      </c>
      <c r="H25" s="168">
        <v>0</v>
      </c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9"/>
      <c r="AH25" s="170">
        <v>0</v>
      </c>
      <c r="AI25" s="171">
        <v>0</v>
      </c>
      <c r="AJ25" s="172">
        <v>0</v>
      </c>
      <c r="AK25" s="173">
        <v>0</v>
      </c>
    </row>
    <row r="26" spans="1:37" ht="20.25" customHeight="1">
      <c r="A26" s="116" t="s">
        <v>36</v>
      </c>
      <c r="B26" s="168">
        <v>0</v>
      </c>
      <c r="C26" s="168">
        <v>0</v>
      </c>
      <c r="D26" s="168">
        <v>0</v>
      </c>
      <c r="E26" s="168">
        <v>0</v>
      </c>
      <c r="F26" s="168">
        <v>0</v>
      </c>
      <c r="G26" s="168">
        <v>0</v>
      </c>
      <c r="H26" s="168">
        <v>0</v>
      </c>
      <c r="I26" s="168">
        <v>0</v>
      </c>
      <c r="J26" s="168">
        <v>0</v>
      </c>
      <c r="K26" s="168">
        <v>0</v>
      </c>
      <c r="L26" s="168">
        <v>0</v>
      </c>
      <c r="M26" s="168">
        <v>0</v>
      </c>
      <c r="N26" s="168">
        <v>0</v>
      </c>
      <c r="O26" s="168">
        <v>0</v>
      </c>
      <c r="P26" s="168">
        <v>0</v>
      </c>
      <c r="Q26" s="168">
        <v>0</v>
      </c>
      <c r="R26" s="168">
        <v>0</v>
      </c>
      <c r="S26" s="168">
        <v>0</v>
      </c>
      <c r="T26" s="168">
        <v>0</v>
      </c>
      <c r="U26" s="168">
        <v>0</v>
      </c>
      <c r="V26" s="168">
        <v>0</v>
      </c>
      <c r="W26" s="168">
        <v>0</v>
      </c>
      <c r="X26" s="168">
        <v>0</v>
      </c>
      <c r="Y26" s="168">
        <v>0</v>
      </c>
      <c r="Z26" s="168">
        <v>0</v>
      </c>
      <c r="AA26" s="168">
        <v>0</v>
      </c>
      <c r="AB26" s="168">
        <v>0</v>
      </c>
      <c r="AC26" s="168">
        <v>0</v>
      </c>
      <c r="AD26" s="168">
        <v>0</v>
      </c>
      <c r="AE26" s="168">
        <v>0</v>
      </c>
      <c r="AF26" s="174"/>
      <c r="AG26" s="175"/>
      <c r="AH26" s="170">
        <v>0</v>
      </c>
      <c r="AI26" s="171">
        <v>0</v>
      </c>
      <c r="AJ26" s="172">
        <v>0</v>
      </c>
      <c r="AK26" s="173">
        <v>0</v>
      </c>
    </row>
    <row r="27" spans="1:37" ht="20.25" customHeight="1">
      <c r="A27" s="116" t="s">
        <v>37</v>
      </c>
      <c r="B27" s="168">
        <v>0</v>
      </c>
      <c r="C27" s="168">
        <v>0</v>
      </c>
      <c r="D27" s="168">
        <v>0</v>
      </c>
      <c r="E27" s="168">
        <v>0</v>
      </c>
      <c r="F27" s="168">
        <v>0</v>
      </c>
      <c r="G27" s="168">
        <v>0</v>
      </c>
      <c r="H27" s="168">
        <v>0</v>
      </c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0.24099999999999999</v>
      </c>
      <c r="R27" s="168">
        <v>0.25800000000000001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9"/>
      <c r="AH27" s="170">
        <v>0.499</v>
      </c>
      <c r="AI27" s="171">
        <v>1.6096774193548387E-2</v>
      </c>
      <c r="AJ27" s="172">
        <v>0.25800000000000001</v>
      </c>
      <c r="AK27" s="173">
        <v>0</v>
      </c>
    </row>
    <row r="28" spans="1:37" ht="20.25" customHeight="1">
      <c r="A28" s="116" t="s">
        <v>38</v>
      </c>
      <c r="B28" s="168">
        <v>0</v>
      </c>
      <c r="C28" s="168">
        <v>0</v>
      </c>
      <c r="D28" s="168">
        <v>0</v>
      </c>
      <c r="E28" s="168">
        <v>0</v>
      </c>
      <c r="F28" s="168">
        <v>0</v>
      </c>
      <c r="G28" s="168">
        <v>0</v>
      </c>
      <c r="H28" s="168">
        <v>0</v>
      </c>
      <c r="I28" s="168">
        <v>0</v>
      </c>
      <c r="J28" s="168">
        <v>0</v>
      </c>
      <c r="K28" s="168">
        <v>0</v>
      </c>
      <c r="L28" s="168">
        <v>0</v>
      </c>
      <c r="M28" s="168">
        <v>0</v>
      </c>
      <c r="N28" s="168">
        <v>0</v>
      </c>
      <c r="O28" s="168">
        <v>0</v>
      </c>
      <c r="P28" s="168">
        <v>0</v>
      </c>
      <c r="Q28" s="168">
        <v>0</v>
      </c>
      <c r="R28" s="168">
        <v>0</v>
      </c>
      <c r="S28" s="168">
        <v>0</v>
      </c>
      <c r="T28" s="168">
        <v>0</v>
      </c>
      <c r="U28" s="168">
        <v>0</v>
      </c>
      <c r="V28" s="168">
        <v>0</v>
      </c>
      <c r="W28" s="168">
        <v>0</v>
      </c>
      <c r="X28" s="168">
        <v>0</v>
      </c>
      <c r="Y28" s="168">
        <v>0</v>
      </c>
      <c r="Z28" s="168">
        <v>0</v>
      </c>
      <c r="AA28" s="168">
        <v>0</v>
      </c>
      <c r="AB28" s="168">
        <v>0</v>
      </c>
      <c r="AC28" s="168">
        <v>0</v>
      </c>
      <c r="AD28" s="168">
        <v>0</v>
      </c>
      <c r="AE28" s="168">
        <v>0</v>
      </c>
      <c r="AF28" s="168">
        <v>0</v>
      </c>
      <c r="AG28" s="169"/>
      <c r="AH28" s="170">
        <v>0</v>
      </c>
      <c r="AI28" s="171">
        <v>0</v>
      </c>
      <c r="AJ28" s="172">
        <v>0</v>
      </c>
      <c r="AK28" s="173">
        <v>0</v>
      </c>
    </row>
    <row r="29" spans="1:37" ht="20.25" customHeight="1">
      <c r="A29" s="116" t="s">
        <v>39</v>
      </c>
      <c r="B29" s="168">
        <v>0</v>
      </c>
      <c r="C29" s="168">
        <v>0</v>
      </c>
      <c r="D29" s="168">
        <v>0</v>
      </c>
      <c r="E29" s="168">
        <v>0</v>
      </c>
      <c r="F29" s="168">
        <v>0</v>
      </c>
      <c r="G29" s="168">
        <v>0</v>
      </c>
      <c r="H29" s="168">
        <v>0</v>
      </c>
      <c r="I29" s="168">
        <v>0</v>
      </c>
      <c r="J29" s="168">
        <v>0</v>
      </c>
      <c r="K29" s="168">
        <v>0</v>
      </c>
      <c r="L29" s="168">
        <v>0</v>
      </c>
      <c r="M29" s="168">
        <v>0</v>
      </c>
      <c r="N29" s="168">
        <v>0</v>
      </c>
      <c r="O29" s="168">
        <v>0</v>
      </c>
      <c r="P29" s="168">
        <v>0</v>
      </c>
      <c r="Q29" s="168">
        <v>0</v>
      </c>
      <c r="R29" s="168">
        <v>0</v>
      </c>
      <c r="S29" s="168">
        <v>0</v>
      </c>
      <c r="T29" s="168">
        <v>0</v>
      </c>
      <c r="U29" s="168">
        <v>0</v>
      </c>
      <c r="V29" s="168">
        <v>0</v>
      </c>
      <c r="W29" s="168">
        <v>0</v>
      </c>
      <c r="X29" s="168">
        <v>0</v>
      </c>
      <c r="Y29" s="168">
        <v>0</v>
      </c>
      <c r="Z29" s="168">
        <v>0</v>
      </c>
      <c r="AA29" s="168">
        <v>0</v>
      </c>
      <c r="AB29" s="168">
        <v>0</v>
      </c>
      <c r="AC29" s="168">
        <v>0</v>
      </c>
      <c r="AD29" s="168">
        <v>0</v>
      </c>
      <c r="AE29" s="168">
        <v>0</v>
      </c>
      <c r="AF29" s="174"/>
      <c r="AG29" s="175"/>
      <c r="AH29" s="170">
        <v>0</v>
      </c>
      <c r="AI29" s="171">
        <v>0</v>
      </c>
      <c r="AJ29" s="172">
        <v>0</v>
      </c>
      <c r="AK29" s="173">
        <v>0</v>
      </c>
    </row>
    <row r="30" spans="1:37" ht="20.25" customHeight="1">
      <c r="A30" s="116" t="s">
        <v>40</v>
      </c>
      <c r="B30" s="168">
        <v>0</v>
      </c>
      <c r="C30" s="168">
        <v>0</v>
      </c>
      <c r="D30" s="168">
        <v>0</v>
      </c>
      <c r="E30" s="168">
        <v>0</v>
      </c>
      <c r="F30" s="168">
        <v>0</v>
      </c>
      <c r="G30" s="168">
        <v>0</v>
      </c>
      <c r="H30" s="168">
        <v>0</v>
      </c>
      <c r="I30" s="168">
        <v>0</v>
      </c>
      <c r="J30" s="168">
        <v>0</v>
      </c>
      <c r="K30" s="168">
        <v>0</v>
      </c>
      <c r="L30" s="168">
        <v>0</v>
      </c>
      <c r="M30" s="168">
        <v>0</v>
      </c>
      <c r="N30" s="168">
        <v>0</v>
      </c>
      <c r="O30" s="168">
        <v>0</v>
      </c>
      <c r="P30" s="168">
        <v>0</v>
      </c>
      <c r="Q30" s="168">
        <v>0</v>
      </c>
      <c r="R30" s="168">
        <v>0</v>
      </c>
      <c r="S30" s="168">
        <v>0</v>
      </c>
      <c r="T30" s="168">
        <v>0</v>
      </c>
      <c r="U30" s="168">
        <v>0</v>
      </c>
      <c r="V30" s="168">
        <v>0</v>
      </c>
      <c r="W30" s="168">
        <v>0</v>
      </c>
      <c r="X30" s="168">
        <v>0</v>
      </c>
      <c r="Y30" s="168">
        <v>0</v>
      </c>
      <c r="Z30" s="168">
        <v>0</v>
      </c>
      <c r="AA30" s="168">
        <v>0</v>
      </c>
      <c r="AB30" s="168">
        <v>0</v>
      </c>
      <c r="AC30" s="168">
        <v>0</v>
      </c>
      <c r="AD30" s="168">
        <v>0</v>
      </c>
      <c r="AE30" s="168">
        <v>0</v>
      </c>
      <c r="AF30" s="168">
        <v>0</v>
      </c>
      <c r="AG30" s="169"/>
      <c r="AH30" s="170">
        <v>0</v>
      </c>
      <c r="AI30" s="171">
        <v>0</v>
      </c>
      <c r="AJ30" s="172">
        <v>0</v>
      </c>
      <c r="AK30" s="173">
        <v>0</v>
      </c>
    </row>
    <row r="31" spans="1:37" ht="20.25" customHeight="1">
      <c r="A31" s="116" t="s">
        <v>41</v>
      </c>
      <c r="B31" s="168">
        <v>0</v>
      </c>
      <c r="C31" s="168">
        <v>0</v>
      </c>
      <c r="D31" s="168">
        <v>0</v>
      </c>
      <c r="E31" s="168">
        <v>0</v>
      </c>
      <c r="F31" s="168">
        <v>0</v>
      </c>
      <c r="G31" s="168">
        <v>0</v>
      </c>
      <c r="H31" s="168">
        <v>0</v>
      </c>
      <c r="I31" s="168">
        <v>0</v>
      </c>
      <c r="J31" s="168">
        <v>0</v>
      </c>
      <c r="K31" s="168">
        <v>0</v>
      </c>
      <c r="L31" s="168">
        <v>0</v>
      </c>
      <c r="M31" s="168">
        <v>0.191</v>
      </c>
      <c r="N31" s="168">
        <v>0.27800000000000002</v>
      </c>
      <c r="O31" s="168">
        <v>0.19500000000000001</v>
      </c>
      <c r="P31" s="168">
        <v>0.22900000000000001</v>
      </c>
      <c r="Q31" s="168">
        <v>0</v>
      </c>
      <c r="R31" s="168">
        <v>0</v>
      </c>
      <c r="S31" s="168">
        <v>0</v>
      </c>
      <c r="T31" s="168">
        <v>0</v>
      </c>
      <c r="U31" s="168">
        <v>0</v>
      </c>
      <c r="V31" s="168">
        <v>0</v>
      </c>
      <c r="W31" s="168">
        <v>0</v>
      </c>
      <c r="X31" s="168">
        <v>0</v>
      </c>
      <c r="Y31" s="168">
        <v>0</v>
      </c>
      <c r="Z31" s="168">
        <v>0</v>
      </c>
      <c r="AA31" s="168">
        <v>0</v>
      </c>
      <c r="AB31" s="168">
        <v>0</v>
      </c>
      <c r="AC31" s="168">
        <v>0</v>
      </c>
      <c r="AD31" s="168">
        <v>0</v>
      </c>
      <c r="AE31" s="168">
        <v>0</v>
      </c>
      <c r="AF31" s="174"/>
      <c r="AG31" s="175"/>
      <c r="AH31" s="170">
        <v>0.89300000000000002</v>
      </c>
      <c r="AI31" s="171">
        <v>2.9766666666666667E-2</v>
      </c>
      <c r="AJ31" s="172">
        <v>0.27800000000000002</v>
      </c>
      <c r="AK31" s="173">
        <v>0</v>
      </c>
    </row>
    <row r="32" spans="1:37" ht="20.25" customHeight="1">
      <c r="A32" s="116" t="s">
        <v>42</v>
      </c>
      <c r="B32" s="168">
        <v>0</v>
      </c>
      <c r="C32" s="168">
        <v>0</v>
      </c>
      <c r="D32" s="168">
        <v>0</v>
      </c>
      <c r="E32" s="168">
        <v>0</v>
      </c>
      <c r="F32" s="168">
        <v>0</v>
      </c>
      <c r="G32" s="168">
        <v>0</v>
      </c>
      <c r="H32" s="168">
        <v>0</v>
      </c>
      <c r="I32" s="168">
        <v>0</v>
      </c>
      <c r="J32" s="168">
        <v>0</v>
      </c>
      <c r="K32" s="168">
        <v>0</v>
      </c>
      <c r="L32" s="168">
        <v>0</v>
      </c>
      <c r="M32" s="168">
        <v>0</v>
      </c>
      <c r="N32" s="168">
        <v>0</v>
      </c>
      <c r="O32" s="168">
        <v>0</v>
      </c>
      <c r="P32" s="168">
        <v>0</v>
      </c>
      <c r="Q32" s="168">
        <v>0</v>
      </c>
      <c r="R32" s="168">
        <v>0</v>
      </c>
      <c r="S32" s="168">
        <v>0</v>
      </c>
      <c r="T32" s="168">
        <v>0</v>
      </c>
      <c r="U32" s="168">
        <v>0</v>
      </c>
      <c r="V32" s="168">
        <v>0</v>
      </c>
      <c r="W32" s="168">
        <v>0</v>
      </c>
      <c r="X32" s="168">
        <v>0</v>
      </c>
      <c r="Y32" s="168">
        <v>0</v>
      </c>
      <c r="Z32" s="168">
        <v>0</v>
      </c>
      <c r="AA32" s="168">
        <v>0</v>
      </c>
      <c r="AB32" s="168">
        <v>0</v>
      </c>
      <c r="AC32" s="168">
        <v>0</v>
      </c>
      <c r="AD32" s="168">
        <v>0</v>
      </c>
      <c r="AE32" s="168">
        <v>0</v>
      </c>
      <c r="AF32" s="168">
        <v>0</v>
      </c>
      <c r="AG32" s="169"/>
      <c r="AH32" s="170">
        <v>0</v>
      </c>
      <c r="AI32" s="171">
        <v>0</v>
      </c>
      <c r="AJ32" s="172">
        <v>0</v>
      </c>
      <c r="AK32" s="173">
        <v>0</v>
      </c>
    </row>
    <row r="33" spans="1:37"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5"/>
      <c r="AH33" s="170">
        <v>1.3919999999999999</v>
      </c>
      <c r="AI33" s="178" t="s">
        <v>55</v>
      </c>
      <c r="AJ33" s="188"/>
      <c r="AK33" s="183"/>
    </row>
    <row r="34" spans="1:37"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</row>
    <row r="35" spans="1:37">
      <c r="A35" s="190" t="s">
        <v>72</v>
      </c>
      <c r="B35" s="191">
        <v>1</v>
      </c>
      <c r="C35" s="191">
        <v>2</v>
      </c>
      <c r="D35" s="191">
        <v>3</v>
      </c>
      <c r="E35" s="191">
        <v>4</v>
      </c>
      <c r="F35" s="191">
        <v>5</v>
      </c>
      <c r="G35" s="191">
        <v>6</v>
      </c>
      <c r="H35" s="191">
        <v>7</v>
      </c>
      <c r="I35" s="191">
        <v>8</v>
      </c>
      <c r="J35" s="191">
        <v>9</v>
      </c>
      <c r="K35" s="191">
        <v>10</v>
      </c>
      <c r="L35" s="191">
        <v>11</v>
      </c>
      <c r="M35" s="191">
        <v>12</v>
      </c>
      <c r="N35" s="191">
        <v>13</v>
      </c>
      <c r="O35" s="191">
        <v>14</v>
      </c>
      <c r="P35" s="191">
        <v>15</v>
      </c>
      <c r="Q35" s="191">
        <v>16</v>
      </c>
      <c r="R35" s="191">
        <v>17</v>
      </c>
      <c r="S35" s="191">
        <v>18</v>
      </c>
      <c r="T35" s="191">
        <v>19</v>
      </c>
      <c r="U35" s="191">
        <v>20</v>
      </c>
      <c r="V35" s="191">
        <v>21</v>
      </c>
      <c r="W35" s="191">
        <v>22</v>
      </c>
      <c r="X35" s="191">
        <v>23</v>
      </c>
      <c r="Y35" s="191">
        <v>24</v>
      </c>
      <c r="Z35" s="191">
        <v>25</v>
      </c>
      <c r="AA35" s="191">
        <v>26</v>
      </c>
      <c r="AB35" s="191">
        <v>27</v>
      </c>
      <c r="AC35" s="191">
        <v>28</v>
      </c>
      <c r="AD35" s="191">
        <v>29</v>
      </c>
      <c r="AE35" s="191">
        <v>30</v>
      </c>
      <c r="AF35" s="191">
        <v>31</v>
      </c>
    </row>
    <row r="36" spans="1:37" ht="20.25" customHeight="1">
      <c r="A36" s="65" t="s">
        <v>53</v>
      </c>
      <c r="B36" s="192">
        <v>35878</v>
      </c>
      <c r="C36" s="192">
        <v>35878</v>
      </c>
      <c r="D36" s="192">
        <v>35878</v>
      </c>
      <c r="E36" s="192">
        <v>35878</v>
      </c>
      <c r="F36" s="192">
        <v>35878</v>
      </c>
      <c r="G36" s="192">
        <v>35878</v>
      </c>
      <c r="H36" s="192">
        <v>35878</v>
      </c>
      <c r="I36" s="192">
        <v>35878</v>
      </c>
      <c r="J36" s="192">
        <v>35878</v>
      </c>
      <c r="K36" s="192">
        <v>35878</v>
      </c>
      <c r="L36" s="192">
        <v>35878</v>
      </c>
      <c r="M36" s="192">
        <v>35878</v>
      </c>
      <c r="N36" s="192">
        <v>35878</v>
      </c>
      <c r="O36" s="192">
        <v>35878</v>
      </c>
      <c r="P36" s="192">
        <v>35878</v>
      </c>
      <c r="Q36" s="192">
        <v>35878</v>
      </c>
      <c r="R36" s="192">
        <v>35878</v>
      </c>
      <c r="S36" s="192">
        <v>35878</v>
      </c>
      <c r="T36" s="192">
        <v>35878</v>
      </c>
      <c r="U36" s="192">
        <v>35878</v>
      </c>
      <c r="V36" s="192">
        <v>35878</v>
      </c>
      <c r="W36" s="192">
        <v>35878</v>
      </c>
      <c r="X36" s="192">
        <v>35878</v>
      </c>
      <c r="Y36" s="192">
        <v>35878</v>
      </c>
      <c r="Z36" s="192">
        <v>35878</v>
      </c>
      <c r="AA36" s="192">
        <v>35878</v>
      </c>
      <c r="AB36" s="192">
        <v>35878</v>
      </c>
      <c r="AC36" s="192">
        <v>35878</v>
      </c>
      <c r="AD36" s="192">
        <v>35878</v>
      </c>
      <c r="AE36" s="192">
        <v>35878</v>
      </c>
      <c r="AF36" s="192">
        <v>35878</v>
      </c>
    </row>
    <row r="37" spans="1:37" ht="20.25" customHeight="1">
      <c r="A37" s="65" t="s">
        <v>31</v>
      </c>
      <c r="B37" s="192">
        <v>35878</v>
      </c>
      <c r="C37" s="192">
        <v>35878</v>
      </c>
      <c r="D37" s="192">
        <v>35878</v>
      </c>
      <c r="E37" s="192">
        <v>35878</v>
      </c>
      <c r="F37" s="192">
        <v>35878</v>
      </c>
      <c r="G37" s="192">
        <v>35878</v>
      </c>
      <c r="H37" s="192">
        <v>35878</v>
      </c>
      <c r="I37" s="192">
        <v>35878</v>
      </c>
      <c r="J37" s="192">
        <v>35878</v>
      </c>
      <c r="K37" s="192">
        <v>35878</v>
      </c>
      <c r="L37" s="192">
        <v>35878</v>
      </c>
      <c r="M37" s="192">
        <v>35878</v>
      </c>
      <c r="N37" s="192">
        <v>35878</v>
      </c>
      <c r="O37" s="192">
        <v>35878</v>
      </c>
      <c r="P37" s="192">
        <v>35878</v>
      </c>
      <c r="Q37" s="192">
        <v>35878</v>
      </c>
      <c r="R37" s="192">
        <v>35878</v>
      </c>
      <c r="S37" s="192">
        <v>35878</v>
      </c>
      <c r="T37" s="192">
        <v>35878</v>
      </c>
      <c r="U37" s="192">
        <v>35878</v>
      </c>
      <c r="V37" s="192">
        <v>35878</v>
      </c>
      <c r="W37" s="192">
        <v>35878</v>
      </c>
      <c r="X37" s="192">
        <v>35878</v>
      </c>
      <c r="Y37" s="192">
        <v>35878</v>
      </c>
      <c r="Z37" s="192">
        <v>35878</v>
      </c>
      <c r="AA37" s="192">
        <v>35878</v>
      </c>
      <c r="AB37" s="192">
        <v>35878</v>
      </c>
      <c r="AC37" s="192">
        <v>35878</v>
      </c>
      <c r="AD37" s="174"/>
      <c r="AE37" s="193"/>
      <c r="AF37" s="193"/>
    </row>
    <row r="38" spans="1:37" ht="20.25" customHeight="1">
      <c r="A38" s="65" t="s">
        <v>32</v>
      </c>
      <c r="B38" s="192">
        <v>35878</v>
      </c>
      <c r="C38" s="192">
        <v>35878</v>
      </c>
      <c r="D38" s="192">
        <v>35878</v>
      </c>
      <c r="E38" s="192">
        <v>35878</v>
      </c>
      <c r="F38" s="192">
        <v>35878</v>
      </c>
      <c r="G38" s="192">
        <v>35878</v>
      </c>
      <c r="H38" s="192">
        <v>35878</v>
      </c>
      <c r="I38" s="192">
        <v>35878</v>
      </c>
      <c r="J38" s="192">
        <v>35878</v>
      </c>
      <c r="K38" s="192">
        <v>35878</v>
      </c>
      <c r="L38" s="192">
        <v>35878</v>
      </c>
      <c r="M38" s="192">
        <v>35878</v>
      </c>
      <c r="N38" s="192">
        <v>35878</v>
      </c>
      <c r="O38" s="192">
        <v>35878</v>
      </c>
      <c r="P38" s="192">
        <v>35878</v>
      </c>
      <c r="Q38" s="192">
        <v>35878</v>
      </c>
      <c r="R38" s="192">
        <v>35878</v>
      </c>
      <c r="S38" s="192">
        <v>35878</v>
      </c>
      <c r="T38" s="192">
        <v>35878</v>
      </c>
      <c r="U38" s="192">
        <v>35878</v>
      </c>
      <c r="V38" s="192">
        <v>35878</v>
      </c>
      <c r="W38" s="192">
        <v>35878</v>
      </c>
      <c r="X38" s="192">
        <v>35878</v>
      </c>
      <c r="Y38" s="192">
        <v>35878</v>
      </c>
      <c r="Z38" s="192">
        <v>35878</v>
      </c>
      <c r="AA38" s="192">
        <v>35878</v>
      </c>
      <c r="AB38" s="192">
        <v>35878</v>
      </c>
      <c r="AC38" s="192">
        <v>35878</v>
      </c>
      <c r="AD38" s="192">
        <v>35878</v>
      </c>
      <c r="AE38" s="192">
        <v>35878</v>
      </c>
      <c r="AF38" s="192">
        <v>35878</v>
      </c>
    </row>
    <row r="39" spans="1:37" ht="20.25" customHeight="1">
      <c r="A39" s="116" t="s">
        <v>33</v>
      </c>
      <c r="B39" s="192">
        <v>35878</v>
      </c>
      <c r="C39" s="192">
        <v>35878</v>
      </c>
      <c r="D39" s="192">
        <v>35878</v>
      </c>
      <c r="E39" s="192">
        <v>35878</v>
      </c>
      <c r="F39" s="192">
        <v>35878</v>
      </c>
      <c r="G39" s="192">
        <v>35878</v>
      </c>
      <c r="H39" s="192">
        <v>35878</v>
      </c>
      <c r="I39" s="192">
        <v>35878</v>
      </c>
      <c r="J39" s="192">
        <v>35878</v>
      </c>
      <c r="K39" s="192">
        <v>35878</v>
      </c>
      <c r="L39" s="192">
        <v>35878</v>
      </c>
      <c r="M39" s="192">
        <v>35878</v>
      </c>
      <c r="N39" s="192">
        <v>35878</v>
      </c>
      <c r="O39" s="192">
        <v>35878</v>
      </c>
      <c r="P39" s="192">
        <v>35878</v>
      </c>
      <c r="Q39" s="192">
        <v>35878</v>
      </c>
      <c r="R39" s="192">
        <v>35878</v>
      </c>
      <c r="S39" s="192">
        <v>35878</v>
      </c>
      <c r="T39" s="192">
        <v>35878</v>
      </c>
      <c r="U39" s="192">
        <v>35878</v>
      </c>
      <c r="V39" s="192">
        <v>35878</v>
      </c>
      <c r="W39" s="192">
        <v>35878</v>
      </c>
      <c r="X39" s="192">
        <v>35878</v>
      </c>
      <c r="Y39" s="192">
        <v>35878</v>
      </c>
      <c r="Z39" s="192">
        <v>35878</v>
      </c>
      <c r="AA39" s="192">
        <v>35878</v>
      </c>
      <c r="AB39" s="192">
        <v>35878</v>
      </c>
      <c r="AC39" s="192">
        <v>35878</v>
      </c>
      <c r="AD39" s="192">
        <v>35878</v>
      </c>
      <c r="AE39" s="192">
        <v>35878</v>
      </c>
      <c r="AF39" s="193"/>
    </row>
    <row r="40" spans="1:37" ht="20.25" customHeight="1">
      <c r="A40" s="116" t="s">
        <v>34</v>
      </c>
      <c r="B40" s="192">
        <v>35878</v>
      </c>
      <c r="C40" s="192">
        <v>35878</v>
      </c>
      <c r="D40" s="192">
        <v>35878</v>
      </c>
      <c r="E40" s="192">
        <v>35878</v>
      </c>
      <c r="F40" s="192">
        <v>35878</v>
      </c>
      <c r="G40" s="192">
        <v>35878</v>
      </c>
      <c r="H40" s="192">
        <v>35878</v>
      </c>
      <c r="I40" s="192">
        <v>35878</v>
      </c>
      <c r="J40" s="192">
        <v>35878</v>
      </c>
      <c r="K40" s="192">
        <v>35878</v>
      </c>
      <c r="L40" s="192">
        <v>35878</v>
      </c>
      <c r="M40" s="192">
        <v>35878</v>
      </c>
      <c r="N40" s="192">
        <v>35878</v>
      </c>
      <c r="O40" s="192">
        <v>35878</v>
      </c>
      <c r="P40" s="192">
        <v>35878</v>
      </c>
      <c r="Q40" s="192">
        <v>35878</v>
      </c>
      <c r="R40" s="192">
        <v>35878</v>
      </c>
      <c r="S40" s="192">
        <v>35878</v>
      </c>
      <c r="T40" s="192">
        <v>35878</v>
      </c>
      <c r="U40" s="192">
        <v>35878</v>
      </c>
      <c r="V40" s="192">
        <v>35878</v>
      </c>
      <c r="W40" s="192">
        <v>35878</v>
      </c>
      <c r="X40" s="192">
        <v>35878</v>
      </c>
      <c r="Y40" s="192">
        <v>35878</v>
      </c>
      <c r="Z40" s="192">
        <v>35878</v>
      </c>
      <c r="AA40" s="192">
        <v>35878</v>
      </c>
      <c r="AB40" s="192">
        <v>35878</v>
      </c>
      <c r="AC40" s="192">
        <v>35878</v>
      </c>
      <c r="AD40" s="192">
        <v>35878</v>
      </c>
      <c r="AE40" s="192">
        <v>35878</v>
      </c>
      <c r="AF40" s="192">
        <v>35878</v>
      </c>
    </row>
    <row r="41" spans="1:37" ht="20.25" customHeight="1">
      <c r="A41" s="116" t="s">
        <v>36</v>
      </c>
      <c r="B41" s="192">
        <v>35878</v>
      </c>
      <c r="C41" s="192">
        <v>35878</v>
      </c>
      <c r="D41" s="192">
        <v>35878</v>
      </c>
      <c r="E41" s="192">
        <v>35878</v>
      </c>
      <c r="F41" s="192">
        <v>35878</v>
      </c>
      <c r="G41" s="192">
        <v>35878</v>
      </c>
      <c r="H41" s="192">
        <v>35878</v>
      </c>
      <c r="I41" s="192">
        <v>35878</v>
      </c>
      <c r="J41" s="192">
        <v>35878</v>
      </c>
      <c r="K41" s="192">
        <v>35878</v>
      </c>
      <c r="L41" s="192">
        <v>35878</v>
      </c>
      <c r="M41" s="192">
        <v>35878</v>
      </c>
      <c r="N41" s="192">
        <v>35878</v>
      </c>
      <c r="O41" s="192">
        <v>35878</v>
      </c>
      <c r="P41" s="192">
        <v>35878</v>
      </c>
      <c r="Q41" s="192">
        <v>35878</v>
      </c>
      <c r="R41" s="192">
        <v>35878</v>
      </c>
      <c r="S41" s="192">
        <v>35878</v>
      </c>
      <c r="T41" s="192">
        <v>35878</v>
      </c>
      <c r="U41" s="192">
        <v>35878</v>
      </c>
      <c r="V41" s="192">
        <v>35878</v>
      </c>
      <c r="W41" s="192">
        <v>35878</v>
      </c>
      <c r="X41" s="192">
        <v>35878</v>
      </c>
      <c r="Y41" s="192">
        <v>35878</v>
      </c>
      <c r="Z41" s="192">
        <v>35878</v>
      </c>
      <c r="AA41" s="192">
        <v>35878</v>
      </c>
      <c r="AB41" s="192">
        <v>35878</v>
      </c>
      <c r="AC41" s="192">
        <v>35878</v>
      </c>
      <c r="AD41" s="192">
        <v>35878</v>
      </c>
      <c r="AE41" s="192">
        <v>35878</v>
      </c>
      <c r="AF41" s="193"/>
    </row>
    <row r="42" spans="1:37" ht="20.25" customHeight="1">
      <c r="A42" s="116" t="s">
        <v>37</v>
      </c>
      <c r="B42" s="192">
        <v>35878</v>
      </c>
      <c r="C42" s="192">
        <v>35878</v>
      </c>
      <c r="D42" s="192">
        <v>35878</v>
      </c>
      <c r="E42" s="192">
        <v>35878</v>
      </c>
      <c r="F42" s="192">
        <v>35878</v>
      </c>
      <c r="G42" s="192">
        <v>35878</v>
      </c>
      <c r="H42" s="192">
        <v>35878</v>
      </c>
      <c r="I42" s="192">
        <v>35878</v>
      </c>
      <c r="J42" s="192">
        <v>35878</v>
      </c>
      <c r="K42" s="192">
        <v>35878</v>
      </c>
      <c r="L42" s="192">
        <v>35878</v>
      </c>
      <c r="M42" s="192">
        <v>35878</v>
      </c>
      <c r="N42" s="192">
        <v>35878</v>
      </c>
      <c r="O42" s="192">
        <v>35878</v>
      </c>
      <c r="P42" s="192">
        <v>35878</v>
      </c>
      <c r="Q42" s="192">
        <v>36119</v>
      </c>
      <c r="R42" s="192">
        <v>36377</v>
      </c>
      <c r="S42" s="192">
        <v>36377</v>
      </c>
      <c r="T42" s="192">
        <v>36377</v>
      </c>
      <c r="U42" s="192">
        <v>36377</v>
      </c>
      <c r="V42" s="192">
        <v>36377</v>
      </c>
      <c r="W42" s="192">
        <v>36377</v>
      </c>
      <c r="X42" s="192">
        <v>36377</v>
      </c>
      <c r="Y42" s="192">
        <v>36377</v>
      </c>
      <c r="Z42" s="192">
        <v>36377</v>
      </c>
      <c r="AA42" s="192">
        <v>36377</v>
      </c>
      <c r="AB42" s="192">
        <v>36377</v>
      </c>
      <c r="AC42" s="192">
        <v>36377</v>
      </c>
      <c r="AD42" s="192">
        <v>36377</v>
      </c>
      <c r="AE42" s="192">
        <v>36377</v>
      </c>
      <c r="AF42" s="192">
        <v>36377</v>
      </c>
    </row>
    <row r="43" spans="1:37" ht="20.25" customHeight="1">
      <c r="A43" s="116" t="s">
        <v>38</v>
      </c>
      <c r="B43" s="192">
        <v>36377</v>
      </c>
      <c r="C43" s="192">
        <v>36377</v>
      </c>
      <c r="D43" s="192">
        <v>36377</v>
      </c>
      <c r="E43" s="192">
        <v>36377</v>
      </c>
      <c r="F43" s="192">
        <v>36377</v>
      </c>
      <c r="G43" s="192">
        <v>36377</v>
      </c>
      <c r="H43" s="192">
        <v>36377</v>
      </c>
      <c r="I43" s="192">
        <v>36377</v>
      </c>
      <c r="J43" s="192">
        <v>36377</v>
      </c>
      <c r="K43" s="192">
        <v>36377</v>
      </c>
      <c r="L43" s="192">
        <v>36377</v>
      </c>
      <c r="M43" s="192">
        <v>36377</v>
      </c>
      <c r="N43" s="192">
        <v>36377</v>
      </c>
      <c r="O43" s="192">
        <v>36377</v>
      </c>
      <c r="P43" s="192">
        <v>36377</v>
      </c>
      <c r="Q43" s="192">
        <v>36377</v>
      </c>
      <c r="R43" s="192">
        <v>36377</v>
      </c>
      <c r="S43" s="192">
        <v>36377</v>
      </c>
      <c r="T43" s="192">
        <v>36377</v>
      </c>
      <c r="U43" s="192">
        <v>36377</v>
      </c>
      <c r="V43" s="192">
        <v>36377</v>
      </c>
      <c r="W43" s="192">
        <v>36377</v>
      </c>
      <c r="X43" s="192">
        <v>36377</v>
      </c>
      <c r="Y43" s="192">
        <v>36377</v>
      </c>
      <c r="Z43" s="192">
        <v>36377</v>
      </c>
      <c r="AA43" s="192">
        <v>36377</v>
      </c>
      <c r="AB43" s="192">
        <v>36377</v>
      </c>
      <c r="AC43" s="192">
        <v>36377</v>
      </c>
      <c r="AD43" s="192">
        <v>36377</v>
      </c>
      <c r="AE43" s="192">
        <v>36377</v>
      </c>
      <c r="AF43" s="192">
        <v>36377</v>
      </c>
    </row>
    <row r="44" spans="1:37" ht="20.25" customHeight="1">
      <c r="A44" s="116" t="s">
        <v>39</v>
      </c>
      <c r="B44" s="192">
        <v>36377</v>
      </c>
      <c r="C44" s="192">
        <v>36377</v>
      </c>
      <c r="D44" s="192">
        <v>36377</v>
      </c>
      <c r="E44" s="192">
        <v>36377</v>
      </c>
      <c r="F44" s="192">
        <v>36377</v>
      </c>
      <c r="G44" s="192">
        <v>36377</v>
      </c>
      <c r="H44" s="192">
        <v>36377</v>
      </c>
      <c r="I44" s="192">
        <v>36377</v>
      </c>
      <c r="J44" s="192">
        <v>36377</v>
      </c>
      <c r="K44" s="192">
        <v>36377</v>
      </c>
      <c r="L44" s="192">
        <v>36377</v>
      </c>
      <c r="M44" s="192">
        <v>36377</v>
      </c>
      <c r="N44" s="192">
        <v>36377</v>
      </c>
      <c r="O44" s="192">
        <v>36377</v>
      </c>
      <c r="P44" s="192">
        <v>36377</v>
      </c>
      <c r="Q44" s="192">
        <v>36377</v>
      </c>
      <c r="R44" s="192">
        <v>36377</v>
      </c>
      <c r="S44" s="192">
        <v>36377</v>
      </c>
      <c r="T44" s="192">
        <v>36377</v>
      </c>
      <c r="U44" s="192">
        <v>36377</v>
      </c>
      <c r="V44" s="192">
        <v>36377</v>
      </c>
      <c r="W44" s="192">
        <v>36377</v>
      </c>
      <c r="X44" s="192">
        <v>36377</v>
      </c>
      <c r="Y44" s="192">
        <v>36377</v>
      </c>
      <c r="Z44" s="192">
        <v>36377</v>
      </c>
      <c r="AA44" s="192">
        <v>36377</v>
      </c>
      <c r="AB44" s="192">
        <v>36377</v>
      </c>
      <c r="AC44" s="192">
        <v>36377</v>
      </c>
      <c r="AD44" s="192">
        <v>36377</v>
      </c>
      <c r="AE44" s="192">
        <v>36377</v>
      </c>
      <c r="AF44" s="193"/>
    </row>
    <row r="45" spans="1:37" ht="20.25" customHeight="1">
      <c r="A45" s="116" t="s">
        <v>40</v>
      </c>
      <c r="B45" s="192">
        <v>36377</v>
      </c>
      <c r="C45" s="192">
        <v>36377</v>
      </c>
      <c r="D45" s="192">
        <v>36377</v>
      </c>
      <c r="E45" s="192">
        <v>36377</v>
      </c>
      <c r="F45" s="192">
        <v>36377</v>
      </c>
      <c r="G45" s="192">
        <v>36377</v>
      </c>
      <c r="H45" s="192">
        <v>36377</v>
      </c>
      <c r="I45" s="192">
        <v>36377</v>
      </c>
      <c r="J45" s="192">
        <v>36377</v>
      </c>
      <c r="K45" s="192">
        <v>36377</v>
      </c>
      <c r="L45" s="192">
        <v>36377</v>
      </c>
      <c r="M45" s="192">
        <v>36377</v>
      </c>
      <c r="N45" s="192">
        <v>36377</v>
      </c>
      <c r="O45" s="192">
        <v>36377</v>
      </c>
      <c r="P45" s="192">
        <v>36377</v>
      </c>
      <c r="Q45" s="192">
        <v>36377</v>
      </c>
      <c r="R45" s="192">
        <v>36377</v>
      </c>
      <c r="S45" s="192">
        <v>36377</v>
      </c>
      <c r="T45" s="192">
        <v>36377</v>
      </c>
      <c r="U45" s="192">
        <v>36377</v>
      </c>
      <c r="V45" s="192">
        <v>36377</v>
      </c>
      <c r="W45" s="192">
        <v>36377</v>
      </c>
      <c r="X45" s="192">
        <v>36377</v>
      </c>
      <c r="Y45" s="192">
        <v>36377</v>
      </c>
      <c r="Z45" s="192">
        <v>36377</v>
      </c>
      <c r="AA45" s="192">
        <v>36377</v>
      </c>
      <c r="AB45" s="192">
        <v>36377</v>
      </c>
      <c r="AC45" s="192">
        <v>36377</v>
      </c>
      <c r="AD45" s="192">
        <v>36377</v>
      </c>
      <c r="AE45" s="192">
        <v>36377</v>
      </c>
      <c r="AF45" s="192">
        <v>36377</v>
      </c>
    </row>
    <row r="46" spans="1:37" ht="20.25" customHeight="1">
      <c r="A46" s="116" t="s">
        <v>41</v>
      </c>
      <c r="B46" s="192">
        <v>36377</v>
      </c>
      <c r="C46" s="192">
        <v>36377</v>
      </c>
      <c r="D46" s="192">
        <v>36377</v>
      </c>
      <c r="E46" s="192">
        <v>36377</v>
      </c>
      <c r="F46" s="192">
        <v>36377</v>
      </c>
      <c r="G46" s="192">
        <v>36377</v>
      </c>
      <c r="H46" s="192">
        <v>36377</v>
      </c>
      <c r="I46" s="192">
        <v>36377</v>
      </c>
      <c r="J46" s="192">
        <v>36377</v>
      </c>
      <c r="K46" s="192">
        <v>36377</v>
      </c>
      <c r="L46" s="192">
        <v>36377</v>
      </c>
      <c r="M46" s="192">
        <v>36568</v>
      </c>
      <c r="N46" s="192">
        <v>36846</v>
      </c>
      <c r="O46" s="192">
        <v>37041</v>
      </c>
      <c r="P46" s="192">
        <v>37270</v>
      </c>
      <c r="Q46" s="192">
        <v>37270</v>
      </c>
      <c r="R46" s="192">
        <v>37270</v>
      </c>
      <c r="S46" s="192">
        <v>37270</v>
      </c>
      <c r="T46" s="192">
        <v>37270</v>
      </c>
      <c r="U46" s="192">
        <v>37270</v>
      </c>
      <c r="V46" s="192">
        <v>37270</v>
      </c>
      <c r="W46" s="192">
        <v>37270</v>
      </c>
      <c r="X46" s="192">
        <v>37270</v>
      </c>
      <c r="Y46" s="192">
        <v>37270</v>
      </c>
      <c r="Z46" s="192">
        <v>37270</v>
      </c>
      <c r="AA46" s="192">
        <v>37270</v>
      </c>
      <c r="AB46" s="192">
        <v>37270</v>
      </c>
      <c r="AC46" s="192">
        <v>37270</v>
      </c>
      <c r="AD46" s="192">
        <v>37270</v>
      </c>
      <c r="AE46" s="192">
        <v>37270</v>
      </c>
      <c r="AF46" s="193"/>
    </row>
    <row r="47" spans="1:37" ht="20.25" customHeight="1">
      <c r="A47" s="116" t="s">
        <v>42</v>
      </c>
      <c r="B47" s="192">
        <v>37270</v>
      </c>
      <c r="C47" s="192">
        <v>37270</v>
      </c>
      <c r="D47" s="192">
        <v>37270</v>
      </c>
      <c r="E47" s="192">
        <v>37270</v>
      </c>
      <c r="F47" s="192">
        <v>37270</v>
      </c>
      <c r="G47" s="192">
        <v>37270</v>
      </c>
      <c r="H47" s="192">
        <v>37270</v>
      </c>
      <c r="I47" s="192">
        <v>37270</v>
      </c>
      <c r="J47" s="192">
        <v>37270</v>
      </c>
      <c r="K47" s="192">
        <v>37270</v>
      </c>
      <c r="L47" s="192">
        <v>37270</v>
      </c>
      <c r="M47" s="192">
        <v>37270</v>
      </c>
      <c r="N47" s="192">
        <v>37270</v>
      </c>
      <c r="O47" s="192">
        <v>37270</v>
      </c>
      <c r="P47" s="192">
        <v>37270</v>
      </c>
      <c r="Q47" s="192">
        <v>37270</v>
      </c>
      <c r="R47" s="192">
        <v>37270</v>
      </c>
      <c r="S47" s="192">
        <v>37270</v>
      </c>
      <c r="T47" s="192">
        <v>37270</v>
      </c>
      <c r="U47" s="192">
        <v>37270</v>
      </c>
      <c r="V47" s="192">
        <v>37270</v>
      </c>
      <c r="W47" s="192">
        <v>37270</v>
      </c>
      <c r="X47" s="192">
        <v>37270</v>
      </c>
      <c r="Y47" s="192">
        <v>37270</v>
      </c>
      <c r="Z47" s="192">
        <v>37270</v>
      </c>
      <c r="AA47" s="192">
        <v>37270</v>
      </c>
      <c r="AB47" s="192">
        <v>37270</v>
      </c>
      <c r="AC47" s="192">
        <v>37270</v>
      </c>
      <c r="AD47" s="192">
        <v>37270</v>
      </c>
      <c r="AE47" s="192">
        <v>37270</v>
      </c>
      <c r="AF47" s="192">
        <v>37270</v>
      </c>
    </row>
  </sheetData>
  <hyperlinks>
    <hyperlink ref="L1" location="'Hyper Links'!A1" display="'Hyper Links'!A1" xr:uid="{195C0409-384B-4CB0-9939-3AFA3CDDC656}"/>
  </hyperlink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48DF48-34EF-4749-AF6D-3A9F46F67418}"/>
</file>

<file path=customXml/itemProps2.xml><?xml version="1.0" encoding="utf-8"?>
<ds:datastoreItem xmlns:ds="http://schemas.openxmlformats.org/officeDocument/2006/customXml" ds:itemID="{668B7C0F-97BA-42F2-9997-63C44F463437}"/>
</file>

<file path=customXml/itemProps3.xml><?xml version="1.0" encoding="utf-8"?>
<ds:datastoreItem xmlns:ds="http://schemas.openxmlformats.org/officeDocument/2006/customXml" ds:itemID="{3E970063-A012-4AF4-B002-AD475532E5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WLU</vt:lpstr>
      <vt:lpstr>Monthly</vt:lpstr>
      <vt:lpstr>Weathersfield</vt:lpstr>
      <vt:lpstr>Daily Flow-470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Jacquee Chandler</dc:creator>
  <cp:lastModifiedBy>Jacquee Chandler</cp:lastModifiedBy>
  <dcterms:created xsi:type="dcterms:W3CDTF">2020-02-06T15:22:44Z</dcterms:created>
  <dcterms:modified xsi:type="dcterms:W3CDTF">2020-02-06T16:20:05Z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