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3.xml" ContentType="application/vnd.openxmlformats-officedocument.drawing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 defaultThemeVersion="166925"/>
  <xr:revisionPtr revIDLastSave="0" documentId="13_ncr:1_{F4D6AD35-1196-4408-8B1D-30576EED17F1}" xr6:coauthVersionLast="46" xr6:coauthVersionMax="46" xr10:uidLastSave="{00000000-0000-0000-0000-000000000000}"/>
  <bookViews>
    <workbookView xWindow="31770" yWindow="1575" windowWidth="20490" windowHeight="10590" tabRatio="709" activeTab="8" xr2:uid="{00000000-000D-0000-FFFF-FFFF00000000}"/>
  </bookViews>
  <sheets>
    <sheet name="C-13" sheetId="1" r:id="rId1"/>
    <sheet name="Screenshots" sheetId="3" r:id="rId2"/>
    <sheet name="Amortization" sheetId="4" r:id="rId3"/>
    <sheet name="Order" sheetId="5" r:id="rId4"/>
    <sheet name="Schedule" sheetId="2" r:id="rId5"/>
    <sheet name="Percentage Inputs" sheetId="6" r:id="rId6"/>
    <sheet name="C-37 - Cust Count" sheetId="9" r:id="rId7"/>
    <sheet name="RB" sheetId="7" r:id="rId8"/>
    <sheet name="NOI" sheetId="8" r:id="rId9"/>
  </sheets>
  <externalReferences>
    <externalReference r:id="rId10"/>
  </externalReferences>
  <definedNames>
    <definedName name="\A">#REF!</definedName>
    <definedName name="\B">#REF!</definedName>
    <definedName name="\C">#REF!</definedName>
    <definedName name="\D">#REF!</definedName>
    <definedName name="\M">'[1]B-17 3of4'!#REF!</definedName>
    <definedName name="\Z">#REF!</definedName>
    <definedName name="_B2">#REF!</definedName>
    <definedName name="_B3">#REF!</definedName>
    <definedName name="_Key1" hidden="1">'[1]G1-1'!#REF!</definedName>
    <definedName name="_Order1" hidden="1">255</definedName>
    <definedName name="A10CWIP">#REF!</definedName>
    <definedName name="A11CUSTADV">#REF!</definedName>
    <definedName name="A12JOBSUP">#REF!</definedName>
    <definedName name="A12LPINV">#REF!</definedName>
    <definedName name="A13WORKCAP">#REF!</definedName>
    <definedName name="A14ADDRBASE">#REF!</definedName>
    <definedName name="A16NOIADJ">#REF!</definedName>
    <definedName name="A17DISEXP">#REF!</definedName>
    <definedName name="A17REVENUES">#REF!</definedName>
    <definedName name="A18ENCONS">#REF!</definedName>
    <definedName name="A19EXPALL">#REF!</definedName>
    <definedName name="A1FINSTAT">#REF!</definedName>
    <definedName name="A20NONADJ">#REF!</definedName>
    <definedName name="A21EXPFAC">#REF!</definedName>
    <definedName name="A22RATERELIEF">#REF!</definedName>
    <definedName name="A23COSTCAP">#REF!</definedName>
    <definedName name="A23DEBTCOST">#REF!</definedName>
    <definedName name="A24CEBTCOST">#REF!</definedName>
    <definedName name="A25COSTFREECAP">#REF!</definedName>
    <definedName name="A26INTREL">#REF!</definedName>
    <definedName name="A27PROJDATA">#REF!</definedName>
    <definedName name="A28SAFTYCIT">#REF!</definedName>
    <definedName name="A29RAXINFO">#REF!</definedName>
    <definedName name="A2RATEBASE">#REF!</definedName>
    <definedName name="A30REACQBONDS">#REF!</definedName>
    <definedName name="A31DEFINCTAX">#REF!</definedName>
    <definedName name="A33TAXCHECK">#REF!</definedName>
    <definedName name="A3ADJRBASE">#REF!</definedName>
    <definedName name="A4PLBAL">#REF!</definedName>
    <definedName name="A5BKDEP">#REF!</definedName>
    <definedName name="A5DEPEXP">#REF!</definedName>
    <definedName name="A5PLDEP">#REF!</definedName>
    <definedName name="A6DEPRES">#REF!</definedName>
    <definedName name="A7COMPL">#REF!</definedName>
    <definedName name="A8COMRES">#REF!</definedName>
    <definedName name="A9FUTUSE">#REF!</definedName>
    <definedName name="COVER">#REF!</definedName>
    <definedName name="EXEC">#REF!</definedName>
    <definedName name="INDEX">#REF!</definedName>
    <definedName name="INTERIM">#REF!</definedName>
    <definedName name="NOI">#REF!</definedName>
    <definedName name="_xlnm.Print_Area" localSheetId="0">'C-13'!$A$3:$I$40</definedName>
    <definedName name="_xlnm.Print_Area">#REF!</definedName>
    <definedName name="RATE">#REF!</definedName>
    <definedName name="RATEBASE">#REF!</definedName>
    <definedName name="ROR">#REF!</definedName>
    <definedName name="SCHA2">#REF!</definedName>
    <definedName name="SCHA4RC">#REF!</definedName>
    <definedName name="SCHB5P1">#REF!</definedName>
    <definedName name="SCHB5P2">#REF!</definedName>
    <definedName name="SCHB5P3">#REF!</definedName>
    <definedName name="SCHB7P1">#REF!</definedName>
    <definedName name="SCHB7P2">#REF!</definedName>
    <definedName name="TAXES">#REF!</definedName>
    <definedName name="TIT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6" l="1"/>
  <c r="E12" i="1"/>
  <c r="D36" i="1" l="1"/>
  <c r="D37" i="1"/>
  <c r="F19" i="9" l="1"/>
  <c r="C19" i="9"/>
  <c r="F17" i="9"/>
  <c r="C17" i="9"/>
  <c r="F15" i="9"/>
  <c r="C15" i="9"/>
  <c r="F13" i="9"/>
  <c r="C13" i="9"/>
  <c r="F11" i="9"/>
  <c r="G11" i="9" s="1"/>
  <c r="G13" i="9" s="1"/>
  <c r="G15" i="9" s="1"/>
  <c r="G17" i="9" s="1"/>
  <c r="G19" i="9" s="1"/>
  <c r="C11" i="9"/>
  <c r="D11" i="9" s="1"/>
  <c r="H9" i="9"/>
  <c r="D13" i="9" l="1"/>
  <c r="H11" i="9"/>
  <c r="B12" i="6"/>
  <c r="B11" i="6"/>
  <c r="D15" i="9" l="1"/>
  <c r="H13" i="9"/>
  <c r="H15" i="9" l="1"/>
  <c r="D17" i="9"/>
  <c r="D38" i="1"/>
  <c r="P59" i="3"/>
  <c r="I51" i="3"/>
  <c r="I28" i="3"/>
  <c r="I10" i="3"/>
  <c r="I11" i="3" s="1"/>
  <c r="E32" i="1"/>
  <c r="I32" i="1" s="1"/>
  <c r="E51" i="4"/>
  <c r="B12" i="4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C8" i="4"/>
  <c r="C35" i="4" s="1"/>
  <c r="C28" i="4"/>
  <c r="C44" i="4"/>
  <c r="C20" i="4"/>
  <c r="C38" i="4"/>
  <c r="C54" i="4"/>
  <c r="C16" i="4"/>
  <c r="C57" i="4"/>
  <c r="C16" i="1"/>
  <c r="B16" i="1"/>
  <c r="B15" i="1"/>
  <c r="B11" i="1"/>
  <c r="D11" i="1" s="1"/>
  <c r="E11" i="1" s="1"/>
  <c r="C10" i="1"/>
  <c r="B10" i="1"/>
  <c r="B9" i="1"/>
  <c r="C8" i="1"/>
  <c r="B8" i="1"/>
  <c r="C27" i="2"/>
  <c r="E26" i="2"/>
  <c r="E27" i="2" s="1"/>
  <c r="F25" i="2"/>
  <c r="D25" i="2"/>
  <c r="F24" i="2"/>
  <c r="D24" i="2"/>
  <c r="E20" i="2"/>
  <c r="C20" i="2"/>
  <c r="E15" i="2"/>
  <c r="C15" i="2"/>
  <c r="F14" i="2"/>
  <c r="D14" i="2"/>
  <c r="F13" i="2"/>
  <c r="D13" i="2"/>
  <c r="F12" i="2"/>
  <c r="D12" i="2"/>
  <c r="F11" i="2"/>
  <c r="D11" i="2"/>
  <c r="E29" i="2" l="1"/>
  <c r="C29" i="2"/>
  <c r="B17" i="1" s="1"/>
  <c r="B20" i="1" s="1"/>
  <c r="C15" i="1"/>
  <c r="D15" i="1" s="1"/>
  <c r="E15" i="1" s="1"/>
  <c r="D23" i="2"/>
  <c r="D10" i="1"/>
  <c r="E10" i="1" s="1"/>
  <c r="H17" i="9"/>
  <c r="D19" i="9"/>
  <c r="H19" i="9" s="1"/>
  <c r="D16" i="1"/>
  <c r="E16" i="1" s="1"/>
  <c r="F18" i="2"/>
  <c r="D18" i="2"/>
  <c r="F26" i="2"/>
  <c r="F23" i="2"/>
  <c r="D19" i="2"/>
  <c r="D8" i="1"/>
  <c r="E8" i="1" s="1"/>
  <c r="C53" i="4"/>
  <c r="C48" i="4"/>
  <c r="C50" i="4"/>
  <c r="C18" i="4"/>
  <c r="C21" i="4"/>
  <c r="C37" i="4"/>
  <c r="C12" i="1"/>
  <c r="B27" i="2"/>
  <c r="F19" i="2"/>
  <c r="C22" i="4"/>
  <c r="C42" i="4"/>
  <c r="C46" i="4"/>
  <c r="C12" i="4"/>
  <c r="D12" i="4" s="1"/>
  <c r="B13" i="4" s="1"/>
  <c r="C49" i="4"/>
  <c r="C23" i="4"/>
  <c r="C39" i="4"/>
  <c r="C25" i="4"/>
  <c r="C41" i="4"/>
  <c r="B20" i="2"/>
  <c r="D26" i="2"/>
  <c r="C51" i="4"/>
  <c r="C34" i="4"/>
  <c r="C40" i="4"/>
  <c r="C27" i="4"/>
  <c r="C43" i="4"/>
  <c r="C58" i="4"/>
  <c r="C30" i="4"/>
  <c r="C36" i="4"/>
  <c r="C13" i="4"/>
  <c r="C29" i="4"/>
  <c r="C45" i="4"/>
  <c r="C59" i="4"/>
  <c r="C56" i="4"/>
  <c r="C26" i="4"/>
  <c r="C32" i="4"/>
  <c r="C15" i="4"/>
  <c r="C31" i="4"/>
  <c r="C47" i="4"/>
  <c r="C17" i="4"/>
  <c r="C33" i="4"/>
  <c r="C55" i="4"/>
  <c r="C52" i="4"/>
  <c r="C14" i="4"/>
  <c r="C24" i="4"/>
  <c r="C19" i="4"/>
  <c r="C17" i="1" l="1"/>
  <c r="D17" i="1" s="1"/>
  <c r="E17" i="1" s="1"/>
  <c r="D27" i="2"/>
  <c r="D20" i="2"/>
  <c r="F20" i="2"/>
  <c r="F27" i="2"/>
  <c r="D13" i="4"/>
  <c r="B14" i="4" s="1"/>
  <c r="D14" i="4" s="1"/>
  <c r="B15" i="4" s="1"/>
  <c r="D15" i="4" s="1"/>
  <c r="B16" i="4" s="1"/>
  <c r="D16" i="4" s="1"/>
  <c r="B17" i="4" s="1"/>
  <c r="D17" i="4" s="1"/>
  <c r="B18" i="4" s="1"/>
  <c r="D18" i="4" s="1"/>
  <c r="B19" i="4" s="1"/>
  <c r="D19" i="4" s="1"/>
  <c r="B20" i="4" s="1"/>
  <c r="D20" i="4" s="1"/>
  <c r="B21" i="4" s="1"/>
  <c r="D21" i="4" s="1"/>
  <c r="B22" i="4" s="1"/>
  <c r="D22" i="4" s="1"/>
  <c r="B23" i="4" s="1"/>
  <c r="D23" i="4" s="1"/>
  <c r="B24" i="4" s="1"/>
  <c r="D24" i="4" s="1"/>
  <c r="B25" i="4" s="1"/>
  <c r="D25" i="4" s="1"/>
  <c r="B26" i="4" s="1"/>
  <c r="D26" i="4" s="1"/>
  <c r="B27" i="4" s="1"/>
  <c r="D27" i="4" s="1"/>
  <c r="B28" i="4" s="1"/>
  <c r="D28" i="4" s="1"/>
  <c r="B29" i="4" s="1"/>
  <c r="D29" i="4" s="1"/>
  <c r="B30" i="4" s="1"/>
  <c r="D30" i="4" s="1"/>
  <c r="B31" i="4" s="1"/>
  <c r="D31" i="4" s="1"/>
  <c r="B32" i="4" s="1"/>
  <c r="D32" i="4" s="1"/>
  <c r="B33" i="4" s="1"/>
  <c r="D33" i="4" s="1"/>
  <c r="B34" i="4" s="1"/>
  <c r="D34" i="4" s="1"/>
  <c r="B35" i="4" s="1"/>
  <c r="D35" i="4" s="1"/>
  <c r="B36" i="4" s="1"/>
  <c r="D36" i="4" s="1"/>
  <c r="B37" i="4" s="1"/>
  <c r="D37" i="4" s="1"/>
  <c r="B38" i="4" s="1"/>
  <c r="D38" i="4" s="1"/>
  <c r="B39" i="4" s="1"/>
  <c r="D39" i="4" s="1"/>
  <c r="B40" i="4" s="1"/>
  <c r="D40" i="4" s="1"/>
  <c r="B41" i="4" s="1"/>
  <c r="D41" i="4" s="1"/>
  <c r="B42" i="4" s="1"/>
  <c r="D42" i="4" s="1"/>
  <c r="B43" i="4" s="1"/>
  <c r="D43" i="4" s="1"/>
  <c r="B44" i="4" s="1"/>
  <c r="D44" i="4" s="1"/>
  <c r="B45" i="4" s="1"/>
  <c r="D45" i="4" s="1"/>
  <c r="B46" i="4" s="1"/>
  <c r="D46" i="4" s="1"/>
  <c r="B47" i="4" s="1"/>
  <c r="D47" i="4" s="1"/>
  <c r="B48" i="4" s="1"/>
  <c r="D48" i="4" s="1"/>
  <c r="B49" i="4" s="1"/>
  <c r="D49" i="4" s="1"/>
  <c r="B50" i="4" s="1"/>
  <c r="D50" i="4" s="1"/>
  <c r="B51" i="4" s="1"/>
  <c r="D51" i="4" s="1"/>
  <c r="F10" i="2"/>
  <c r="F15" i="2" s="1"/>
  <c r="D10" i="2"/>
  <c r="D15" i="2" s="1"/>
  <c r="B15" i="2"/>
  <c r="B29" i="2" s="1"/>
  <c r="C9" i="1"/>
  <c r="F29" i="2" l="1"/>
  <c r="D29" i="2"/>
  <c r="D9" i="1"/>
  <c r="E9" i="1" s="1"/>
  <c r="C20" i="1"/>
  <c r="F36" i="1" s="1"/>
  <c r="F51" i="4"/>
  <c r="B52" i="4"/>
  <c r="D52" i="4" s="1"/>
  <c r="B53" i="4" s="1"/>
  <c r="D53" i="4" s="1"/>
  <c r="B54" i="4" s="1"/>
  <c r="D54" i="4" s="1"/>
  <c r="B55" i="4" s="1"/>
  <c r="D55" i="4" s="1"/>
  <c r="B56" i="4" s="1"/>
  <c r="D56" i="4" s="1"/>
  <c r="B57" i="4" s="1"/>
  <c r="D57" i="4" s="1"/>
  <c r="B58" i="4" s="1"/>
  <c r="D58" i="4" s="1"/>
  <c r="B59" i="4" s="1"/>
  <c r="D59" i="4" s="1"/>
  <c r="F37" i="1" l="1"/>
  <c r="D20" i="1"/>
  <c r="E20" i="1" s="1"/>
  <c r="F38" i="1"/>
</calcChain>
</file>

<file path=xl/sharedStrings.xml><?xml version="1.0" encoding="utf-8"?>
<sst xmlns="http://schemas.openxmlformats.org/spreadsheetml/2006/main" count="573" uniqueCount="377">
  <si>
    <t>Prior Case</t>
  </si>
  <si>
    <t>Current Case</t>
  </si>
  <si>
    <t>Percent Change</t>
  </si>
  <si>
    <t>Description</t>
  </si>
  <si>
    <t>(Total)</t>
  </si>
  <si>
    <t>(Annual)</t>
  </si>
  <si>
    <t>Outside Consultants: Cost of Capital</t>
  </si>
  <si>
    <t>Legal Services</t>
  </si>
  <si>
    <t>TOTAL</t>
  </si>
  <si>
    <t>Total</t>
  </si>
  <si>
    <t>Rate Order Amortization</t>
  </si>
  <si>
    <t>Amortized Amount</t>
  </si>
  <si>
    <t xml:space="preserve">Unamortized </t>
  </si>
  <si>
    <t>Expenses</t>
  </si>
  <si>
    <t>Date</t>
  </si>
  <si>
    <t>Period</t>
  </si>
  <si>
    <t>Balance</t>
  </si>
  <si>
    <t>Rate Case Expense Incurred (Anticipated) Per Customer</t>
  </si>
  <si>
    <t>Prior Case: Docket No. 20170179-GU</t>
  </si>
  <si>
    <t>4 Years</t>
  </si>
  <si>
    <t>Florida City Gas</t>
  </si>
  <si>
    <t>2022 Rate Case Expense Estimate</t>
  </si>
  <si>
    <t>Expense Type</t>
  </si>
  <si>
    <t>Rate Case</t>
  </si>
  <si>
    <t>Difference</t>
  </si>
  <si>
    <t>Outside Services:</t>
  </si>
  <si>
    <t xml:space="preserve">     Depreciation Study/Witness</t>
  </si>
  <si>
    <t xml:space="preserve">     ROE Witness</t>
  </si>
  <si>
    <t xml:space="preserve">     Legal</t>
  </si>
  <si>
    <t xml:space="preserve">     Cost of Service</t>
  </si>
  <si>
    <t xml:space="preserve">     Rebuttal (if needed)</t>
  </si>
  <si>
    <t xml:space="preserve">     Total</t>
  </si>
  <si>
    <t>Affiliate Support Charged to FCG:</t>
  </si>
  <si>
    <t xml:space="preserve">     FPL</t>
  </si>
  <si>
    <t xml:space="preserve">     NEER</t>
  </si>
  <si>
    <t>Other:</t>
  </si>
  <si>
    <t xml:space="preserve">     Travel Expenses</t>
  </si>
  <si>
    <t xml:space="preserve">     Temporary Services</t>
  </si>
  <si>
    <t xml:space="preserve">     Payroll and Overheads</t>
  </si>
  <si>
    <t xml:space="preserve">     Other (B)</t>
  </si>
  <si>
    <t>Total Estimated Rate Case Expenses</t>
  </si>
  <si>
    <t>(A)</t>
  </si>
  <si>
    <t>Notes:</t>
  </si>
  <si>
    <t>(A) Per MFR C-13 in 2017 Rate Case.  Note, doesn't include costs for hearings.</t>
  </si>
  <si>
    <t>(B) Printing costs and other costs related to customer notifications.</t>
  </si>
  <si>
    <t>Outside Consultants: Depreciation Study</t>
  </si>
  <si>
    <t>Rebuttal Witness (If Necessary)</t>
  </si>
  <si>
    <t xml:space="preserve">Affiliate Support </t>
  </si>
  <si>
    <t>DOCKET NO. 20170179-GU</t>
  </si>
  <si>
    <t>2016 Deferred Rate Case</t>
  </si>
  <si>
    <t>Beginning Balance</t>
  </si>
  <si>
    <t># of Periods</t>
  </si>
  <si>
    <t>Monthly Amortization</t>
  </si>
  <si>
    <t>1st Period</t>
  </si>
  <si>
    <t>Amortization</t>
  </si>
  <si>
    <t>Ending Balance</t>
  </si>
  <si>
    <t>Over amortization to clear</t>
  </si>
  <si>
    <t>FCG Sum 2018</t>
  </si>
  <si>
    <t>FCG Sum 2019</t>
  </si>
  <si>
    <t>FCG Sum 2021</t>
  </si>
  <si>
    <t>Travel Expenses</t>
  </si>
  <si>
    <t>Temporary Services</t>
  </si>
  <si>
    <t>Rate Base</t>
  </si>
  <si>
    <t>Customers</t>
  </si>
  <si>
    <t>Operating Revenue</t>
  </si>
  <si>
    <t>Rate Base, Juris Adj Utility, NOI and Rate Base (3-14-22)</t>
  </si>
  <si>
    <t>Total Operating Revenues, Juris Adj Utility, NOI and Rate Base (3-14-22)</t>
  </si>
  <si>
    <t>FPLM: 2022 FCG Rate Case - RIM</t>
  </si>
  <si>
    <t>PE_FCG - RAF: 37 Detailed Juris COS ID NOI</t>
  </si>
  <si>
    <t>a-Dec - 2021</t>
  </si>
  <si>
    <t>Dec - 2022</t>
  </si>
  <si>
    <t>Dec - 2023</t>
  </si>
  <si>
    <t>1: Company per Book</t>
  </si>
  <si>
    <t>3: Utility per Book</t>
  </si>
  <si>
    <t>4: Commission Adj per Book</t>
  </si>
  <si>
    <t>5: Company Adj per Book</t>
  </si>
  <si>
    <t>6: Adj Utility per Book</t>
  </si>
  <si>
    <t>6.5: Non-Retail</t>
  </si>
  <si>
    <t>7: Juris Utility</t>
  </si>
  <si>
    <t>8: Juris Commission Adj</t>
  </si>
  <si>
    <t>9: Juris Company Adj</t>
  </si>
  <si>
    <t>10: Juris Adj Utility</t>
  </si>
  <si>
    <t>11: Separation Factor</t>
  </si>
  <si>
    <t>NET OPERATING INCOME</t>
  </si>
  <si>
    <t>TOTAL OPERATING REVENUE</t>
  </si>
  <si>
    <t>REVENUE FROM SALES</t>
  </si>
  <si>
    <t>G-INC048000: RETAIL SALES - RESIDENTIAL REVENUES - BASE</t>
  </si>
  <si>
    <t>G-INC048013: RETAIL SALES - RESIDENTIAL REVENUES - FUEL</t>
  </si>
  <si>
    <t>G-INC048100: RETAIL SALES - COMMERCIAL AND INDUSTRIAL REVENUES - BASE</t>
  </si>
  <si>
    <t>G-INC048111: RETAIL SALES - COMMERCIAL AND INDUSTRIAL REVENUES - FUEL</t>
  </si>
  <si>
    <t>G-INC048920: REVENUES FROM TRANSMISSION OF GAS</t>
  </si>
  <si>
    <t/>
  </si>
  <si>
    <t>OTHER OPERATING REVENUES</t>
  </si>
  <si>
    <t>G-INC048011: GROSS RECEIPTS TAX REVENUES</t>
  </si>
  <si>
    <t>G-INC048012: RETAIL SALES - FRANCHISE REVENUES</t>
  </si>
  <si>
    <t>G-INC048800: OTHER OPERATING REVENUES - MISC SERVICE REVENUES</t>
  </si>
  <si>
    <t>G-INC048801: OTHER OPERATING REVENUES - MISC SERVICE REVENUES - AEP</t>
  </si>
  <si>
    <t>G-INC048802: OTHER OPERATING REVENUES - DEFERRED SAFE REVENUES</t>
  </si>
  <si>
    <t>G-INC048803: OTHER OPERATING REVENUES - MISC SERVICE REVENUES - SAFE</t>
  </si>
  <si>
    <t>G-INC048940: REVENUES FROM TRANSMISSION OF GAS - ECP</t>
  </si>
  <si>
    <t>G-INC049500: OTHER GAS REVENUES</t>
  </si>
  <si>
    <t>G-INC049501: OTHER GAS REVENUES - ECP</t>
  </si>
  <si>
    <t>G-INC049510: OTHER GAS REVENUES - AEP</t>
  </si>
  <si>
    <t>G-INC0495X1: OTHER GAS REVENUES - DEFERRED ECP REVENUES</t>
  </si>
  <si>
    <t>G-INC0495X2: OTHER GAS REVENUES - DEFERRED FUEL REVENUES</t>
  </si>
  <si>
    <t>TOTAL O&amp;M EXPENSE</t>
  </si>
  <si>
    <t>TRANSMISSION EXPENSES</t>
  </si>
  <si>
    <t>G-INC257000: TRANS EXP - MEASURING AND REGULATING STATION</t>
  </si>
  <si>
    <t>G-INC263000: TRANS EXP - MAINTENANCE OF MAINS</t>
  </si>
  <si>
    <t>DISTRIBUTION EXPENSES</t>
  </si>
  <si>
    <t>G-INC371000: DIST EXP - OPERATION LOAD DISPATCHING</t>
  </si>
  <si>
    <t>G-INC374000: DIST EXP - OPERATION MAINS AND SERVICE</t>
  </si>
  <si>
    <t>G-INC378000: DIST EXP - OPERATION METER AND HOUSE REGULATORS</t>
  </si>
  <si>
    <t>G-INC379000: DIST EXP - OPERATION CUSTOMER INSTALL</t>
  </si>
  <si>
    <t>G-INC380000: DIST EXP - OPERATION OTHER</t>
  </si>
  <si>
    <t>G-INC387000: DIST EXP - MAINTENANCE OF MAINS</t>
  </si>
  <si>
    <t>G-INC388000: DIST EXP - MAINTENANCE OF COMPRESSOR STATION EQUIPMENT</t>
  </si>
  <si>
    <t>G-INC389000: DIST EXP - MAINTENANCE OF MEASURING AND REGULATING STATION</t>
  </si>
  <si>
    <t>G-INC392000: DIST EXP - MAINTENANCE OF SERVICES</t>
  </si>
  <si>
    <t>G-INC393000: DIST EXP - MAINTENANCE OF METERS AND HOUSE REGULATORS</t>
  </si>
  <si>
    <t>G-INC394000: DIST EXP - MAINTENANCE OF OTHER GAS EQUIPMENT</t>
  </si>
  <si>
    <t>CUSTOMER ACCOUNTS EXPENSES</t>
  </si>
  <si>
    <t>G-INC403000: CUST ACCT EXP - CUSTOMER RECORDS AND COLLECTION EXP</t>
  </si>
  <si>
    <t>G-INC404000: CUST ACCT EXP - UNCOLLECTIBLE ACCOUNTS</t>
  </si>
  <si>
    <t>G-INC405000: CUST ACCT EXP - MISC CUSTOMER ACCOUNTS EXPENSES</t>
  </si>
  <si>
    <t>CUSTOMER SERVICE &amp; INFO EXPENSE</t>
  </si>
  <si>
    <t>G-INC409100: CUST SERV &amp; INFO - INFO &amp; INST ADV -ECCR RECOV</t>
  </si>
  <si>
    <t>DEMONSTRATING &amp; SELLING EXPENSES</t>
  </si>
  <si>
    <t>G-INC411000: SUPERVISION-SALES EXPENSES</t>
  </si>
  <si>
    <t>G-INC512000: DEMONSTRATING AND SELLING EXPENSES</t>
  </si>
  <si>
    <t>ADMINISTRATIVE &amp; GENERAL EXPENSES</t>
  </si>
  <si>
    <t>G-INC513000: ADVERTISING EXPENSES</t>
  </si>
  <si>
    <t>G-INC520000: A&amp;G EXP - ADMINISTRATIVE &amp; GENERAL SALARIES</t>
  </si>
  <si>
    <t>G-INC521000: A&amp;G EXP - OFFICE SUPPLIES AND EXPENSES</t>
  </si>
  <si>
    <t>G-INC522000: A&amp;G EXP - ADMINISTRATIVE EXPENSES TRANSFERRED CR.</t>
  </si>
  <si>
    <t>G-INC522601: A&amp;G EXP - ADMINISTRATIVE EXPENSES TRANSFERRED CR. - FUEL</t>
  </si>
  <si>
    <t>G-INC523000: A&amp;G EXP - OUTSIDE SERVICES EMPLOYED</t>
  </si>
  <si>
    <t>G-INC524000: A&amp;G EXP - PROPERTY INSURANCE</t>
  </si>
  <si>
    <t>G-INC525000: A&amp;G EXP - INJURIES AND DAMAGES</t>
  </si>
  <si>
    <t>G-INC525121: A&amp;G EXP - INJURIES &amp; DAMAGES - ECP</t>
  </si>
  <si>
    <t>G-INC525122: A&amp;G EXP - INJURIES &amp; DAMAGES - FUEL</t>
  </si>
  <si>
    <t>G-INC526600: A&amp;G EXP - EMP PENSIONS &amp; BENEFITS</t>
  </si>
  <si>
    <t>G-INC526605: A&amp;G EXP - EMP PENSIONS &amp; BENEFITS - ECP</t>
  </si>
  <si>
    <t>G-INC526606: A&amp;G EXP - EMP PENSIONS &amp; BENEFITS - FUEL</t>
  </si>
  <si>
    <t>G-INC528700: A&amp;G EXP - REGULATORY COMMISSION EXPENSE - FPSC</t>
  </si>
  <si>
    <t>G-INC528701: A&amp;G EXP - REGULATORY COMMISSION EXPENSE - RAF - RETAIL BASE</t>
  </si>
  <si>
    <t>G-INC528702: A&amp;G EXP - REGULATORY COMMISSION EXPENSE - RAF - FRANCHISE</t>
  </si>
  <si>
    <t>G-INC528703: A&amp;G EXP - REGULATORY COMMISSION EXPENSE - RAF - FUEL</t>
  </si>
  <si>
    <t>G-INC528704: A&amp;G EXP - REGULATORY COMMISSION EXPENSE - RAF - SAFE</t>
  </si>
  <si>
    <t>G-INC528705: A&amp;G EXP - REGULATORY COMMISSION EXPENSE - RAF - ECP</t>
  </si>
  <si>
    <t>G-INC528706: A&amp;G EXP - REGULATORY COMMISSION EXPENSE - RAF - AEP</t>
  </si>
  <si>
    <t>G-INC530000: A&amp;G EXP - MISC GENERAL EXPENSES</t>
  </si>
  <si>
    <t>G-INC531000: A&amp;G EXP - RENTS</t>
  </si>
  <si>
    <t>G-INC532000: A&amp;G EXP - MAINTENANCE OF GENERAL PLANT</t>
  </si>
  <si>
    <t>COST OF SALES</t>
  </si>
  <si>
    <t>G-INC104000: PURCHASED GAS - NATURAL GAS CITY GATE PURCHASES - FUEL</t>
  </si>
  <si>
    <t>G-INC104001: PURCHASED GAS - NATURAL GAS CITY GATE PURCHASES</t>
  </si>
  <si>
    <t>G-INC105000: PURCHASED GAS - NATURAL GAS OTHER PURCHASED - FUEL</t>
  </si>
  <si>
    <t>G-INC112001: PURCHASED GAS - NATURAL GAS USED-OTHER UTIL OPERATIONS-CREDIT - FUEL</t>
  </si>
  <si>
    <t>LNG EXPENSE</t>
  </si>
  <si>
    <t>G-INC541000: LNG EXPENSE - OTHER STORAGE EXPENSE - OPERATIONS LABOR AND EXPENSE</t>
  </si>
  <si>
    <t>G-INC546000: LNG EXPENSE - OTHER EXPENSE</t>
  </si>
  <si>
    <t>TOTAL DEPRECIATION EXPENSE</t>
  </si>
  <si>
    <t>INTANG DEPRECIATION</t>
  </si>
  <si>
    <t>G-INC603000: DEPR &amp; AMORT EXP - INTANGIBLE</t>
  </si>
  <si>
    <t>DISTRIBUTION DEPRECIATION EXPENSE</t>
  </si>
  <si>
    <t>G-INC603051: DEPR &amp; AMORT EXP - DISTRIBUTION ACCT 375</t>
  </si>
  <si>
    <t>G-INC603052: DEPR &amp; AMORT EXP - DISTRIBUTION ACCT 376</t>
  </si>
  <si>
    <t>G-INC603053: DEPR &amp; AMORT EXP - DISTRIBUTION ACCT 378</t>
  </si>
  <si>
    <t>G-INC603054: DEPR &amp; AMORT EXP - DISTRIBUTION ACCT 379</t>
  </si>
  <si>
    <t>G-INC603055: DEPR &amp; AMORT EXP - DISTRIBUTION ACCT 380</t>
  </si>
  <si>
    <t>G-INC603056: DEPR &amp; AMORT EXP - DISTRIBUTION ACCT 381</t>
  </si>
  <si>
    <t>G-INC603057: DEPR &amp; AMORT EXP - DISTRIBUTION ACCT 382</t>
  </si>
  <si>
    <t>G-INC603058: DEPR &amp; AMORT EXP - DISTRIBUTION ACCT 383</t>
  </si>
  <si>
    <t>G-INC603059: DEPR &amp; AMORT EXP - DISTRIBUTION ACCT 384</t>
  </si>
  <si>
    <t>G-INC603060: DEPR &amp; AMORT EXP - DISTRIBUTION ACCT 385</t>
  </si>
  <si>
    <t>G-INC603061: DEPR &amp; AMORT EXP - DISTRIBUTION ACCT 387</t>
  </si>
  <si>
    <t>G-INC603072: DEPR &amp; AMORT EXP - DISTRIBUTION ACCT 376 - SAFE</t>
  </si>
  <si>
    <t>G-INC603074: DEPR &amp; AMORT EXP - DISTRIBUTION ACCT 380 - SAFE</t>
  </si>
  <si>
    <t>G-INC603079: DEPR &amp; AMORT EXP - DISTRIBUTION ACCT 381 - SAFE</t>
  </si>
  <si>
    <t>G-INC603080: DEPR &amp; AMORT EXP - DISTRIBUTION ACCT 382 - SAFE</t>
  </si>
  <si>
    <t>G-INC603100: DEPR &amp; AMORT EXP - STORAGE</t>
  </si>
  <si>
    <t>GENERAL DEPRECIATION EXPENSE</t>
  </si>
  <si>
    <t>G-INC603091: DEPR &amp; AMORT EXP - GENERAL STRUCTURES</t>
  </si>
  <si>
    <t>G-INC603093: DEPR &amp; AMORT EXP - GENERAL OTHER</t>
  </si>
  <si>
    <t>G-INC603980: DEPR EXP - AMORT GAS PLT  - ACQUI ADJ</t>
  </si>
  <si>
    <t>AMORT REGULATORY ASSET &amp; LIABILITY</t>
  </si>
  <si>
    <t>G-INC607201: AMORT OF CONVERSION EXPENSE</t>
  </si>
  <si>
    <t>G-INC607380: AMORT OF AEP EXCESS COSTS</t>
  </si>
  <si>
    <t>G-INC607460: REG CREDITS - JURISDICTIONAL GAIN</t>
  </si>
  <si>
    <t>TAXES OTHER THAN INCOME TAXES</t>
  </si>
  <si>
    <t>G-INC608106: TAX OTH TH INC TAX - REAL &amp; PERS PROPERTY TAX</t>
  </si>
  <si>
    <t>G-INC608111: TAX OTH TH INC TAX - FRANCHISE TAX</t>
  </si>
  <si>
    <t>G-INC608151: TAX OTH TH INC TAX - GROSS RECEIPTS TAX - RETAIL BASE</t>
  </si>
  <si>
    <t>G-INC608193: TAX OTH TH INC TAX - PAYROLL - ECP</t>
  </si>
  <si>
    <t>G-INC608194: TAX OTH TH INC TAX - PAYROLL - FUEL</t>
  </si>
  <si>
    <t>G-INC608195: TAX OTH TH INC TAX - PAYROLL AND OTHER</t>
  </si>
  <si>
    <t>G-INC608198: TAX OTH TH INC TAX - SAFE</t>
  </si>
  <si>
    <t>TOTAL OPERATING INCOME TAX</t>
  </si>
  <si>
    <t>INCOME TAXES CURRENT</t>
  </si>
  <si>
    <t>G-INC609100: INCOME TAXES - UTILITY OPER INCOME - CURRENT FEDERAL</t>
  </si>
  <si>
    <t>G-INC609110: INCOME TAXES - UTILITY OPER INCOME - CURRENT STATE</t>
  </si>
  <si>
    <t>DEFERRED TAXES</t>
  </si>
  <si>
    <t>G-INC610000: INCOME TAXES - DEFERRED FEDERAL</t>
  </si>
  <si>
    <t>G-INC611000: INCOME TAXES - DEFERRED STATE</t>
  </si>
  <si>
    <t>PE_FCG - RAF: 38 Detailed Juris COS ID Rate Base</t>
  </si>
  <si>
    <t>Company per Book</t>
  </si>
  <si>
    <t>Utility per Book</t>
  </si>
  <si>
    <t>Commission Adj per Book</t>
  </si>
  <si>
    <t>Company Adj per Book</t>
  </si>
  <si>
    <t>Adj Utility per Book</t>
  </si>
  <si>
    <t>Juris Utility</t>
  </si>
  <si>
    <t>Juris Commission Adj</t>
  </si>
  <si>
    <t>Juris Company Adj</t>
  </si>
  <si>
    <t>Juris Adj Utility</t>
  </si>
  <si>
    <t>Separation Factor</t>
  </si>
  <si>
    <t>RATE BASE</t>
  </si>
  <si>
    <t>NET UTILITY PLANT</t>
  </si>
  <si>
    <t>TOTAL PLANT IN SERVICE</t>
  </si>
  <si>
    <t>INTANGIBLE</t>
  </si>
  <si>
    <t>G-BAL001000: PLT IN SERV - INTANGIBLE</t>
  </si>
  <si>
    <t>DISTRIBUTION EXCL ECCR</t>
  </si>
  <si>
    <t>G-BAL001509: PLT IN SERV - DISTRIBUTION ACCT 374</t>
  </si>
  <si>
    <t>G-BAL001510: PLT IN SERV - DISTRIBUTION ACCT 375</t>
  </si>
  <si>
    <t>G-BAL001511: PLT IN SERV - DISTRIBUTION ACCT 376</t>
  </si>
  <si>
    <t>G-BAL001512: PLT IN SERV - DISTRIBUTION ACCT 378</t>
  </si>
  <si>
    <t>G-BAL001513: PLT IN SERV - DISTRIBUTION ACCT 379</t>
  </si>
  <si>
    <t>G-BAL001514: PLT IN SERV - DISTRIBUTION ACCT 380</t>
  </si>
  <si>
    <t>G-BAL001515: PLT IN SERV - DISTRIBUTION ACCT 381</t>
  </si>
  <si>
    <t>G-BAL001516: PLT IN SERV - DISTRIBUTION ACCT 382</t>
  </si>
  <si>
    <t>G-BAL001517: PLT IN SERV - DISTRIBUTION ACCT 383</t>
  </si>
  <si>
    <t>G-BAL001518: PLT IN SERV - DISTRIBUTION ACCT 384</t>
  </si>
  <si>
    <t>G-BAL001519: PLT IN SERV - DISTRIBUTION ACCT 385</t>
  </si>
  <si>
    <t>G-BAL001520: PLT IN SERV - DISTRIBUTION ACCT 387</t>
  </si>
  <si>
    <t>G-BAL001562: PLT IN SERV - DISTRIBUTION ACCT 376 - SAFE</t>
  </si>
  <si>
    <t>G-BAL001563: PLT IN SERV - DISTRIBUTION ACCT 380 - SAFE</t>
  </si>
  <si>
    <t>G-BAL001564: PLT IN SERV - DISTRIBUTION ACCT 381 - SAFE</t>
  </si>
  <si>
    <t>G-BAL001565: PLT IN SERV - DISTRIBUTION ACCT 382 - SAFE</t>
  </si>
  <si>
    <t>G-BAL001580: PLT IN SERV - STORAGE</t>
  </si>
  <si>
    <t>GENERAL PLANT</t>
  </si>
  <si>
    <t>G-BAL001600: PLT IN SERV - GENERAL PLANT TRANSPORTATION EQUIP</t>
  </si>
  <si>
    <t>G-BAL001710: PLT IN SERV - GENERAL PLANT STRUCTURES</t>
  </si>
  <si>
    <t>G-BAL001711: PLT IN SERV - GENERAL PLANT STRUCTURES - SAFE</t>
  </si>
  <si>
    <t>G-BAL001720: PLT IN SERV - GENERAL PLANT OTHER</t>
  </si>
  <si>
    <t>G-BAL001800: PLANT ACQUISITION ADJUSTMENT AGL</t>
  </si>
  <si>
    <t>G-BAL001900: PROPERTY UNDER CAPITAL LEASES</t>
  </si>
  <si>
    <t>CONSTRUCTION WORK IN PROGRESS</t>
  </si>
  <si>
    <t>G-BAL007000: CWIP - INTANGIBLE PLANT</t>
  </si>
  <si>
    <t>G-BAL007300: CWIP - STORAGE PLANT</t>
  </si>
  <si>
    <t>G-BAL007500: CWIP - DISTRIBUTION</t>
  </si>
  <si>
    <t>G-BAL007600: CWIP - GENERAL</t>
  </si>
  <si>
    <t>G-BAL007701: CWIP - SAFE CLAUSE</t>
  </si>
  <si>
    <t>TOTAL ACCUM DEPRECIATION</t>
  </si>
  <si>
    <t>ACCUM DEPR INTANGIBLE</t>
  </si>
  <si>
    <t>G-BAL008000: ACC PROV DEPR &amp; AMORT - INTANGIBLE</t>
  </si>
  <si>
    <t>ACCUM DEPR DISTRIB EXCL ECCR</t>
  </si>
  <si>
    <t>G-BAL008509: ACC PROV DEPR &amp; AMORT - DISTRIBUTION ACCT 374</t>
  </si>
  <si>
    <t>G-BAL008510: ACC PROV DEPR &amp; AMORT - DISTRIBUTION ACCT 375</t>
  </si>
  <si>
    <t>G-BAL008511: ACC PROV DEPR &amp; AMORT - DISTRIBUTION ACCT 376</t>
  </si>
  <si>
    <t>G-BAL008512: ACC PROV DEPR &amp; AMORT - DISTRIBUTION ACCT 378</t>
  </si>
  <si>
    <t>G-BAL008513: ACC PROV DEPR &amp; AMORT - DISTRIBUTION ACCT 379</t>
  </si>
  <si>
    <t>G-BAL008514: ACC PROV DEPR &amp; AMORT - DISTRIBUTION ACCT 380</t>
  </si>
  <si>
    <t>G-BAL008515: ACC PROV DEPR &amp; AMORT - DISTRIBUTION ACCT 381</t>
  </si>
  <si>
    <t>G-BAL008516: ACC PROV DEPR &amp; AMORT - DISTRIBUTION ACCT 382</t>
  </si>
  <si>
    <t>G-BAL008517: ACC PROV DEPR &amp; AMORT - DISTRIBUTION ACCT 383</t>
  </si>
  <si>
    <t>G-BAL008518: ACC PROV DEPR &amp; AMORT - DISTRIBUTION ACCT 384</t>
  </si>
  <si>
    <t>G-BAL008519: ACC PROV DEPR &amp; AMORT - DISTRIBUTION ACCT 385</t>
  </si>
  <si>
    <t>G-BAL008520: ACC PROV DEPR &amp; AMORT - DISTRIBUTION ACCT 387</t>
  </si>
  <si>
    <t>G-BAL008562: ACC PROV DEPR &amp; AMORT - DISTRIBUTION ACCT 376 - SAFE</t>
  </si>
  <si>
    <t>G-BAL008563: ACC PROV DEPR &amp; AMORT - DISTRIBUTION ACCT 380 - SAFE</t>
  </si>
  <si>
    <t>G-BAL008564: ACC PROV DEPR &amp; AMORT - DISTRIBUTION ACCT 381 - SAFE</t>
  </si>
  <si>
    <t>G-BAL008565: ACC PROV DEPR &amp; AMORT - DISTRIBUTION ACCT 382 - SAFE</t>
  </si>
  <si>
    <t>G-BAL008580: ACC PROV DEPR &amp; AMORT - STORAGE</t>
  </si>
  <si>
    <t>ACCUM DEPR GENERAL PLANT</t>
  </si>
  <si>
    <t>G-BAL008600: ACC PROV DEPR &amp; AMORT - GENERAL PLANT TRANSPORTATION EQUIP</t>
  </si>
  <si>
    <t>G-BAL008710: ACC PROV DEPR &amp; AMORT - GENERAL PLANT STRUCTURES</t>
  </si>
  <si>
    <t>G-BAL008720: ACC PROV DEPR &amp; AMORT - GENERAL PLANT OTHER</t>
  </si>
  <si>
    <t>G-BAL008800: ACCM PROV AMORT - PLANT ACQ ADJUSTMENT AGL</t>
  </si>
  <si>
    <t>G-BAL008900: ACC PROV DEPR &amp; AMORT - PROPERTY UNDER CAPITAL LEASES</t>
  </si>
  <si>
    <t>TOTAL WORKING CAPITAL ASSETS</t>
  </si>
  <si>
    <t>CURRENT ASSETS</t>
  </si>
  <si>
    <t>CASH</t>
  </si>
  <si>
    <t>G-BAL231000: CASH</t>
  </si>
  <si>
    <t>TEMPORARY CASH INVESTMENTS</t>
  </si>
  <si>
    <t>G-BAL236000: TEMPORARY CASH INVESTMENTS</t>
  </si>
  <si>
    <t>ACCOUNTS RECEIVABLE</t>
  </si>
  <si>
    <t>G-BAL242000: CUSTOMER ACCOUNTS RECEIVABLE</t>
  </si>
  <si>
    <t>OTHER ACCTS RECEIVABLE</t>
  </si>
  <si>
    <t>G-BAL243000: OTH ACCTS REC - MISCELLANEOUS</t>
  </si>
  <si>
    <t>ACCUM PROV FR UNCOLLECT ACCTS</t>
  </si>
  <si>
    <t>G-BAL244000: ACCUM PROVISION FR UNCOLLECTIBLE ACCTS</t>
  </si>
  <si>
    <t>ACCTS RECEIV ASSOC COMPANIES</t>
  </si>
  <si>
    <t>G-BAL246000: ACCTS RECEIV FROM ASSOCIATED COMPANIES</t>
  </si>
  <si>
    <t>PLT MAT &amp; OPER SUPPLIES</t>
  </si>
  <si>
    <t>G-BAL254000: PLANT MATERIALS &amp; OPERATING SUPPLIES</t>
  </si>
  <si>
    <t>STORES EXPENSE</t>
  </si>
  <si>
    <t>G-BAL264000: STORES EXPENSE</t>
  </si>
  <si>
    <t>PREPAYMENTS</t>
  </si>
  <si>
    <t>G-BAL265000: PREPAYMENTS - GENERAL</t>
  </si>
  <si>
    <t>ACCRUED REVENUES</t>
  </si>
  <si>
    <t>G-BAL273000: ACCRUED REVENUE - DEFERRED CLAUSE REVENUE</t>
  </si>
  <si>
    <t>G-BAL273100: ACCRUED REVENUE - UNBILLED-FPSC-GAS</t>
  </si>
  <si>
    <t>OTHER DEFERRED DEBITS</t>
  </si>
  <si>
    <t>OTHER REG ASSETS</t>
  </si>
  <si>
    <t>G-BAL382300: OTHER REG ASSETS - OTHER</t>
  </si>
  <si>
    <t>G-BAL382339: OTHER REG ASSETS - FAS 158 PENSION</t>
  </si>
  <si>
    <t>G-BAL382601: OTHER REG ASSETS - RATE CASE</t>
  </si>
  <si>
    <t>G-BAL382611: OTHER REG ASSETS - SAFE CLAUSE</t>
  </si>
  <si>
    <t>G-BAL382612: OTHER REG ASSETS - AEP CLAUSE</t>
  </si>
  <si>
    <t>G-BAL382613: OTHER REG ASSETS - CRA CLAUSE</t>
  </si>
  <si>
    <t>G-BAL382614: OTHER REG ASSETS - ECP CLAUSE</t>
  </si>
  <si>
    <t>G-BAL382615: OTHER REG ASSETS - PGA CLAUSE</t>
  </si>
  <si>
    <t>MISC DEFERRED DEBITS</t>
  </si>
  <si>
    <t>G-BAL386700: MISC DEF DEBITS - OTHER</t>
  </si>
  <si>
    <t>G-BAL386701: MISC DEF DEBITS - DEFERRED PENSION DEBIT</t>
  </si>
  <si>
    <t>G-BAL386932: MISC DEF DEBITS - 2022 FCG RATE CASE</t>
  </si>
  <si>
    <t>TOTAL WORKING CAPITAL LIABILITIES</t>
  </si>
  <si>
    <t>NON CURRENT LIABILITIES</t>
  </si>
  <si>
    <t>ACCUM PROVISION LIABILITY</t>
  </si>
  <si>
    <t>G-BAL628100: ACCUM PROVISION FOR PROPERTY INSURANCE</t>
  </si>
  <si>
    <t>G-BAL628200: ACCUM PROV INJURIES &amp; DAMAGES - WORKERS COMPENSATION</t>
  </si>
  <si>
    <t>G-BAL628300: ACC PROV PENS &amp; BENEFITS - SERP</t>
  </si>
  <si>
    <t>G-BAL628301: ACC PROV PENS &amp; BENEFITS</t>
  </si>
  <si>
    <t>CURRENT LIABILITIES</t>
  </si>
  <si>
    <t>ACCOUNTS PAYABLE</t>
  </si>
  <si>
    <t>G-BAL732000: ACCTS PAY - GENERAL</t>
  </si>
  <si>
    <t>ACCTS PAYABLE ASSOC COMPANIES</t>
  </si>
  <si>
    <t>G-BAL734000: ACCTS PAYABLE - ASSOCIATED COMPANIES</t>
  </si>
  <si>
    <t>TAXES ACCRUED</t>
  </si>
  <si>
    <t>G-BAL736600: TAXES ACCRUED - FEDERAL INCOME TAXES</t>
  </si>
  <si>
    <t>G-BAL736610: TAXES ACCRUED - STATE INCOME TAXES</t>
  </si>
  <si>
    <t>G-BAL736611: TAXES ACCRUED - OTHER</t>
  </si>
  <si>
    <t>G-BAL736615: TAXES ACCRUED - REVENUE TAXES</t>
  </si>
  <si>
    <t>G-BAL736705: TAXES ACCRUED - CITY &amp; COUNTY REAL &amp; PERSONAL PROPERTY</t>
  </si>
  <si>
    <t>INTEREST ACCRUED</t>
  </si>
  <si>
    <t>G-BAL737000: INTEREST ACCRUED ON LONG - TERM DEBT</t>
  </si>
  <si>
    <t>TAX COLLECTIONS PAYABLE</t>
  </si>
  <si>
    <t>G-BAL741000: TAX COLLECTIONS PAYABLE</t>
  </si>
  <si>
    <t>MISC CURR &amp; ACC LIABILITIES</t>
  </si>
  <si>
    <t>G-BAL742000: MISC CURR &amp; ACC LIAB - OTHER</t>
  </si>
  <si>
    <t>TOTAL DEFERRED CREDITS</t>
  </si>
  <si>
    <t>OTHER DEFERRED CREDITS</t>
  </si>
  <si>
    <t>G-BAL853000: OTHER DEFD CREDITS - OTHER</t>
  </si>
  <si>
    <t>OTHER REGULATORY LIABILITY</t>
  </si>
  <si>
    <t>G-BAL854660: OTHER REG LIAB - OTHER</t>
  </si>
  <si>
    <t>G-BAL854662: OTHER REG LIAB - ECP</t>
  </si>
  <si>
    <t>G-BAL854663: OTHER REG LIAB - PGA</t>
  </si>
  <si>
    <t>G-BAL854664: OTHER REG LIAB - SAFE</t>
  </si>
  <si>
    <t>Total Customers</t>
  </si>
  <si>
    <t>Average CPI</t>
  </si>
  <si>
    <t xml:space="preserve">Inflation &amp; Growth </t>
  </si>
  <si>
    <t>A</t>
  </si>
  <si>
    <t>B</t>
  </si>
  <si>
    <t>(A X B)</t>
  </si>
  <si>
    <t>Year</t>
  </si>
  <si>
    <t>Amount</t>
  </si>
  <si>
    <t>% Increase</t>
  </si>
  <si>
    <t>Compound Multiplier</t>
  </si>
  <si>
    <t>MFR C-37</t>
  </si>
  <si>
    <r>
      <t xml:space="preserve">2017 MFR A-1 </t>
    </r>
    <r>
      <rPr>
        <sz val="12"/>
        <color rgb="FFFF0000"/>
        <rFont val="Arial"/>
        <family val="2"/>
      </rPr>
      <t xml:space="preserve"> (see screen shot below)</t>
    </r>
  </si>
  <si>
    <r>
      <t xml:space="preserve">2017 MFR A-4  </t>
    </r>
    <r>
      <rPr>
        <sz val="12"/>
        <color rgb="FFFF0000"/>
        <rFont val="Arial"/>
        <family val="2"/>
      </rPr>
      <t>(see screen shot below)</t>
    </r>
  </si>
  <si>
    <r>
      <t xml:space="preserve">2023 Forecast </t>
    </r>
    <r>
      <rPr>
        <sz val="12"/>
        <color rgb="FFFF0000"/>
        <rFont val="Arial"/>
        <family val="2"/>
      </rPr>
      <t>(see screen shot below)</t>
    </r>
  </si>
  <si>
    <t>FPLM: 2022 FCG Rate Case</t>
  </si>
  <si>
    <t>Rate Case Expense Incurred (Anticipated) As a Percentage of Rate Base</t>
  </si>
  <si>
    <t xml:space="preserve">Rate Case Expense Incurred (Anticipated) As a Percentage of Revenue </t>
  </si>
  <si>
    <t>DOCKET NO. 20220069-GU</t>
  </si>
  <si>
    <t>Other</t>
  </si>
  <si>
    <t>20220069-GU</t>
  </si>
  <si>
    <t>FCG 000834</t>
  </si>
  <si>
    <t>FCG 000835</t>
  </si>
  <si>
    <t>FCG 000836</t>
  </si>
  <si>
    <t>FCG 000837</t>
  </si>
  <si>
    <t>FCG 000838</t>
  </si>
  <si>
    <t>FCG 000839</t>
  </si>
  <si>
    <t>FCG 000840</t>
  </si>
  <si>
    <t>FCG 000841</t>
  </si>
  <si>
    <t>FCG 000842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</si>
</sst>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"/>
    <numFmt numFmtId="165" formatCode="0.0000%"/>
    <numFmt numFmtId="166" formatCode="[$$-409]#,##0.00"/>
    <numFmt numFmtId="167" formatCode="_(&quot;$&quot;* #,##0_);_(&quot;$&quot;* \(#,##0\);_(&quot;$&quot;* &quot;-&quot;??_);_(@_)"/>
    <numFmt numFmtId="168" formatCode="_(* #,##0_);_(* \(#,##0\);_(* &quot;-&quot;??_);_(@_)"/>
    <numFmt numFmtId="169" formatCode="#,##0.00_);[Red]\(#,##0.00\);&quot; &quot;"/>
    <numFmt numFmtId="170" formatCode="#,##0_);[Red]\(#,##0\);&quot; &quot;"/>
    <numFmt numFmtId="171" formatCode="#,##0.000000_);[Red]\(#,##0.000000\);&quot; &quot;"/>
    <numFmt numFmtId="172" formatCode="#,##0_)"/>
    <numFmt numFmtId="173" formatCode="0.0000"/>
    <numFmt numFmtId="174" formatCode="0.0"/>
  </numFmts>
  <fonts count="13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FFFFFE"/>
      <name val="Arial"/>
      <family val="2"/>
    </font>
    <font>
      <sz val="12"/>
      <color rgb="FFFF0000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fill"/>
    </xf>
    <xf numFmtId="0" fontId="1" fillId="0" borderId="0" xfId="0" applyFont="1" applyAlignment="1">
      <alignment horizontal="fill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0" xfId="0" applyNumberFormat="1" applyFont="1"/>
    <xf numFmtId="10" fontId="1" fillId="0" borderId="0" xfId="0" applyNumberFormat="1" applyFont="1"/>
    <xf numFmtId="3" fontId="1" fillId="0" borderId="0" xfId="0" applyNumberFormat="1" applyFont="1"/>
    <xf numFmtId="0" fontId="1" fillId="0" borderId="2" xfId="0" applyFont="1" applyBorder="1" applyAlignment="1">
      <alignment horizontal="fill"/>
    </xf>
    <xf numFmtId="10" fontId="1" fillId="0" borderId="1" xfId="0" applyNumberFormat="1" applyFont="1" applyBorder="1"/>
    <xf numFmtId="165" fontId="1" fillId="0" borderId="1" xfId="0" applyNumberFormat="1" applyFont="1" applyBorder="1"/>
    <xf numFmtId="10" fontId="1" fillId="0" borderId="0" xfId="0" applyNumberFormat="1" applyFont="1" applyAlignment="1">
      <alignment horizontal="center"/>
    </xf>
    <xf numFmtId="0" fontId="5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0" fillId="2" borderId="0" xfId="0" applyFill="1"/>
    <xf numFmtId="167" fontId="1" fillId="2" borderId="0" xfId="2" applyNumberFormat="1" applyFont="1" applyFill="1"/>
    <xf numFmtId="168" fontId="1" fillId="2" borderId="0" xfId="1" applyNumberFormat="1" applyFont="1" applyFill="1"/>
    <xf numFmtId="168" fontId="1" fillId="2" borderId="2" xfId="1" applyNumberFormat="1" applyFont="1" applyFill="1" applyBorder="1"/>
    <xf numFmtId="167" fontId="0" fillId="2" borderId="0" xfId="0" applyNumberFormat="1" applyFill="1"/>
    <xf numFmtId="168" fontId="0" fillId="0" borderId="0" xfId="1" applyNumberFormat="1" applyFont="1" applyFill="1"/>
    <xf numFmtId="168" fontId="0" fillId="0" borderId="2" xfId="1" applyNumberFormat="1" applyFont="1" applyFill="1" applyBorder="1"/>
    <xf numFmtId="167" fontId="4" fillId="2" borderId="3" xfId="0" applyNumberFormat="1" applyFont="1" applyFill="1" applyBorder="1"/>
    <xf numFmtId="0" fontId="4" fillId="2" borderId="0" xfId="0" applyFont="1" applyFill="1" applyAlignment="1">
      <alignment horizontal="right"/>
    </xf>
    <xf numFmtId="0" fontId="6" fillId="2" borderId="0" xfId="0" applyFont="1" applyFill="1"/>
    <xf numFmtId="43" fontId="1" fillId="0" borderId="0" xfId="0" applyNumberFormat="1" applyFont="1"/>
    <xf numFmtId="14" fontId="1" fillId="0" borderId="0" xfId="0" applyNumberFormat="1" applyFont="1" applyAlignment="1">
      <alignment horizontal="center"/>
    </xf>
    <xf numFmtId="0" fontId="5" fillId="0" borderId="0" xfId="0" applyFont="1"/>
    <xf numFmtId="0" fontId="4" fillId="0" borderId="0" xfId="0" applyFont="1"/>
    <xf numFmtId="44" fontId="0" fillId="0" borderId="0" xfId="2" applyFont="1"/>
    <xf numFmtId="168" fontId="0" fillId="0" borderId="0" xfId="1" applyNumberFormat="1" applyFont="1"/>
    <xf numFmtId="14" fontId="0" fillId="0" borderId="0" xfId="0" applyNumberFormat="1"/>
    <xf numFmtId="0" fontId="6" fillId="0" borderId="0" xfId="0" applyFont="1" applyAlignment="1">
      <alignment horizontal="center" wrapText="1"/>
    </xf>
    <xf numFmtId="44" fontId="0" fillId="0" borderId="0" xfId="0" applyNumberFormat="1"/>
    <xf numFmtId="14" fontId="4" fillId="0" borderId="0" xfId="0" applyNumberFormat="1" applyFont="1"/>
    <xf numFmtId="44" fontId="4" fillId="0" borderId="0" xfId="0" applyNumberFormat="1" applyFont="1"/>
    <xf numFmtId="164" fontId="0" fillId="0" borderId="0" xfId="0" applyNumberFormat="1" applyFont="1"/>
    <xf numFmtId="164" fontId="1" fillId="0" borderId="0" xfId="0" applyNumberFormat="1" applyFont="1" applyAlignment="1">
      <alignment horizontal="fill"/>
    </xf>
    <xf numFmtId="166" fontId="1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7" fontId="1" fillId="0" borderId="0" xfId="2" applyNumberFormat="1" applyFont="1"/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fill"/>
    </xf>
    <xf numFmtId="0" fontId="1" fillId="0" borderId="1" xfId="0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fill"/>
    </xf>
    <xf numFmtId="167" fontId="1" fillId="0" borderId="0" xfId="2" applyNumberFormat="1" applyFont="1" applyFill="1"/>
    <xf numFmtId="43" fontId="0" fillId="0" borderId="0" xfId="1" applyFont="1"/>
    <xf numFmtId="43" fontId="0" fillId="0" borderId="0" xfId="0" applyNumberFormat="1"/>
    <xf numFmtId="14" fontId="1" fillId="0" borderId="1" xfId="0" applyNumberFormat="1" applyFont="1" applyFill="1" applyBorder="1" applyAlignment="1">
      <alignment horizontal="center"/>
    </xf>
    <xf numFmtId="10" fontId="1" fillId="0" borderId="0" xfId="0" applyNumberFormat="1" applyFont="1" applyFill="1" applyAlignment="1">
      <alignment horizontal="center"/>
    </xf>
    <xf numFmtId="10" fontId="1" fillId="0" borderId="0" xfId="3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fill"/>
    </xf>
    <xf numFmtId="0" fontId="1" fillId="0" borderId="0" xfId="0" applyFont="1" applyBorder="1"/>
    <xf numFmtId="164" fontId="1" fillId="0" borderId="4" xfId="0" applyNumberFormat="1" applyFont="1" applyBorder="1"/>
    <xf numFmtId="10" fontId="1" fillId="0" borderId="4" xfId="0" applyNumberFormat="1" applyFont="1" applyBorder="1"/>
    <xf numFmtId="9" fontId="1" fillId="0" borderId="0" xfId="3" applyFont="1"/>
    <xf numFmtId="0" fontId="1" fillId="0" borderId="0" xfId="0" applyFont="1" applyAlignment="1">
      <alignment horizontal="center"/>
    </xf>
    <xf numFmtId="0" fontId="0" fillId="0" borderId="5" xfId="0" applyBorder="1"/>
    <xf numFmtId="0" fontId="7" fillId="0" borderId="0" xfId="0" applyFont="1"/>
    <xf numFmtId="0" fontId="7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169" fontId="7" fillId="0" borderId="0" xfId="0" applyNumberFormat="1" applyFont="1" applyAlignment="1">
      <alignment horizontal="right"/>
    </xf>
    <xf numFmtId="170" fontId="7" fillId="0" borderId="0" xfId="0" applyNumberFormat="1" applyFont="1" applyAlignment="1">
      <alignment horizontal="righ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indent="2"/>
    </xf>
    <xf numFmtId="0" fontId="7" fillId="0" borderId="0" xfId="0" applyFont="1" applyAlignment="1">
      <alignment horizontal="left" indent="3"/>
    </xf>
    <xf numFmtId="171" fontId="7" fillId="0" borderId="0" xfId="0" applyNumberFormat="1" applyFont="1" applyAlignment="1">
      <alignment horizontal="right"/>
    </xf>
    <xf numFmtId="170" fontId="8" fillId="0" borderId="7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170" fontId="0" fillId="0" borderId="0" xfId="0" applyNumberFormat="1"/>
    <xf numFmtId="0" fontId="9" fillId="0" borderId="0" xfId="0" applyFont="1" applyAlignment="1">
      <alignment horizontal="left" vertical="center"/>
    </xf>
    <xf numFmtId="172" fontId="7" fillId="0" borderId="0" xfId="0" applyNumberFormat="1" applyFont="1" applyAlignment="1">
      <alignment horizontal="right" vertical="center"/>
    </xf>
    <xf numFmtId="170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3"/>
    </xf>
    <xf numFmtId="0" fontId="7" fillId="0" borderId="0" xfId="0" applyFont="1" applyAlignment="1">
      <alignment horizontal="left" vertical="center" indent="4"/>
    </xf>
    <xf numFmtId="171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indent="3"/>
    </xf>
    <xf numFmtId="170" fontId="7" fillId="0" borderId="7" xfId="0" applyNumberFormat="1" applyFont="1" applyBorder="1" applyAlignment="1">
      <alignment horizontal="right" vertical="center"/>
    </xf>
    <xf numFmtId="170" fontId="10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indent="2"/>
    </xf>
    <xf numFmtId="170" fontId="8" fillId="0" borderId="7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 indent="1"/>
    </xf>
    <xf numFmtId="170" fontId="8" fillId="3" borderId="7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3" fontId="1" fillId="0" borderId="0" xfId="0" applyNumberFormat="1" applyFont="1" applyAlignment="1">
      <alignment horizontal="right"/>
    </xf>
    <xf numFmtId="173" fontId="1" fillId="0" borderId="0" xfId="0" applyNumberFormat="1" applyFont="1" applyAlignment="1">
      <alignment horizontal="right"/>
    </xf>
    <xf numFmtId="10" fontId="1" fillId="0" borderId="0" xfId="0" applyNumberFormat="1" applyFont="1" applyAlignment="1">
      <alignment horizontal="right"/>
    </xf>
    <xf numFmtId="174" fontId="1" fillId="0" borderId="0" xfId="0" applyNumberFormat="1" applyFont="1" applyAlignment="1">
      <alignment horizontal="right"/>
    </xf>
    <xf numFmtId="173" fontId="1" fillId="0" borderId="0" xfId="0" applyNumberFormat="1" applyFont="1"/>
    <xf numFmtId="165" fontId="1" fillId="0" borderId="0" xfId="0" applyNumberFormat="1" applyFont="1" applyFill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0" fontId="0" fillId="0" borderId="0" xfId="0" applyNumberFormat="1" applyFont="1" applyFill="1" applyAlignment="1">
      <alignment horizontal="left"/>
    </xf>
    <xf numFmtId="10" fontId="1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10" fontId="2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166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0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" fontId="12" fillId="0" borderId="0" xfId="0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488950</xdr:colOff>
      <xdr:row>52</xdr:row>
      <xdr:rowOff>12700</xdr:rowOff>
    </xdr:from>
    <xdr:to>
      <xdr:col>14</xdr:col>
      <xdr:colOff>431800</xdr:colOff>
      <xdr:row>79</xdr:row>
      <xdr:rowOff>107950</xdr:rowOff>
    </xdr:to>
    <xdr:pic>
      <xdr:nvPicPr>
        <xdr:cNvPr id="3267" name="Picture 1">
          <a:extLst>
            <a:ext uri="{FF2B5EF4-FFF2-40B4-BE49-F238E27FC236}">
              <a16:creationId xmlns:a16="http://schemas.microsoft.com/office/drawing/2014/main" id="{B7FA20D7-B97A-4494-BB08-E8E2F039D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4950" y="10248900"/>
          <a:ext cx="4800600" cy="541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311150</xdr:colOff>
      <xdr:row>1</xdr:row>
      <xdr:rowOff>120650</xdr:rowOff>
    </xdr:from>
    <xdr:to>
      <xdr:col>15</xdr:col>
      <xdr:colOff>501650</xdr:colOff>
      <xdr:row>26</xdr:row>
      <xdr:rowOff>50800</xdr:rowOff>
    </xdr:to>
    <xdr:pic>
      <xdr:nvPicPr>
        <xdr:cNvPr id="3268" name="Picture 2">
          <a:extLst>
            <a:ext uri="{FF2B5EF4-FFF2-40B4-BE49-F238E27FC236}">
              <a16:creationId xmlns:a16="http://schemas.microsoft.com/office/drawing/2014/main" id="{C255F7AC-FE8A-4C3D-AE07-C59A6A3E9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4900" y="317500"/>
          <a:ext cx="4762500" cy="4851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71124</xdr:rowOff>
    </xdr:from>
    <xdr:to>
      <xdr:col>6</xdr:col>
      <xdr:colOff>600075</xdr:colOff>
      <xdr:row>22</xdr:row>
      <xdr:rowOff>38100</xdr:rowOff>
    </xdr:to>
    <xdr:pic>
      <xdr:nvPicPr>
        <xdr:cNvPr id="3269" name="Picture 1">
          <a:extLst>
            <a:ext uri="{FF2B5EF4-FFF2-40B4-BE49-F238E27FC236}">
              <a16:creationId xmlns:a16="http://schemas.microsoft.com/office/drawing/2014/main" id="{2B786766-3827-4F99-A775-84695C595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2124"/>
          <a:ext cx="5172075" cy="3776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17</xdr:col>
      <xdr:colOff>298450</xdr:colOff>
      <xdr:row>46</xdr:row>
      <xdr:rowOff>38100</xdr:rowOff>
    </xdr:to>
    <xdr:pic>
      <xdr:nvPicPr>
        <xdr:cNvPr id="3270" name="Picture 1" descr="image">
          <a:extLst>
            <a:ext uri="{FF2B5EF4-FFF2-40B4-BE49-F238E27FC236}">
              <a16:creationId xmlns:a16="http://schemas.microsoft.com/office/drawing/2014/main" id="{BFF1E756-29B4-49C2-8104-7DFDAAFD9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6102350"/>
          <a:ext cx="6731000" cy="299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50800</xdr:colOff>
      <xdr:row>23</xdr:row>
      <xdr:rowOff>0</xdr:rowOff>
    </xdr:from>
    <xdr:to>
      <xdr:col>7</xdr:col>
      <xdr:colOff>419100</xdr:colOff>
      <xdr:row>44</xdr:row>
      <xdr:rowOff>12700</xdr:rowOff>
    </xdr:to>
    <xdr:pic>
      <xdr:nvPicPr>
        <xdr:cNvPr id="3271" name="Picture 2">
          <a:extLst>
            <a:ext uri="{FF2B5EF4-FFF2-40B4-BE49-F238E27FC236}">
              <a16:creationId xmlns:a16="http://schemas.microsoft.com/office/drawing/2014/main" id="{AE8BAF79-A439-4268-92FE-6B9137DCA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4527550"/>
          <a:ext cx="5702300" cy="414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101600</xdr:rowOff>
    </xdr:from>
    <xdr:to>
      <xdr:col>7</xdr:col>
      <xdr:colOff>495300</xdr:colOff>
      <xdr:row>68</xdr:row>
      <xdr:rowOff>38100</xdr:rowOff>
    </xdr:to>
    <xdr:pic>
      <xdr:nvPicPr>
        <xdr:cNvPr id="3272" name="Picture 3">
          <a:extLst>
            <a:ext uri="{FF2B5EF4-FFF2-40B4-BE49-F238E27FC236}">
              <a16:creationId xmlns:a16="http://schemas.microsoft.com/office/drawing/2014/main" id="{5F88B8F3-A3DF-4D61-9FF9-C8256FC40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63000"/>
          <a:ext cx="5829300" cy="466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38100</xdr:rowOff>
    </xdr:from>
    <xdr:to>
      <xdr:col>8</xdr:col>
      <xdr:colOff>311150</xdr:colOff>
      <xdr:row>42</xdr:row>
      <xdr:rowOff>50800</xdr:rowOff>
    </xdr:to>
    <xdr:pic>
      <xdr:nvPicPr>
        <xdr:cNvPr id="5153" name="Picture 1">
          <a:extLst>
            <a:ext uri="{FF2B5EF4-FFF2-40B4-BE49-F238E27FC236}">
              <a16:creationId xmlns:a16="http://schemas.microsoft.com/office/drawing/2014/main" id="{8A7814E2-6D10-477D-94DE-C046B3C23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"/>
          <a:ext cx="6407150" cy="763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12700</xdr:rowOff>
    </xdr:from>
    <xdr:to>
      <xdr:col>11</xdr:col>
      <xdr:colOff>627247</xdr:colOff>
      <xdr:row>75</xdr:row>
      <xdr:rowOff>27736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904D6A-C01E-4C6D-9221-B3020B4FB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83550"/>
          <a:ext cx="11219047" cy="67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6350</xdr:rowOff>
    </xdr:from>
    <xdr:to>
      <xdr:col>11</xdr:col>
      <xdr:colOff>46295</xdr:colOff>
      <xdr:row>49</xdr:row>
      <xdr:rowOff>27662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89E7192-D0ED-4220-B2DE-9CC77509D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368550"/>
          <a:ext cx="10638095" cy="73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77</xdr:row>
      <xdr:rowOff>18563</xdr:rowOff>
    </xdr:from>
    <xdr:to>
      <xdr:col>16</xdr:col>
      <xdr:colOff>484385</xdr:colOff>
      <xdr:row>105</xdr:row>
      <xdr:rowOff>76201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F28EF2D-6597-4E83-958B-00E4525A0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15420488"/>
          <a:ext cx="14892534" cy="56583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16</xdr:col>
      <xdr:colOff>236295</xdr:colOff>
      <xdr:row>127</xdr:row>
      <xdr:rowOff>18605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7FBA43-50F6-415F-96BF-CEE845A5A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1456650"/>
          <a:ext cx="14638095" cy="35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129</xdr:row>
      <xdr:rowOff>12700</xdr:rowOff>
    </xdr:from>
    <xdr:to>
      <xdr:col>17</xdr:col>
      <xdr:colOff>140962</xdr:colOff>
      <xdr:row>143</xdr:row>
      <xdr:rowOff>171086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5A711E3-4F04-44BE-BE9A-3FC760C4C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5406350"/>
          <a:ext cx="15304762" cy="29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150</xdr:row>
      <xdr:rowOff>104600</xdr:rowOff>
    </xdr:from>
    <xdr:to>
      <xdr:col>16</xdr:col>
      <xdr:colOff>190500</xdr:colOff>
      <xdr:row>176</xdr:row>
      <xdr:rowOff>173911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BE34B91-1A3C-4F5E-9B0A-2AFF15EE8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29632100"/>
          <a:ext cx="14592300" cy="51874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ktmgmt.nee.com/206/DataRequests/15531/Library/Test/MF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9"/>
      <sheetName val="B-10"/>
      <sheetName val="B-11"/>
      <sheetName val="B-12"/>
      <sheetName val="B-13 1of2"/>
      <sheetName val="B-13 2of2"/>
      <sheetName val="B-14"/>
      <sheetName val="B-15"/>
      <sheetName val="B-16"/>
      <sheetName val="B-17 1of4"/>
      <sheetName val="B-17 2of4"/>
      <sheetName val="B-17 3of4"/>
      <sheetName val="B-17 4of4"/>
      <sheetName val="B-18 1of3"/>
      <sheetName val="B-18 2of3"/>
      <sheetName val="B-18 3of3"/>
      <sheetName val="C-1"/>
      <sheetName val="C-2 1of2"/>
      <sheetName val="C-2 2of2"/>
      <sheetName val="C-3"/>
      <sheetName val="C-4"/>
      <sheetName val="C-5 1of2"/>
      <sheetName val="C-5 2of2"/>
      <sheetName val="C-6"/>
      <sheetName val="C-7"/>
      <sheetName val="C-8 1of2"/>
      <sheetName val="C-8 2of2"/>
      <sheetName val="C-9 1of2"/>
      <sheetName val="C-9 2of2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 1of2"/>
      <sheetName val="C-25 2of2"/>
      <sheetName val="C-26"/>
      <sheetName val="C-27"/>
      <sheetName val="C-28"/>
      <sheetName val="C-29"/>
      <sheetName val="C-30 1of2"/>
      <sheetName val="C-30 2of2"/>
      <sheetName val="C-31"/>
      <sheetName val="C-32"/>
      <sheetName val="C-33"/>
      <sheetName val="C-34"/>
      <sheetName val="C-35"/>
      <sheetName val="C-36"/>
      <sheetName val="C-37"/>
      <sheetName val="C-38"/>
      <sheetName val="D-1 1of2"/>
      <sheetName val="D-1 2of2"/>
      <sheetName val="D-2 1of2"/>
      <sheetName val="D-2 2of2"/>
      <sheetName val="D-3"/>
      <sheetName val="D-4"/>
      <sheetName val="D-5"/>
      <sheetName val="D-6"/>
      <sheetName val="D-7"/>
      <sheetName val="D-8"/>
      <sheetName val="D-9"/>
      <sheetName val="D-10"/>
      <sheetName val="D-11 1of3"/>
      <sheetName val="D-11 2of3"/>
      <sheetName val="D11 3of3"/>
      <sheetName val="D-12"/>
      <sheetName val="E-1 1of3"/>
      <sheetName val="E-1 2of3"/>
      <sheetName val="E-1 3of3"/>
      <sheetName val="E-2"/>
      <sheetName val="E-3 1of6"/>
      <sheetName val="E-3 2of6"/>
      <sheetName val="E-3 3of6"/>
      <sheetName val="E-3 4of6"/>
      <sheetName val="E-3 5of6"/>
      <sheetName val="E-3 6of6"/>
      <sheetName val="E-4"/>
      <sheetName val="E-5 1of4"/>
      <sheetName val="E-5 2of4"/>
      <sheetName val="E-5 3of4"/>
      <sheetName val="E-5 4of4"/>
      <sheetName val="E-6 1of5"/>
      <sheetName val="E-6 2of5"/>
      <sheetName val="E-6 3of5"/>
      <sheetName val="E-6 4of5"/>
      <sheetName val="E-6 5of5"/>
      <sheetName val="E-7"/>
      <sheetName val="E-8"/>
      <sheetName val="E-9"/>
      <sheetName val="F-1"/>
      <sheetName val="F-2 1of2"/>
      <sheetName val="F-2 2of2"/>
      <sheetName val="F-3"/>
      <sheetName val="F-4"/>
      <sheetName val="F-5 1of2"/>
      <sheetName val="F-5 2of2"/>
      <sheetName val="F-6"/>
      <sheetName val="F-7"/>
      <sheetName val="F-8"/>
      <sheetName val="F-9"/>
      <sheetName val="F-10"/>
      <sheetName val="G1-1"/>
      <sheetName val="G1-2"/>
      <sheetName val="G1-3"/>
      <sheetName val="G1-4"/>
      <sheetName val="G1-5"/>
      <sheetName val="G1-6"/>
      <sheetName val="G1-7"/>
      <sheetName val="G1-8"/>
      <sheetName val="G1-9"/>
      <sheetName val="G1-10"/>
      <sheetName val="G1-11"/>
      <sheetName val="G1-12"/>
      <sheetName val="G1-13"/>
      <sheetName val="G1-14"/>
      <sheetName val="G1-15"/>
      <sheetName val="G1-16a"/>
      <sheetName val="G1-16b"/>
      <sheetName val="G1-16c"/>
      <sheetName val="G1-16d"/>
      <sheetName val="G1-17"/>
      <sheetName val="G1-18"/>
      <sheetName val="G1-19a"/>
      <sheetName val="G1-19b"/>
      <sheetName val="G1-19c"/>
      <sheetName val="G1-19d"/>
      <sheetName val="G1-20"/>
      <sheetName val="G1-21"/>
      <sheetName val="G1-22"/>
      <sheetName val="G1-23"/>
      <sheetName val="G1-24"/>
      <sheetName val="G1-25"/>
      <sheetName val="G1-26"/>
      <sheetName val="G1-27"/>
      <sheetName val="G1-28"/>
      <sheetName val="G2-1"/>
      <sheetName val="G2-2"/>
      <sheetName val="G2-3"/>
      <sheetName val="G2-4"/>
      <sheetName val="G2-5"/>
      <sheetName val="G2-6"/>
      <sheetName val="G2-7"/>
      <sheetName val="G2-8"/>
      <sheetName val="G2-9"/>
      <sheetName val="G2-10"/>
      <sheetName val="G2-11"/>
      <sheetName val="G2-12"/>
      <sheetName val="G2-13"/>
      <sheetName val="G2-14"/>
      <sheetName val="G2-15"/>
      <sheetName val="G2-16"/>
      <sheetName val="G2-17"/>
      <sheetName val="G2-18"/>
      <sheetName val="G2-19"/>
      <sheetName val="G2-20"/>
      <sheetName val="G2-21"/>
      <sheetName val="G2-22"/>
      <sheetName val="G2-23"/>
      <sheetName val="G2-24"/>
      <sheetName val="G2-25"/>
      <sheetName val="G2-26"/>
      <sheetName val="G2-27"/>
      <sheetName val="G2-28"/>
      <sheetName val="G2-29"/>
      <sheetName val="G2-30"/>
      <sheetName val="G2-31"/>
      <sheetName val="G3-1"/>
      <sheetName val="G3-2"/>
      <sheetName val="G3-3"/>
      <sheetName val="G3-4"/>
      <sheetName val="G3-5"/>
      <sheetName val="G3-6"/>
      <sheetName val="G3-7"/>
      <sheetName val="G3-8"/>
      <sheetName val="G3-9"/>
      <sheetName val="G3-10"/>
      <sheetName val="G3-11"/>
      <sheetName val="G4"/>
      <sheetName val="G5"/>
      <sheetName val="G6 1of3"/>
      <sheetName val="G6 2of3"/>
      <sheetName val="G6 3of3"/>
      <sheetName val="G7 1of2"/>
      <sheetName val="G7 2of2"/>
      <sheetName val="H-1 1of6"/>
      <sheetName val="H-1 2of6"/>
      <sheetName val="H-1 3of6"/>
      <sheetName val="H-1 4of6"/>
      <sheetName val="H-1 5of6"/>
      <sheetName val="H-1 6of6"/>
      <sheetName val="H-2 1of6"/>
      <sheetName val="H-2 2of6"/>
      <sheetName val="H-2 3of6"/>
      <sheetName val="H-2 4of6"/>
      <sheetName val="H-2 5of6"/>
      <sheetName val="H-2 6of6"/>
      <sheetName val="H-3 1of5"/>
      <sheetName val="H-3 2of5"/>
      <sheetName val="H-3 3of5"/>
      <sheetName val="H-3 4of5"/>
      <sheetName val="H-3 5of5"/>
      <sheetName val="I-1"/>
      <sheetName val="I-2"/>
      <sheetName val="I-3 1of3"/>
      <sheetName val="I-3 2of3"/>
      <sheetName val="I-3 3of3"/>
      <sheetName val="I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A1:M40"/>
  <sheetViews>
    <sheetView showOutlineSymbols="0" zoomScale="70" zoomScaleNormal="70" workbookViewId="0">
      <selection sqref="A1:A2"/>
    </sheetView>
  </sheetViews>
  <sheetFormatPr defaultColWidth="15.77734375" defaultRowHeight="15" x14ac:dyDescent="0.2"/>
  <cols>
    <col min="1" max="1" width="33.77734375" style="1" customWidth="1"/>
    <col min="2" max="9" width="15.5546875" style="1" customWidth="1"/>
    <col min="10" max="13" width="15.77734375" style="1"/>
    <col min="14" max="14" width="4.77734375" style="1" customWidth="1"/>
    <col min="15" max="16384" width="15.77734375" style="1"/>
  </cols>
  <sheetData>
    <row r="1" spans="1:9" x14ac:dyDescent="0.2">
      <c r="A1" s="127" t="s">
        <v>368</v>
      </c>
    </row>
    <row r="2" spans="1:9" x14ac:dyDescent="0.2">
      <c r="A2" s="127" t="s">
        <v>367</v>
      </c>
    </row>
    <row r="3" spans="1:9" x14ac:dyDescent="0.2">
      <c r="B3" s="6"/>
      <c r="C3" s="6"/>
      <c r="D3" s="6"/>
      <c r="E3" s="6"/>
      <c r="F3" s="6"/>
      <c r="G3" s="6"/>
    </row>
    <row r="4" spans="1:9" x14ac:dyDescent="0.2">
      <c r="B4" s="7" t="s">
        <v>0</v>
      </c>
      <c r="C4" s="7" t="s">
        <v>1</v>
      </c>
      <c r="D4" s="7" t="s">
        <v>2</v>
      </c>
      <c r="E4" s="7" t="s">
        <v>2</v>
      </c>
    </row>
    <row r="5" spans="1:9" x14ac:dyDescent="0.2">
      <c r="A5" s="7" t="s">
        <v>3</v>
      </c>
      <c r="B5" s="7">
        <v>2017</v>
      </c>
      <c r="C5" s="7">
        <v>2022</v>
      </c>
      <c r="D5" s="7" t="s">
        <v>4</v>
      </c>
      <c r="E5" s="7" t="s">
        <v>5</v>
      </c>
      <c r="F5" s="109"/>
      <c r="G5" s="109"/>
      <c r="H5" s="109"/>
      <c r="I5" s="109"/>
    </row>
    <row r="6" spans="1:9" ht="15.75" thickBot="1" x14ac:dyDescent="0.25">
      <c r="A6" s="8"/>
      <c r="B6" s="8"/>
      <c r="C6" s="5"/>
      <c r="D6" s="9"/>
      <c r="E6" s="8"/>
      <c r="F6" s="8"/>
      <c r="G6" s="8"/>
      <c r="H6" s="5"/>
      <c r="I6" s="5"/>
    </row>
    <row r="7" spans="1:9" x14ac:dyDescent="0.2">
      <c r="A7" s="6"/>
      <c r="B7" s="6"/>
      <c r="D7" s="6"/>
      <c r="E7" s="6"/>
      <c r="F7" s="6"/>
      <c r="G7" s="6"/>
    </row>
    <row r="8" spans="1:9" x14ac:dyDescent="0.2">
      <c r="A8" s="2" t="s">
        <v>6</v>
      </c>
      <c r="B8" s="10">
        <f>+Schedule!C11</f>
        <v>50000</v>
      </c>
      <c r="C8" s="10">
        <f>+Schedule!B11</f>
        <v>60000</v>
      </c>
      <c r="D8" s="11">
        <f>(C8-B8)/B8</f>
        <v>0.2</v>
      </c>
      <c r="E8" s="11">
        <f>D8</f>
        <v>0.2</v>
      </c>
      <c r="F8" s="110"/>
      <c r="G8" s="108"/>
      <c r="H8" s="108"/>
      <c r="I8" s="108"/>
    </row>
    <row r="9" spans="1:9" x14ac:dyDescent="0.2">
      <c r="A9" s="2" t="s">
        <v>45</v>
      </c>
      <c r="B9" s="12">
        <f>+Schedule!C10</f>
        <v>75000</v>
      </c>
      <c r="C9" s="12">
        <f>+Schedule!B10</f>
        <v>157862.39999999999</v>
      </c>
      <c r="D9" s="11">
        <f>(C9-B9)/B9</f>
        <v>1.1048319999999998</v>
      </c>
      <c r="E9" s="11">
        <f t="shared" ref="E9:E17" si="0">D9</f>
        <v>1.1048319999999998</v>
      </c>
      <c r="F9" s="110"/>
      <c r="G9" s="108"/>
      <c r="H9" s="108"/>
      <c r="I9" s="108"/>
    </row>
    <row r="10" spans="1:9" x14ac:dyDescent="0.2">
      <c r="A10" s="2" t="s">
        <v>7</v>
      </c>
      <c r="B10" s="12">
        <f>+Schedule!C12</f>
        <v>750000</v>
      </c>
      <c r="C10" s="12">
        <f>+Schedule!B12</f>
        <v>150000</v>
      </c>
      <c r="D10" s="11">
        <f>(C10-B10)/B10</f>
        <v>-0.8</v>
      </c>
      <c r="E10" s="11">
        <f t="shared" si="0"/>
        <v>-0.8</v>
      </c>
      <c r="F10" s="110"/>
      <c r="G10" s="108"/>
      <c r="H10" s="108"/>
      <c r="I10" s="108"/>
    </row>
    <row r="11" spans="1:9" x14ac:dyDescent="0.2">
      <c r="A11" s="2" t="s">
        <v>46</v>
      </c>
      <c r="B11" s="12">
        <f>+Schedule!C14</f>
        <v>100000</v>
      </c>
      <c r="C11" s="12">
        <v>0</v>
      </c>
      <c r="D11" s="11">
        <f>(C11-B11)/B11</f>
        <v>-1</v>
      </c>
      <c r="E11" s="11">
        <f t="shared" si="0"/>
        <v>-1</v>
      </c>
      <c r="F11" s="107"/>
      <c r="G11" s="108"/>
      <c r="H11" s="108"/>
      <c r="I11" s="108"/>
    </row>
    <row r="12" spans="1:9" x14ac:dyDescent="0.2">
      <c r="A12" s="2" t="s">
        <v>47</v>
      </c>
      <c r="B12" s="12">
        <v>0</v>
      </c>
      <c r="C12" s="12">
        <f>+Schedule!B18</f>
        <v>1564980.95</v>
      </c>
      <c r="D12" s="11">
        <v>1</v>
      </c>
      <c r="E12" s="11">
        <f t="shared" si="0"/>
        <v>1</v>
      </c>
      <c r="F12" s="107"/>
      <c r="G12" s="108"/>
      <c r="H12" s="108"/>
      <c r="I12" s="108"/>
    </row>
    <row r="13" spans="1:9" x14ac:dyDescent="0.2">
      <c r="A13" s="2"/>
      <c r="B13" s="12"/>
      <c r="C13" s="12"/>
      <c r="D13" s="11"/>
      <c r="E13" s="11"/>
      <c r="F13" s="59"/>
      <c r="G13" s="59"/>
      <c r="H13" s="59"/>
      <c r="I13" s="59"/>
    </row>
    <row r="14" spans="1:9" x14ac:dyDescent="0.2">
      <c r="A14" s="2"/>
      <c r="B14" s="12"/>
      <c r="C14" s="12"/>
      <c r="D14" s="11"/>
      <c r="E14" s="11"/>
      <c r="F14" s="59"/>
      <c r="G14" s="59"/>
      <c r="H14" s="59"/>
      <c r="I14" s="59"/>
    </row>
    <row r="15" spans="1:9" x14ac:dyDescent="0.2">
      <c r="A15" s="2" t="s">
        <v>60</v>
      </c>
      <c r="B15" s="12">
        <f>+Schedule!C23</f>
        <v>50000</v>
      </c>
      <c r="C15" s="12">
        <f>+Schedule!B23</f>
        <v>18200</v>
      </c>
      <c r="D15" s="11">
        <f>(C15-B15)/B15</f>
        <v>-0.63600000000000001</v>
      </c>
      <c r="E15" s="11">
        <f t="shared" si="0"/>
        <v>-0.63600000000000001</v>
      </c>
      <c r="F15" s="110"/>
      <c r="G15" s="108"/>
      <c r="H15" s="108"/>
      <c r="I15" s="108"/>
    </row>
    <row r="16" spans="1:9" x14ac:dyDescent="0.2">
      <c r="A16" s="2" t="s">
        <v>61</v>
      </c>
      <c r="B16" s="12">
        <f>+Schedule!C24</f>
        <v>125000</v>
      </c>
      <c r="C16" s="12">
        <f>+Schedule!B24</f>
        <v>0</v>
      </c>
      <c r="D16" s="11">
        <f>(C16-B16)/B16</f>
        <v>-1</v>
      </c>
      <c r="E16" s="11">
        <f t="shared" si="0"/>
        <v>-1</v>
      </c>
      <c r="F16" s="110"/>
      <c r="G16" s="108"/>
      <c r="H16" s="108"/>
      <c r="I16" s="108"/>
    </row>
    <row r="17" spans="1:13" x14ac:dyDescent="0.2">
      <c r="A17" s="62" t="s">
        <v>366</v>
      </c>
      <c r="B17" s="12">
        <f>+Schedule!C26+(B32-Schedule!C29)</f>
        <v>71765.729999999981</v>
      </c>
      <c r="C17" s="12">
        <f>+Schedule!B26</f>
        <v>40073.06</v>
      </c>
      <c r="D17" s="11">
        <f>(C17-B17)/B17</f>
        <v>-0.44161287009830447</v>
      </c>
      <c r="E17" s="11">
        <f t="shared" si="0"/>
        <v>-0.44161287009830447</v>
      </c>
      <c r="F17" s="110"/>
      <c r="G17" s="108"/>
      <c r="H17" s="108"/>
      <c r="I17" s="108"/>
    </row>
    <row r="18" spans="1:13" x14ac:dyDescent="0.2">
      <c r="A18" s="2"/>
      <c r="B18" s="12"/>
      <c r="C18" s="12"/>
      <c r="D18" s="11"/>
      <c r="E18" s="11"/>
      <c r="F18" s="16"/>
      <c r="G18" s="16"/>
      <c r="H18" s="16"/>
      <c r="I18" s="16"/>
    </row>
    <row r="19" spans="1:13" x14ac:dyDescent="0.2">
      <c r="B19" s="13"/>
      <c r="C19" s="13"/>
      <c r="D19" s="13"/>
      <c r="E19" s="13"/>
      <c r="F19" s="111"/>
      <c r="G19" s="111"/>
      <c r="H19" s="111"/>
      <c r="I19" s="111"/>
    </row>
    <row r="20" spans="1:13" ht="15.75" thickBot="1" x14ac:dyDescent="0.25">
      <c r="A20" s="1" t="s">
        <v>8</v>
      </c>
      <c r="B20" s="65">
        <f>SUM(B8:B19)</f>
        <v>1221765.73</v>
      </c>
      <c r="C20" s="65">
        <f>SUM(C8:C19)</f>
        <v>1991116.4100000001</v>
      </c>
      <c r="D20" s="66">
        <f>(C20-B20)/B20</f>
        <v>0.62970392859194058</v>
      </c>
      <c r="E20" s="66">
        <f>D20</f>
        <v>0.62970392859194058</v>
      </c>
      <c r="F20" s="114"/>
      <c r="G20" s="114"/>
      <c r="H20" s="114"/>
      <c r="I20" s="114"/>
    </row>
    <row r="21" spans="1:13" ht="15.75" thickTop="1" x14ac:dyDescent="0.2">
      <c r="B21" s="63"/>
      <c r="C21" s="63"/>
      <c r="D21" s="63"/>
      <c r="E21" s="63"/>
      <c r="F21" s="111"/>
      <c r="G21" s="111"/>
      <c r="H21" s="111"/>
      <c r="I21" s="111"/>
    </row>
    <row r="22" spans="1:13" x14ac:dyDescent="0.2">
      <c r="B22" s="64"/>
      <c r="C22" s="64"/>
      <c r="D22" s="64"/>
      <c r="E22" s="64"/>
      <c r="F22" s="6"/>
      <c r="G22" s="6"/>
      <c r="H22" s="6"/>
      <c r="I22" s="6"/>
    </row>
    <row r="23" spans="1:13" ht="15.75" thickBot="1" x14ac:dyDescent="0.25">
      <c r="A23" s="3"/>
      <c r="B23" s="3"/>
      <c r="C23" s="3"/>
      <c r="D23" s="3"/>
      <c r="E23" s="3"/>
      <c r="F23" s="3"/>
      <c r="G23" s="14"/>
      <c r="H23" s="5"/>
      <c r="I23" s="5"/>
    </row>
    <row r="24" spans="1:13" x14ac:dyDescent="0.2">
      <c r="A24" s="4"/>
      <c r="B24" s="4"/>
      <c r="C24" s="4"/>
      <c r="D24" s="4"/>
      <c r="E24" s="4"/>
      <c r="F24" s="4"/>
      <c r="G24" s="4"/>
    </row>
    <row r="25" spans="1:13" x14ac:dyDescent="0.2">
      <c r="A25" s="109"/>
      <c r="B25" s="109"/>
      <c r="C25" s="109"/>
      <c r="D25" s="109"/>
      <c r="E25" s="109"/>
      <c r="F25" s="109"/>
      <c r="G25" s="109"/>
      <c r="H25" s="109"/>
      <c r="I25" s="109"/>
    </row>
    <row r="26" spans="1:13" ht="15.75" thickBot="1" x14ac:dyDescent="0.25">
      <c r="A26" s="3"/>
      <c r="B26" s="3"/>
      <c r="C26" s="3"/>
      <c r="D26" s="3"/>
      <c r="E26" s="3"/>
      <c r="F26" s="3"/>
      <c r="G26" s="5"/>
      <c r="H26" s="5"/>
      <c r="I26" s="5"/>
    </row>
    <row r="27" spans="1:13" x14ac:dyDescent="0.2">
      <c r="E27" s="2"/>
      <c r="G27" s="4"/>
      <c r="I27" s="6"/>
    </row>
    <row r="28" spans="1:13" x14ac:dyDescent="0.2">
      <c r="A28" s="7"/>
      <c r="B28" s="7" t="s">
        <v>9</v>
      </c>
      <c r="C28" s="115" t="s">
        <v>10</v>
      </c>
      <c r="D28" s="115"/>
      <c r="E28" s="116" t="s">
        <v>11</v>
      </c>
      <c r="F28" s="116"/>
      <c r="G28" s="116"/>
      <c r="H28" s="116"/>
      <c r="I28" s="7" t="s">
        <v>12</v>
      </c>
      <c r="J28" s="4"/>
      <c r="K28" s="4"/>
      <c r="L28" s="4"/>
      <c r="M28" s="4"/>
    </row>
    <row r="29" spans="1:13" x14ac:dyDescent="0.2">
      <c r="A29" s="7" t="s">
        <v>3</v>
      </c>
      <c r="B29" s="7" t="s">
        <v>13</v>
      </c>
      <c r="C29" s="7" t="s">
        <v>14</v>
      </c>
      <c r="D29" s="49" t="s">
        <v>15</v>
      </c>
      <c r="E29" s="49">
        <v>2018</v>
      </c>
      <c r="F29" s="49">
        <v>2019</v>
      </c>
      <c r="G29" s="49">
        <v>2020</v>
      </c>
      <c r="H29" s="49">
        <v>2021</v>
      </c>
      <c r="I29" s="49" t="s">
        <v>16</v>
      </c>
      <c r="J29" s="4"/>
      <c r="K29" s="4"/>
      <c r="L29" s="4"/>
      <c r="M29" s="4"/>
    </row>
    <row r="30" spans="1:13" ht="15.75" thickBot="1" x14ac:dyDescent="0.25">
      <c r="A30" s="8"/>
      <c r="B30" s="8"/>
      <c r="C30" s="8"/>
      <c r="D30" s="50"/>
      <c r="E30" s="50"/>
      <c r="F30" s="50"/>
      <c r="G30" s="51"/>
      <c r="H30" s="52"/>
      <c r="I30" s="58">
        <v>44561</v>
      </c>
    </row>
    <row r="31" spans="1:13" x14ac:dyDescent="0.2">
      <c r="A31" s="6"/>
      <c r="B31" s="6"/>
      <c r="C31" s="6"/>
      <c r="D31" s="53"/>
      <c r="E31" s="53"/>
      <c r="F31" s="53"/>
      <c r="G31" s="53"/>
      <c r="H31" s="53"/>
      <c r="I31" s="54"/>
      <c r="J31" s="44"/>
      <c r="K31" s="4"/>
      <c r="L31" s="4"/>
      <c r="M31" s="4"/>
    </row>
    <row r="32" spans="1:13" x14ac:dyDescent="0.2">
      <c r="A32" s="2" t="s">
        <v>18</v>
      </c>
      <c r="B32" s="48">
        <v>1221765.73</v>
      </c>
      <c r="C32" s="33">
        <v>43252</v>
      </c>
      <c r="D32" s="49" t="s">
        <v>19</v>
      </c>
      <c r="E32" s="55">
        <f>(25453.45*5)+40549</f>
        <v>167816.25</v>
      </c>
      <c r="F32" s="55">
        <v>305441.39999999991</v>
      </c>
      <c r="G32" s="55">
        <v>305441.39999999997</v>
      </c>
      <c r="H32" s="55">
        <v>315799.07</v>
      </c>
      <c r="I32" s="55">
        <f>+B32-H32-G32-F32-E32</f>
        <v>127267.6100000001</v>
      </c>
      <c r="J32" s="43"/>
      <c r="K32" s="32"/>
      <c r="M32" s="6"/>
    </row>
    <row r="33" spans="1:13" x14ac:dyDescent="0.2">
      <c r="B33" s="4"/>
      <c r="C33" s="4"/>
      <c r="J33" s="4"/>
      <c r="K33" s="60"/>
      <c r="M33" s="10"/>
    </row>
    <row r="34" spans="1:13" x14ac:dyDescent="0.2">
      <c r="B34" s="4"/>
      <c r="C34" s="4"/>
      <c r="E34" s="6"/>
      <c r="F34" s="6"/>
      <c r="G34" s="6"/>
      <c r="H34" s="6"/>
      <c r="I34" s="6"/>
      <c r="J34" s="4"/>
      <c r="K34" s="10"/>
      <c r="M34" s="10"/>
    </row>
    <row r="35" spans="1:13" x14ac:dyDescent="0.2">
      <c r="D35" s="46" t="s">
        <v>48</v>
      </c>
      <c r="E35" s="6"/>
      <c r="F35" s="111" t="s">
        <v>365</v>
      </c>
      <c r="G35" s="111"/>
      <c r="M35" s="10"/>
    </row>
    <row r="36" spans="1:13" x14ac:dyDescent="0.2">
      <c r="A36" s="119" t="s">
        <v>363</v>
      </c>
      <c r="B36" s="112"/>
      <c r="C36" s="112"/>
      <c r="D36" s="16">
        <f>+B32/'Percentage Inputs'!B5</f>
        <v>4.0823752950812633E-3</v>
      </c>
      <c r="E36" s="47"/>
      <c r="F36" s="114">
        <f>+C20/'Percentage Inputs'!B11</f>
        <v>4.0849880440697135E-3</v>
      </c>
      <c r="G36" s="114"/>
      <c r="M36" s="10"/>
    </row>
    <row r="37" spans="1:13" x14ac:dyDescent="0.2">
      <c r="A37" s="118" t="s">
        <v>364</v>
      </c>
      <c r="B37" s="118"/>
      <c r="C37" s="118"/>
      <c r="D37" s="59">
        <f>+B32/'Percentage Inputs'!B6</f>
        <v>2.268943896216509E-2</v>
      </c>
      <c r="E37" s="104"/>
      <c r="F37" s="117">
        <f>+C20/'Percentage Inputs'!B12</f>
        <v>3.0829181805201614E-2</v>
      </c>
      <c r="G37" s="117"/>
      <c r="H37" s="67"/>
      <c r="M37" s="10"/>
    </row>
    <row r="38" spans="1:13" x14ac:dyDescent="0.2">
      <c r="A38" s="112" t="s">
        <v>17</v>
      </c>
      <c r="B38" s="112"/>
      <c r="C38" s="112"/>
      <c r="D38" s="106">
        <f>+B32/'Percentage Inputs'!B7</f>
        <v>11.137183447810649</v>
      </c>
      <c r="E38" s="45"/>
      <c r="F38" s="113">
        <f>+C20/'Percentage Inputs'!B13</f>
        <v>16.947546622179477</v>
      </c>
      <c r="G38" s="113"/>
      <c r="J38" s="10"/>
      <c r="K38" s="4"/>
      <c r="M38" s="4"/>
    </row>
    <row r="39" spans="1:13" x14ac:dyDescent="0.2">
      <c r="E39" s="4"/>
      <c r="F39" s="4"/>
      <c r="G39" s="4"/>
      <c r="H39" s="4"/>
      <c r="J39" s="4"/>
      <c r="K39" s="10"/>
      <c r="M39" s="10"/>
    </row>
    <row r="40" spans="1:13" ht="15.75" thickBot="1" x14ac:dyDescent="0.25">
      <c r="A40" s="3"/>
      <c r="B40" s="3"/>
      <c r="C40" s="3"/>
      <c r="D40" s="3"/>
      <c r="E40" s="5"/>
      <c r="F40" s="5"/>
      <c r="G40" s="15"/>
      <c r="H40" s="5"/>
      <c r="I40" s="5"/>
      <c r="J40" s="10"/>
      <c r="K40" s="4"/>
      <c r="M40" s="4"/>
    </row>
  </sheetData>
  <mergeCells count="22">
    <mergeCell ref="A38:C38"/>
    <mergeCell ref="F38:G38"/>
    <mergeCell ref="F20:I20"/>
    <mergeCell ref="F21:I21"/>
    <mergeCell ref="A25:I25"/>
    <mergeCell ref="C28:D28"/>
    <mergeCell ref="E28:H28"/>
    <mergeCell ref="F37:G37"/>
    <mergeCell ref="A37:C37"/>
    <mergeCell ref="F36:G36"/>
    <mergeCell ref="A36:C36"/>
    <mergeCell ref="F19:I19"/>
    <mergeCell ref="F12:I12"/>
    <mergeCell ref="F15:I15"/>
    <mergeCell ref="F35:G35"/>
    <mergeCell ref="F16:I16"/>
    <mergeCell ref="F17:I17"/>
    <mergeCell ref="F11:I11"/>
    <mergeCell ref="F5:I5"/>
    <mergeCell ref="F8:I8"/>
    <mergeCell ref="F10:I10"/>
    <mergeCell ref="F9:I9"/>
  </mergeCells>
  <printOptions horizontalCentered="1"/>
  <pageMargins left="0.5" right="0.5" top="0.5" bottom="0.5" header="0" footer="0"/>
  <pageSetup scale="64" orientation="landscape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"/>
  <sheetViews>
    <sheetView workbookViewId="0">
      <selection sqref="A1:A2"/>
    </sheetView>
  </sheetViews>
  <sheetFormatPr defaultRowHeight="15" x14ac:dyDescent="0.2"/>
  <cols>
    <col min="9" max="9" width="12.77734375" bestFit="1" customWidth="1"/>
    <col min="16" max="16" width="13.21875" bestFit="1" customWidth="1"/>
  </cols>
  <sheetData>
    <row r="1" spans="1:9" x14ac:dyDescent="0.2">
      <c r="A1" s="127" t="s">
        <v>369</v>
      </c>
    </row>
    <row r="2" spans="1:9" x14ac:dyDescent="0.2">
      <c r="A2" s="127" t="s">
        <v>367</v>
      </c>
    </row>
    <row r="9" spans="1:9" x14ac:dyDescent="0.2">
      <c r="I9" t="s">
        <v>57</v>
      </c>
    </row>
    <row r="10" spans="1:9" x14ac:dyDescent="0.2">
      <c r="I10" s="36">
        <f>25453.25*5</f>
        <v>127266.25</v>
      </c>
    </row>
    <row r="11" spans="1:9" x14ac:dyDescent="0.2">
      <c r="I11" s="57">
        <f>I13-I10</f>
        <v>1053950.1399999999</v>
      </c>
    </row>
    <row r="12" spans="1:9" x14ac:dyDescent="0.2">
      <c r="I12">
        <v>1221765.73</v>
      </c>
    </row>
    <row r="13" spans="1:9" x14ac:dyDescent="0.2">
      <c r="I13" s="56">
        <v>1181216.3899999999</v>
      </c>
    </row>
    <row r="15" spans="1:9" x14ac:dyDescent="0.2">
      <c r="I15">
        <v>25453.45</v>
      </c>
    </row>
    <row r="16" spans="1:9" x14ac:dyDescent="0.2">
      <c r="I16">
        <v>25453.45</v>
      </c>
    </row>
    <row r="27" spans="9:9" x14ac:dyDescent="0.2">
      <c r="I27" t="s">
        <v>58</v>
      </c>
    </row>
    <row r="28" spans="9:9" x14ac:dyDescent="0.2">
      <c r="I28" s="36">
        <f>25453.25*12</f>
        <v>305439</v>
      </c>
    </row>
    <row r="50" spans="9:16" x14ac:dyDescent="0.2">
      <c r="I50" t="s">
        <v>58</v>
      </c>
    </row>
    <row r="51" spans="9:16" x14ac:dyDescent="0.2">
      <c r="I51" s="36">
        <f>25453.25*12</f>
        <v>305439</v>
      </c>
    </row>
    <row r="58" spans="9:16" x14ac:dyDescent="0.2">
      <c r="P58" t="s">
        <v>59</v>
      </c>
    </row>
    <row r="59" spans="9:16" x14ac:dyDescent="0.2">
      <c r="P59" s="36">
        <f>25453.25*11+35811.12</f>
        <v>315796.87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9"/>
  <sheetViews>
    <sheetView workbookViewId="0">
      <selection sqref="A1:A2"/>
    </sheetView>
  </sheetViews>
  <sheetFormatPr defaultRowHeight="15" outlineLevelRow="1" x14ac:dyDescent="0.2"/>
  <cols>
    <col min="1" max="1" width="17.77734375" bestFit="1" customWidth="1"/>
    <col min="2" max="4" width="13.5546875" bestFit="1" customWidth="1"/>
    <col min="5" max="5" width="12" bestFit="1" customWidth="1"/>
    <col min="6" max="6" width="20.77734375" bestFit="1" customWidth="1"/>
  </cols>
  <sheetData>
    <row r="1" spans="1:4" x14ac:dyDescent="0.2">
      <c r="A1" s="127" t="s">
        <v>370</v>
      </c>
    </row>
    <row r="2" spans="1:4" x14ac:dyDescent="0.2">
      <c r="A2" s="127" t="s">
        <v>367</v>
      </c>
    </row>
    <row r="3" spans="1:4" ht="18.75" x14ac:dyDescent="0.3">
      <c r="A3" s="34" t="s">
        <v>20</v>
      </c>
    </row>
    <row r="4" spans="1:4" ht="15.75" x14ac:dyDescent="0.25">
      <c r="A4" s="35" t="s">
        <v>49</v>
      </c>
    </row>
    <row r="6" spans="1:4" x14ac:dyDescent="0.2">
      <c r="A6" t="s">
        <v>50</v>
      </c>
      <c r="C6" s="36">
        <v>1221765.73</v>
      </c>
    </row>
    <row r="7" spans="1:4" x14ac:dyDescent="0.2">
      <c r="A7" t="s">
        <v>51</v>
      </c>
      <c r="C7" s="37">
        <v>48</v>
      </c>
    </row>
    <row r="8" spans="1:4" x14ac:dyDescent="0.2">
      <c r="A8" t="s">
        <v>52</v>
      </c>
      <c r="C8" s="36">
        <f>C6/C7</f>
        <v>25453.452708333334</v>
      </c>
    </row>
    <row r="9" spans="1:4" x14ac:dyDescent="0.2">
      <c r="A9" t="s">
        <v>53</v>
      </c>
      <c r="C9" s="38">
        <v>43252</v>
      </c>
    </row>
    <row r="11" spans="1:4" ht="15.75" x14ac:dyDescent="0.25">
      <c r="B11" s="39" t="s">
        <v>50</v>
      </c>
      <c r="C11" s="39" t="s">
        <v>54</v>
      </c>
      <c r="D11" s="39" t="s">
        <v>55</v>
      </c>
    </row>
    <row r="12" spans="1:4" outlineLevel="1" x14ac:dyDescent="0.2">
      <c r="A12" s="38">
        <f>EOMONTH(C9,0)</f>
        <v>43281</v>
      </c>
      <c r="B12" s="40">
        <f>C6</f>
        <v>1221765.73</v>
      </c>
      <c r="C12" s="40">
        <f>-$C$8</f>
        <v>-25453.452708333334</v>
      </c>
      <c r="D12" s="40">
        <f>SUM(B12:C12)</f>
        <v>1196312.2772916667</v>
      </c>
    </row>
    <row r="13" spans="1:4" outlineLevel="1" x14ac:dyDescent="0.2">
      <c r="A13" s="38">
        <f>EOMONTH(A12,1)</f>
        <v>43312</v>
      </c>
      <c r="B13" s="40">
        <f>D12</f>
        <v>1196312.2772916667</v>
      </c>
      <c r="C13" s="40">
        <f>-$C$8</f>
        <v>-25453.452708333334</v>
      </c>
      <c r="D13" s="40">
        <f>SUM(B13:C13)</f>
        <v>1170858.8245833335</v>
      </c>
    </row>
    <row r="14" spans="1:4" outlineLevel="1" x14ac:dyDescent="0.2">
      <c r="A14" s="38">
        <f t="shared" ref="A14:A59" si="0">EOMONTH(A13,1)</f>
        <v>43343</v>
      </c>
      <c r="B14" s="40">
        <f t="shared" ref="B14:B58" si="1">D13</f>
        <v>1170858.8245833335</v>
      </c>
      <c r="C14" s="40">
        <f t="shared" ref="C14:C59" si="2">-$C$8</f>
        <v>-25453.452708333334</v>
      </c>
      <c r="D14" s="40">
        <f t="shared" ref="D14:D58" si="3">SUM(B14:C14)</f>
        <v>1145405.3718750002</v>
      </c>
    </row>
    <row r="15" spans="1:4" outlineLevel="1" x14ac:dyDescent="0.2">
      <c r="A15" s="38">
        <f t="shared" si="0"/>
        <v>43373</v>
      </c>
      <c r="B15" s="40">
        <f t="shared" si="1"/>
        <v>1145405.3718750002</v>
      </c>
      <c r="C15" s="40">
        <f t="shared" si="2"/>
        <v>-25453.452708333334</v>
      </c>
      <c r="D15" s="40">
        <f t="shared" si="3"/>
        <v>1119951.9191666669</v>
      </c>
    </row>
    <row r="16" spans="1:4" outlineLevel="1" x14ac:dyDescent="0.2">
      <c r="A16" s="38">
        <f t="shared" si="0"/>
        <v>43404</v>
      </c>
      <c r="B16" s="40">
        <f t="shared" si="1"/>
        <v>1119951.9191666669</v>
      </c>
      <c r="C16" s="40">
        <f t="shared" si="2"/>
        <v>-25453.452708333334</v>
      </c>
      <c r="D16" s="40">
        <f t="shared" si="3"/>
        <v>1094498.4664583337</v>
      </c>
    </row>
    <row r="17" spans="1:4" outlineLevel="1" x14ac:dyDescent="0.2">
      <c r="A17" s="38">
        <f t="shared" si="0"/>
        <v>43434</v>
      </c>
      <c r="B17" s="40">
        <f t="shared" si="1"/>
        <v>1094498.4664583337</v>
      </c>
      <c r="C17" s="40">
        <f t="shared" si="2"/>
        <v>-25453.452708333334</v>
      </c>
      <c r="D17" s="40">
        <f t="shared" si="3"/>
        <v>1069045.0137500004</v>
      </c>
    </row>
    <row r="18" spans="1:4" outlineLevel="1" x14ac:dyDescent="0.2">
      <c r="A18" s="38">
        <f t="shared" si="0"/>
        <v>43465</v>
      </c>
      <c r="B18" s="40">
        <f t="shared" si="1"/>
        <v>1069045.0137500004</v>
      </c>
      <c r="C18" s="40">
        <f t="shared" si="2"/>
        <v>-25453.452708333334</v>
      </c>
      <c r="D18" s="40">
        <f t="shared" si="3"/>
        <v>1043591.561041667</v>
      </c>
    </row>
    <row r="19" spans="1:4" outlineLevel="1" x14ac:dyDescent="0.2">
      <c r="A19" s="38">
        <f t="shared" si="0"/>
        <v>43496</v>
      </c>
      <c r="B19" s="40">
        <f t="shared" si="1"/>
        <v>1043591.561041667</v>
      </c>
      <c r="C19" s="40">
        <f t="shared" si="2"/>
        <v>-25453.452708333334</v>
      </c>
      <c r="D19" s="40">
        <f t="shared" si="3"/>
        <v>1018138.1083333336</v>
      </c>
    </row>
    <row r="20" spans="1:4" outlineLevel="1" x14ac:dyDescent="0.2">
      <c r="A20" s="38">
        <f t="shared" si="0"/>
        <v>43524</v>
      </c>
      <c r="B20" s="40">
        <f t="shared" si="1"/>
        <v>1018138.1083333336</v>
      </c>
      <c r="C20" s="40">
        <f t="shared" si="2"/>
        <v>-25453.452708333334</v>
      </c>
      <c r="D20" s="40">
        <f t="shared" si="3"/>
        <v>992684.65562500025</v>
      </c>
    </row>
    <row r="21" spans="1:4" outlineLevel="1" x14ac:dyDescent="0.2">
      <c r="A21" s="38">
        <f t="shared" si="0"/>
        <v>43555</v>
      </c>
      <c r="B21" s="40">
        <f t="shared" si="1"/>
        <v>992684.65562500025</v>
      </c>
      <c r="C21" s="40">
        <f t="shared" si="2"/>
        <v>-25453.452708333334</v>
      </c>
      <c r="D21" s="40">
        <f t="shared" si="3"/>
        <v>967231.20291666687</v>
      </c>
    </row>
    <row r="22" spans="1:4" outlineLevel="1" x14ac:dyDescent="0.2">
      <c r="A22" s="38">
        <f t="shared" si="0"/>
        <v>43585</v>
      </c>
      <c r="B22" s="40">
        <f t="shared" si="1"/>
        <v>967231.20291666687</v>
      </c>
      <c r="C22" s="40">
        <f t="shared" si="2"/>
        <v>-25453.452708333334</v>
      </c>
      <c r="D22" s="40">
        <f t="shared" si="3"/>
        <v>941777.75020833348</v>
      </c>
    </row>
    <row r="23" spans="1:4" outlineLevel="1" x14ac:dyDescent="0.2">
      <c r="A23" s="38">
        <f t="shared" si="0"/>
        <v>43616</v>
      </c>
      <c r="B23" s="40">
        <f t="shared" si="1"/>
        <v>941777.75020833348</v>
      </c>
      <c r="C23" s="40">
        <f t="shared" si="2"/>
        <v>-25453.452708333334</v>
      </c>
      <c r="D23" s="40">
        <f t="shared" si="3"/>
        <v>916324.2975000001</v>
      </c>
    </row>
    <row r="24" spans="1:4" outlineLevel="1" x14ac:dyDescent="0.2">
      <c r="A24" s="38">
        <f t="shared" si="0"/>
        <v>43646</v>
      </c>
      <c r="B24" s="40">
        <f t="shared" si="1"/>
        <v>916324.2975000001</v>
      </c>
      <c r="C24" s="40">
        <f t="shared" si="2"/>
        <v>-25453.452708333334</v>
      </c>
      <c r="D24" s="40">
        <f t="shared" si="3"/>
        <v>890870.84479166672</v>
      </c>
    </row>
    <row r="25" spans="1:4" outlineLevel="1" x14ac:dyDescent="0.2">
      <c r="A25" s="38">
        <f t="shared" si="0"/>
        <v>43677</v>
      </c>
      <c r="B25" s="40">
        <f t="shared" si="1"/>
        <v>890870.84479166672</v>
      </c>
      <c r="C25" s="40">
        <f t="shared" si="2"/>
        <v>-25453.452708333334</v>
      </c>
      <c r="D25" s="40">
        <f t="shared" si="3"/>
        <v>865417.39208333334</v>
      </c>
    </row>
    <row r="26" spans="1:4" outlineLevel="1" x14ac:dyDescent="0.2">
      <c r="A26" s="38">
        <f t="shared" si="0"/>
        <v>43708</v>
      </c>
      <c r="B26" s="40">
        <f t="shared" si="1"/>
        <v>865417.39208333334</v>
      </c>
      <c r="C26" s="40">
        <f t="shared" si="2"/>
        <v>-25453.452708333334</v>
      </c>
      <c r="D26" s="40">
        <f t="shared" si="3"/>
        <v>839963.93937499996</v>
      </c>
    </row>
    <row r="27" spans="1:4" outlineLevel="1" x14ac:dyDescent="0.2">
      <c r="A27" s="38">
        <f t="shared" si="0"/>
        <v>43738</v>
      </c>
      <c r="B27" s="40">
        <f t="shared" si="1"/>
        <v>839963.93937499996</v>
      </c>
      <c r="C27" s="40">
        <f t="shared" si="2"/>
        <v>-25453.452708333334</v>
      </c>
      <c r="D27" s="40">
        <f t="shared" si="3"/>
        <v>814510.48666666658</v>
      </c>
    </row>
    <row r="28" spans="1:4" outlineLevel="1" x14ac:dyDescent="0.2">
      <c r="A28" s="38">
        <f t="shared" si="0"/>
        <v>43769</v>
      </c>
      <c r="B28" s="40">
        <f t="shared" si="1"/>
        <v>814510.48666666658</v>
      </c>
      <c r="C28" s="40">
        <f t="shared" si="2"/>
        <v>-25453.452708333334</v>
      </c>
      <c r="D28" s="40">
        <f t="shared" si="3"/>
        <v>789057.0339583332</v>
      </c>
    </row>
    <row r="29" spans="1:4" outlineLevel="1" x14ac:dyDescent="0.2">
      <c r="A29" s="38">
        <f t="shared" si="0"/>
        <v>43799</v>
      </c>
      <c r="B29" s="40">
        <f t="shared" si="1"/>
        <v>789057.0339583332</v>
      </c>
      <c r="C29" s="40">
        <f t="shared" si="2"/>
        <v>-25453.452708333334</v>
      </c>
      <c r="D29" s="40">
        <f t="shared" si="3"/>
        <v>763603.58124999981</v>
      </c>
    </row>
    <row r="30" spans="1:4" outlineLevel="1" x14ac:dyDescent="0.2">
      <c r="A30" s="38">
        <f t="shared" si="0"/>
        <v>43830</v>
      </c>
      <c r="B30" s="40">
        <f t="shared" si="1"/>
        <v>763603.58124999981</v>
      </c>
      <c r="C30" s="40">
        <f t="shared" si="2"/>
        <v>-25453.452708333334</v>
      </c>
      <c r="D30" s="40">
        <f t="shared" si="3"/>
        <v>738150.12854166643</v>
      </c>
    </row>
    <row r="31" spans="1:4" outlineLevel="1" x14ac:dyDescent="0.2">
      <c r="A31" s="38">
        <f t="shared" si="0"/>
        <v>43861</v>
      </c>
      <c r="B31" s="40">
        <f t="shared" si="1"/>
        <v>738150.12854166643</v>
      </c>
      <c r="C31" s="40">
        <f t="shared" si="2"/>
        <v>-25453.452708333334</v>
      </c>
      <c r="D31" s="40">
        <f t="shared" si="3"/>
        <v>712696.67583333305</v>
      </c>
    </row>
    <row r="32" spans="1:4" outlineLevel="1" x14ac:dyDescent="0.2">
      <c r="A32" s="38">
        <f t="shared" si="0"/>
        <v>43890</v>
      </c>
      <c r="B32" s="40">
        <f t="shared" si="1"/>
        <v>712696.67583333305</v>
      </c>
      <c r="C32" s="40">
        <f t="shared" si="2"/>
        <v>-25453.452708333334</v>
      </c>
      <c r="D32" s="40">
        <f t="shared" si="3"/>
        <v>687243.22312499967</v>
      </c>
    </row>
    <row r="33" spans="1:4" outlineLevel="1" x14ac:dyDescent="0.2">
      <c r="A33" s="38">
        <f t="shared" si="0"/>
        <v>43921</v>
      </c>
      <c r="B33" s="40">
        <f t="shared" si="1"/>
        <v>687243.22312499967</v>
      </c>
      <c r="C33" s="40">
        <f t="shared" si="2"/>
        <v>-25453.452708333334</v>
      </c>
      <c r="D33" s="40">
        <f t="shared" si="3"/>
        <v>661789.77041666629</v>
      </c>
    </row>
    <row r="34" spans="1:4" outlineLevel="1" x14ac:dyDescent="0.2">
      <c r="A34" s="38">
        <f t="shared" si="0"/>
        <v>43951</v>
      </c>
      <c r="B34" s="40">
        <f t="shared" si="1"/>
        <v>661789.77041666629</v>
      </c>
      <c r="C34" s="40">
        <f t="shared" si="2"/>
        <v>-25453.452708333334</v>
      </c>
      <c r="D34" s="40">
        <f t="shared" si="3"/>
        <v>636336.31770833291</v>
      </c>
    </row>
    <row r="35" spans="1:4" outlineLevel="1" x14ac:dyDescent="0.2">
      <c r="A35" s="38">
        <f t="shared" si="0"/>
        <v>43982</v>
      </c>
      <c r="B35" s="40">
        <f t="shared" si="1"/>
        <v>636336.31770833291</v>
      </c>
      <c r="C35" s="40">
        <f t="shared" si="2"/>
        <v>-25453.452708333334</v>
      </c>
      <c r="D35" s="40">
        <f t="shared" si="3"/>
        <v>610882.86499999953</v>
      </c>
    </row>
    <row r="36" spans="1:4" outlineLevel="1" x14ac:dyDescent="0.2">
      <c r="A36" s="38">
        <f t="shared" si="0"/>
        <v>44012</v>
      </c>
      <c r="B36" s="40">
        <f t="shared" si="1"/>
        <v>610882.86499999953</v>
      </c>
      <c r="C36" s="40">
        <f t="shared" si="2"/>
        <v>-25453.452708333334</v>
      </c>
      <c r="D36" s="40">
        <f t="shared" si="3"/>
        <v>585429.41229166614</v>
      </c>
    </row>
    <row r="37" spans="1:4" outlineLevel="1" x14ac:dyDescent="0.2">
      <c r="A37" s="38">
        <f t="shared" si="0"/>
        <v>44043</v>
      </c>
      <c r="B37" s="40">
        <f t="shared" si="1"/>
        <v>585429.41229166614</v>
      </c>
      <c r="C37" s="40">
        <f t="shared" si="2"/>
        <v>-25453.452708333334</v>
      </c>
      <c r="D37" s="40">
        <f t="shared" si="3"/>
        <v>559975.95958333276</v>
      </c>
    </row>
    <row r="38" spans="1:4" outlineLevel="1" x14ac:dyDescent="0.2">
      <c r="A38" s="38">
        <f t="shared" si="0"/>
        <v>44074</v>
      </c>
      <c r="B38" s="40">
        <f t="shared" si="1"/>
        <v>559975.95958333276</v>
      </c>
      <c r="C38" s="40">
        <f t="shared" si="2"/>
        <v>-25453.452708333334</v>
      </c>
      <c r="D38" s="40">
        <f t="shared" si="3"/>
        <v>534522.50687499938</v>
      </c>
    </row>
    <row r="39" spans="1:4" outlineLevel="1" x14ac:dyDescent="0.2">
      <c r="A39" s="38">
        <f t="shared" si="0"/>
        <v>44104</v>
      </c>
      <c r="B39" s="40">
        <f t="shared" si="1"/>
        <v>534522.50687499938</v>
      </c>
      <c r="C39" s="40">
        <f t="shared" si="2"/>
        <v>-25453.452708333334</v>
      </c>
      <c r="D39" s="40">
        <f t="shared" si="3"/>
        <v>509069.05416666606</v>
      </c>
    </row>
    <row r="40" spans="1:4" outlineLevel="1" x14ac:dyDescent="0.2">
      <c r="A40" s="38">
        <f t="shared" si="0"/>
        <v>44135</v>
      </c>
      <c r="B40" s="40">
        <f t="shared" si="1"/>
        <v>509069.05416666606</v>
      </c>
      <c r="C40" s="40">
        <f t="shared" si="2"/>
        <v>-25453.452708333334</v>
      </c>
      <c r="D40" s="40">
        <f t="shared" si="3"/>
        <v>483615.60145833273</v>
      </c>
    </row>
    <row r="41" spans="1:4" outlineLevel="1" x14ac:dyDescent="0.2">
      <c r="A41" s="38">
        <f t="shared" si="0"/>
        <v>44165</v>
      </c>
      <c r="B41" s="40">
        <f t="shared" si="1"/>
        <v>483615.60145833273</v>
      </c>
      <c r="C41" s="40">
        <f t="shared" si="2"/>
        <v>-25453.452708333334</v>
      </c>
      <c r="D41" s="40">
        <f t="shared" si="3"/>
        <v>458162.14874999941</v>
      </c>
    </row>
    <row r="42" spans="1:4" outlineLevel="1" x14ac:dyDescent="0.2">
      <c r="A42" s="38">
        <f t="shared" si="0"/>
        <v>44196</v>
      </c>
      <c r="B42" s="40">
        <f t="shared" si="1"/>
        <v>458162.14874999941</v>
      </c>
      <c r="C42" s="40">
        <f t="shared" si="2"/>
        <v>-25453.452708333334</v>
      </c>
      <c r="D42" s="40">
        <f t="shared" si="3"/>
        <v>432708.69604166609</v>
      </c>
    </row>
    <row r="43" spans="1:4" x14ac:dyDescent="0.2">
      <c r="A43" s="38">
        <f t="shared" si="0"/>
        <v>44227</v>
      </c>
      <c r="B43" s="40">
        <f>D42</f>
        <v>432708.69604166609</v>
      </c>
      <c r="C43" s="40">
        <f t="shared" si="2"/>
        <v>-25453.452708333334</v>
      </c>
      <c r="D43" s="40">
        <f t="shared" si="3"/>
        <v>407255.24333333276</v>
      </c>
    </row>
    <row r="44" spans="1:4" x14ac:dyDescent="0.2">
      <c r="A44" s="38">
        <f t="shared" si="0"/>
        <v>44255</v>
      </c>
      <c r="B44" s="40">
        <f t="shared" si="1"/>
        <v>407255.24333333276</v>
      </c>
      <c r="C44" s="40">
        <f t="shared" si="2"/>
        <v>-25453.452708333334</v>
      </c>
      <c r="D44" s="40">
        <f t="shared" si="3"/>
        <v>381801.79062499944</v>
      </c>
    </row>
    <row r="45" spans="1:4" x14ac:dyDescent="0.2">
      <c r="A45" s="38">
        <f t="shared" si="0"/>
        <v>44286</v>
      </c>
      <c r="B45" s="40">
        <f t="shared" si="1"/>
        <v>381801.79062499944</v>
      </c>
      <c r="C45" s="40">
        <f t="shared" si="2"/>
        <v>-25453.452708333334</v>
      </c>
      <c r="D45" s="40">
        <f t="shared" si="3"/>
        <v>356348.33791666612</v>
      </c>
    </row>
    <row r="46" spans="1:4" x14ac:dyDescent="0.2">
      <c r="A46" s="38">
        <f t="shared" si="0"/>
        <v>44316</v>
      </c>
      <c r="B46" s="40">
        <f t="shared" si="1"/>
        <v>356348.33791666612</v>
      </c>
      <c r="C46" s="40">
        <f t="shared" si="2"/>
        <v>-25453.452708333334</v>
      </c>
      <c r="D46" s="40">
        <f t="shared" si="3"/>
        <v>330894.88520833279</v>
      </c>
    </row>
    <row r="47" spans="1:4" x14ac:dyDescent="0.2">
      <c r="A47" s="38">
        <f t="shared" si="0"/>
        <v>44347</v>
      </c>
      <c r="B47" s="40">
        <f t="shared" si="1"/>
        <v>330894.88520833279</v>
      </c>
      <c r="C47" s="40">
        <f t="shared" si="2"/>
        <v>-25453.452708333334</v>
      </c>
      <c r="D47" s="40">
        <f t="shared" si="3"/>
        <v>305441.43249999947</v>
      </c>
    </row>
    <row r="48" spans="1:4" x14ac:dyDescent="0.2">
      <c r="A48" s="38">
        <f t="shared" si="0"/>
        <v>44377</v>
      </c>
      <c r="B48" s="40">
        <f t="shared" si="1"/>
        <v>305441.43249999947</v>
      </c>
      <c r="C48" s="40">
        <f t="shared" si="2"/>
        <v>-25453.452708333334</v>
      </c>
      <c r="D48" s="40">
        <f t="shared" si="3"/>
        <v>279987.97979166615</v>
      </c>
    </row>
    <row r="49" spans="1:6" x14ac:dyDescent="0.2">
      <c r="A49" s="38">
        <f t="shared" si="0"/>
        <v>44408</v>
      </c>
      <c r="B49" s="40">
        <f t="shared" si="1"/>
        <v>279987.97979166615</v>
      </c>
      <c r="C49" s="40">
        <f t="shared" si="2"/>
        <v>-25453.452708333334</v>
      </c>
      <c r="D49" s="40">
        <f t="shared" si="3"/>
        <v>254534.52708333282</v>
      </c>
    </row>
    <row r="50" spans="1:6" x14ac:dyDescent="0.2">
      <c r="A50" s="38">
        <f t="shared" si="0"/>
        <v>44439</v>
      </c>
      <c r="B50" s="40">
        <f t="shared" si="1"/>
        <v>254534.52708333282</v>
      </c>
      <c r="C50" s="40">
        <f t="shared" si="2"/>
        <v>-25453.452708333334</v>
      </c>
      <c r="D50" s="40">
        <f t="shared" si="3"/>
        <v>229081.0743749995</v>
      </c>
    </row>
    <row r="51" spans="1:6" ht="15.75" x14ac:dyDescent="0.25">
      <c r="A51" s="41">
        <f t="shared" si="0"/>
        <v>44469</v>
      </c>
      <c r="B51" s="42">
        <f>D50</f>
        <v>229081.0743749995</v>
      </c>
      <c r="C51" s="42">
        <f t="shared" si="2"/>
        <v>-25453.452708333334</v>
      </c>
      <c r="D51" s="42">
        <f t="shared" si="3"/>
        <v>203627.62166666618</v>
      </c>
      <c r="E51" s="36">
        <f>213985.29</f>
        <v>213985.29</v>
      </c>
      <c r="F51" s="36">
        <f>D51-E51</f>
        <v>-10357.66833333383</v>
      </c>
    </row>
    <row r="52" spans="1:6" x14ac:dyDescent="0.2">
      <c r="A52" s="38">
        <f t="shared" si="0"/>
        <v>44500</v>
      </c>
      <c r="B52" s="40">
        <f>D51</f>
        <v>203627.62166666618</v>
      </c>
      <c r="C52" s="40">
        <f t="shared" si="2"/>
        <v>-25453.452708333334</v>
      </c>
      <c r="D52" s="40">
        <f t="shared" si="3"/>
        <v>178174.16895833286</v>
      </c>
      <c r="F52" t="s">
        <v>56</v>
      </c>
    </row>
    <row r="53" spans="1:6" x14ac:dyDescent="0.2">
      <c r="A53" s="38">
        <f t="shared" si="0"/>
        <v>44530</v>
      </c>
      <c r="B53" s="40">
        <f t="shared" si="1"/>
        <v>178174.16895833286</v>
      </c>
      <c r="C53" s="40">
        <f t="shared" si="2"/>
        <v>-25453.452708333334</v>
      </c>
      <c r="D53" s="40">
        <f t="shared" si="3"/>
        <v>152720.71624999953</v>
      </c>
    </row>
    <row r="54" spans="1:6" x14ac:dyDescent="0.2">
      <c r="A54" s="38">
        <f t="shared" si="0"/>
        <v>44561</v>
      </c>
      <c r="B54" s="40">
        <f t="shared" si="1"/>
        <v>152720.71624999953</v>
      </c>
      <c r="C54" s="40">
        <f t="shared" si="2"/>
        <v>-25453.452708333334</v>
      </c>
      <c r="D54" s="40">
        <f t="shared" si="3"/>
        <v>127267.26354166619</v>
      </c>
    </row>
    <row r="55" spans="1:6" x14ac:dyDescent="0.2">
      <c r="A55" s="38">
        <f t="shared" si="0"/>
        <v>44592</v>
      </c>
      <c r="B55" s="40">
        <f t="shared" si="1"/>
        <v>127267.26354166619</v>
      </c>
      <c r="C55" s="40">
        <f t="shared" si="2"/>
        <v>-25453.452708333334</v>
      </c>
      <c r="D55" s="40">
        <f t="shared" si="3"/>
        <v>101813.81083333286</v>
      </c>
    </row>
    <row r="56" spans="1:6" x14ac:dyDescent="0.2">
      <c r="A56" s="38">
        <f t="shared" si="0"/>
        <v>44620</v>
      </c>
      <c r="B56" s="40">
        <f t="shared" si="1"/>
        <v>101813.81083333286</v>
      </c>
      <c r="C56" s="40">
        <f t="shared" si="2"/>
        <v>-25453.452708333334</v>
      </c>
      <c r="D56" s="40">
        <f t="shared" si="3"/>
        <v>76360.358124999519</v>
      </c>
    </row>
    <row r="57" spans="1:6" x14ac:dyDescent="0.2">
      <c r="A57" s="38">
        <f t="shared" si="0"/>
        <v>44651</v>
      </c>
      <c r="B57" s="40">
        <f t="shared" si="1"/>
        <v>76360.358124999519</v>
      </c>
      <c r="C57" s="40">
        <f t="shared" si="2"/>
        <v>-25453.452708333334</v>
      </c>
      <c r="D57" s="40">
        <f t="shared" si="3"/>
        <v>50906.905416666181</v>
      </c>
    </row>
    <row r="58" spans="1:6" x14ac:dyDescent="0.2">
      <c r="A58" s="38">
        <f t="shared" si="0"/>
        <v>44681</v>
      </c>
      <c r="B58" s="40">
        <f t="shared" si="1"/>
        <v>50906.905416666181</v>
      </c>
      <c r="C58" s="40">
        <f t="shared" si="2"/>
        <v>-25453.452708333334</v>
      </c>
      <c r="D58" s="40">
        <f t="shared" si="3"/>
        <v>25453.452708332847</v>
      </c>
    </row>
    <row r="59" spans="1:6" x14ac:dyDescent="0.2">
      <c r="A59" s="38">
        <f t="shared" si="0"/>
        <v>44712</v>
      </c>
      <c r="B59" s="40">
        <f>D58</f>
        <v>25453.452708332847</v>
      </c>
      <c r="C59" s="40">
        <f t="shared" si="2"/>
        <v>-25453.452708333334</v>
      </c>
      <c r="D59" s="40">
        <f>SUM(B59:C59)</f>
        <v>-4.8748916015028954E-10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topLeftCell="A16" workbookViewId="0">
      <selection activeCell="A2" sqref="A1:A2"/>
    </sheetView>
  </sheetViews>
  <sheetFormatPr defaultRowHeight="15" x14ac:dyDescent="0.2"/>
  <sheetData>
    <row r="1" spans="1:1" x14ac:dyDescent="0.2">
      <c r="A1" s="127" t="s">
        <v>371</v>
      </c>
    </row>
    <row r="2" spans="1:1" x14ac:dyDescent="0.2">
      <c r="A2" s="127" t="s">
        <v>367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4"/>
  <sheetViews>
    <sheetView workbookViewId="0">
      <selection sqref="A1:A2"/>
    </sheetView>
  </sheetViews>
  <sheetFormatPr defaultColWidth="6.77734375" defaultRowHeight="15" x14ac:dyDescent="0.2"/>
  <cols>
    <col min="1" max="1" width="29.21875" style="22" customWidth="1"/>
    <col min="2" max="2" width="11" style="22" bestFit="1" customWidth="1"/>
    <col min="3" max="3" width="9.5546875" style="22" bestFit="1" customWidth="1"/>
    <col min="4" max="4" width="11" style="22" bestFit="1" customWidth="1"/>
    <col min="5" max="5" width="9.5546875" style="22" bestFit="1" customWidth="1"/>
    <col min="6" max="6" width="11" style="22" bestFit="1" customWidth="1"/>
    <col min="7" max="7" width="8.77734375" style="22" bestFit="1" customWidth="1"/>
    <col min="8" max="16384" width="6.77734375" style="22"/>
  </cols>
  <sheetData>
    <row r="1" spans="1:6" x14ac:dyDescent="0.2">
      <c r="A1" s="127" t="s">
        <v>372</v>
      </c>
    </row>
    <row r="2" spans="1:6" x14ac:dyDescent="0.2">
      <c r="A2" s="127" t="s">
        <v>367</v>
      </c>
    </row>
    <row r="3" spans="1:6" s="17" customFormat="1" ht="18.75" x14ac:dyDescent="0.3">
      <c r="A3" s="17" t="s">
        <v>20</v>
      </c>
    </row>
    <row r="4" spans="1:6" s="17" customFormat="1" ht="18.75" x14ac:dyDescent="0.3">
      <c r="A4" s="17" t="s">
        <v>21</v>
      </c>
    </row>
    <row r="5" spans="1:6" s="18" customFormat="1" x14ac:dyDescent="0.25"/>
    <row r="6" spans="1:6" s="18" customFormat="1" x14ac:dyDescent="0.25">
      <c r="B6" s="19">
        <v>2022</v>
      </c>
      <c r="C6" s="19">
        <v>2017</v>
      </c>
      <c r="D6" s="19"/>
      <c r="E6" s="19">
        <v>2003</v>
      </c>
      <c r="F6" s="19"/>
    </row>
    <row r="7" spans="1:6" s="18" customFormat="1" x14ac:dyDescent="0.25">
      <c r="A7" s="20" t="s">
        <v>22</v>
      </c>
      <c r="B7" s="21" t="s">
        <v>23</v>
      </c>
      <c r="C7" s="21" t="s">
        <v>23</v>
      </c>
      <c r="D7" s="21" t="s">
        <v>24</v>
      </c>
      <c r="E7" s="21" t="s">
        <v>23</v>
      </c>
      <c r="F7" s="21" t="s">
        <v>24</v>
      </c>
    </row>
    <row r="9" spans="1:6" x14ac:dyDescent="0.2">
      <c r="A9" s="22" t="s">
        <v>25</v>
      </c>
    </row>
    <row r="10" spans="1:6" x14ac:dyDescent="0.2">
      <c r="A10" s="22" t="s">
        <v>26</v>
      </c>
      <c r="B10" s="23">
        <v>157862.39999999999</v>
      </c>
      <c r="C10" s="23">
        <v>75000</v>
      </c>
      <c r="D10" s="23">
        <f>B10-C10</f>
        <v>82862.399999999994</v>
      </c>
      <c r="E10" s="23">
        <v>11500</v>
      </c>
      <c r="F10" s="23">
        <f>B10-E10</f>
        <v>146362.4</v>
      </c>
    </row>
    <row r="11" spans="1:6" x14ac:dyDescent="0.2">
      <c r="A11" s="22" t="s">
        <v>27</v>
      </c>
      <c r="B11" s="24">
        <v>60000</v>
      </c>
      <c r="C11" s="24">
        <v>50000</v>
      </c>
      <c r="D11" s="24">
        <f>B11-C11</f>
        <v>10000</v>
      </c>
      <c r="E11" s="24">
        <v>40000</v>
      </c>
      <c r="F11" s="24">
        <f>B11-E11</f>
        <v>20000</v>
      </c>
    </row>
    <row r="12" spans="1:6" x14ac:dyDescent="0.2">
      <c r="A12" s="22" t="s">
        <v>28</v>
      </c>
      <c r="B12" s="24">
        <v>150000</v>
      </c>
      <c r="C12" s="24">
        <v>750000</v>
      </c>
      <c r="D12" s="24">
        <f>B12-C12</f>
        <v>-600000</v>
      </c>
      <c r="E12" s="24">
        <v>145000</v>
      </c>
      <c r="F12" s="24">
        <f>B12-E12</f>
        <v>5000</v>
      </c>
    </row>
    <row r="13" spans="1:6" x14ac:dyDescent="0.2">
      <c r="A13" s="22" t="s">
        <v>29</v>
      </c>
      <c r="B13" s="24">
        <v>0</v>
      </c>
      <c r="C13" s="24">
        <v>0</v>
      </c>
      <c r="D13" s="24">
        <f>B13-C13</f>
        <v>0</v>
      </c>
      <c r="E13" s="24">
        <v>38500</v>
      </c>
      <c r="F13" s="24">
        <f>B13-E13</f>
        <v>-38500</v>
      </c>
    </row>
    <row r="14" spans="1:6" x14ac:dyDescent="0.2">
      <c r="A14" s="22" t="s">
        <v>30</v>
      </c>
      <c r="B14" s="25">
        <v>0</v>
      </c>
      <c r="C14" s="25">
        <v>100000</v>
      </c>
      <c r="D14" s="25">
        <f>B14-C14</f>
        <v>-100000</v>
      </c>
      <c r="E14" s="25">
        <v>0</v>
      </c>
      <c r="F14" s="25">
        <f>B14-E14</f>
        <v>0</v>
      </c>
    </row>
    <row r="15" spans="1:6" x14ac:dyDescent="0.2">
      <c r="A15" s="22" t="s">
        <v>31</v>
      </c>
      <c r="B15" s="23">
        <f>SUM(B10:B14)</f>
        <v>367862.4</v>
      </c>
      <c r="C15" s="23">
        <f>SUM(C10:C14)</f>
        <v>975000</v>
      </c>
      <c r="D15" s="23">
        <f>SUM(D10:D14)</f>
        <v>-607137.6</v>
      </c>
      <c r="E15" s="23">
        <f>SUM(E10:E14)</f>
        <v>235000</v>
      </c>
      <c r="F15" s="23">
        <f>SUM(F10:F14)</f>
        <v>132862.39999999999</v>
      </c>
    </row>
    <row r="17" spans="1:7" x14ac:dyDescent="0.2">
      <c r="A17" s="22" t="s">
        <v>32</v>
      </c>
    </row>
    <row r="18" spans="1:7" x14ac:dyDescent="0.2">
      <c r="A18" s="22" t="s">
        <v>33</v>
      </c>
      <c r="B18" s="23">
        <v>1564980.95</v>
      </c>
      <c r="C18" s="23">
        <v>0</v>
      </c>
      <c r="D18" s="23">
        <f>B18-C18</f>
        <v>1564980.95</v>
      </c>
      <c r="E18" s="23">
        <v>0</v>
      </c>
      <c r="F18" s="23">
        <f>B18-E18</f>
        <v>1564980.95</v>
      </c>
    </row>
    <row r="19" spans="1:7" x14ac:dyDescent="0.2">
      <c r="A19" s="22" t="s">
        <v>34</v>
      </c>
      <c r="B19" s="25">
        <v>0</v>
      </c>
      <c r="C19" s="25">
        <v>0</v>
      </c>
      <c r="D19" s="25">
        <f>B19-C19</f>
        <v>0</v>
      </c>
      <c r="E19" s="25">
        <v>0</v>
      </c>
      <c r="F19" s="25">
        <f>B19-E19</f>
        <v>0</v>
      </c>
    </row>
    <row r="20" spans="1:7" x14ac:dyDescent="0.2">
      <c r="A20" s="22" t="s">
        <v>31</v>
      </c>
      <c r="B20" s="26">
        <f>SUM(B18:B19)</f>
        <v>1564980.95</v>
      </c>
      <c r="C20" s="26">
        <f>SUM(C18:C19)</f>
        <v>0</v>
      </c>
      <c r="D20" s="26">
        <f>SUM(D18:D19)</f>
        <v>1564980.95</v>
      </c>
      <c r="E20" s="26">
        <f>SUM(E18:E19)</f>
        <v>0</v>
      </c>
      <c r="F20" s="26">
        <f>SUM(F18:F19)</f>
        <v>1564980.95</v>
      </c>
    </row>
    <row r="21" spans="1:7" ht="15.75" x14ac:dyDescent="0.25">
      <c r="G21" s="18"/>
    </row>
    <row r="22" spans="1:7" x14ac:dyDescent="0.2">
      <c r="A22" s="22" t="s">
        <v>35</v>
      </c>
    </row>
    <row r="23" spans="1:7" x14ac:dyDescent="0.2">
      <c r="A23" s="22" t="s">
        <v>36</v>
      </c>
      <c r="B23" s="23">
        <v>18200</v>
      </c>
      <c r="C23" s="23">
        <v>50000</v>
      </c>
      <c r="D23" s="23">
        <f>B23-C23</f>
        <v>-31800</v>
      </c>
      <c r="E23" s="23">
        <v>50000</v>
      </c>
      <c r="F23" s="23">
        <f>B23-E23</f>
        <v>-31800</v>
      </c>
    </row>
    <row r="24" spans="1:7" x14ac:dyDescent="0.2">
      <c r="A24" s="22" t="s">
        <v>37</v>
      </c>
      <c r="B24" s="27">
        <v>0</v>
      </c>
      <c r="C24" s="24">
        <v>125000</v>
      </c>
      <c r="D24" s="24">
        <f>B24-C24</f>
        <v>-125000</v>
      </c>
      <c r="E24" s="24">
        <v>40000</v>
      </c>
      <c r="F24" s="24">
        <f>B24-E24</f>
        <v>-40000</v>
      </c>
    </row>
    <row r="25" spans="1:7" x14ac:dyDescent="0.2">
      <c r="A25" s="22" t="s">
        <v>38</v>
      </c>
      <c r="B25" s="24">
        <v>0</v>
      </c>
      <c r="C25" s="24">
        <v>0</v>
      </c>
      <c r="D25" s="24">
        <f>B25-C25</f>
        <v>0</v>
      </c>
      <c r="E25" s="24">
        <v>50000</v>
      </c>
      <c r="F25" s="24">
        <f>B25-E25</f>
        <v>-50000</v>
      </c>
    </row>
    <row r="26" spans="1:7" x14ac:dyDescent="0.2">
      <c r="A26" s="22" t="s">
        <v>39</v>
      </c>
      <c r="B26" s="28">
        <v>40073.06</v>
      </c>
      <c r="C26" s="25">
        <v>50000</v>
      </c>
      <c r="D26" s="25">
        <f>B26-C26</f>
        <v>-9926.9400000000023</v>
      </c>
      <c r="E26" s="25">
        <f>50000+6707</f>
        <v>56707</v>
      </c>
      <c r="F26" s="25">
        <f>B26-E26</f>
        <v>-16633.940000000002</v>
      </c>
    </row>
    <row r="27" spans="1:7" x14ac:dyDescent="0.2">
      <c r="B27" s="23">
        <f>SUM(B23:B26)</f>
        <v>58273.06</v>
      </c>
      <c r="C27" s="23">
        <f>SUM(C23:C26)</f>
        <v>225000</v>
      </c>
      <c r="D27" s="23">
        <f>SUM(D23:D26)</f>
        <v>-166726.94</v>
      </c>
      <c r="E27" s="23">
        <f>SUM(E23:E26)</f>
        <v>196707</v>
      </c>
      <c r="F27" s="23">
        <f>SUM(F23:F26)</f>
        <v>-138433.94</v>
      </c>
    </row>
    <row r="29" spans="1:7" ht="16.5" thickBot="1" x14ac:dyDescent="0.3">
      <c r="A29" s="18" t="s">
        <v>40</v>
      </c>
      <c r="B29" s="29">
        <f>B15+B20+B27</f>
        <v>1991116.4100000001</v>
      </c>
      <c r="C29" s="29">
        <f>C15+C20+C27</f>
        <v>1200000</v>
      </c>
      <c r="D29" s="29">
        <f>D15+D20+D27</f>
        <v>791116.40999999992</v>
      </c>
      <c r="E29" s="29">
        <f>E15+E20+E27</f>
        <v>431707</v>
      </c>
      <c r="F29" s="29">
        <f>F15+F20+F27</f>
        <v>1559409.41</v>
      </c>
    </row>
    <row r="30" spans="1:7" ht="16.5" thickTop="1" x14ac:dyDescent="0.25">
      <c r="C30" s="19" t="s">
        <v>41</v>
      </c>
      <c r="E30" s="19" t="s">
        <v>41</v>
      </c>
    </row>
    <row r="31" spans="1:7" ht="15.75" x14ac:dyDescent="0.25">
      <c r="G31" s="30"/>
    </row>
    <row r="32" spans="1:7" ht="15.75" x14ac:dyDescent="0.25">
      <c r="A32" s="31" t="s">
        <v>42</v>
      </c>
    </row>
    <row r="33" spans="1:1" ht="15.75" x14ac:dyDescent="0.25">
      <c r="A33" s="18" t="s">
        <v>43</v>
      </c>
    </row>
    <row r="34" spans="1:1" ht="15.75" x14ac:dyDescent="0.25">
      <c r="A34" s="18" t="s">
        <v>44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3"/>
  <sheetViews>
    <sheetView zoomScale="90" zoomScaleNormal="90" workbookViewId="0">
      <selection sqref="A1:A2"/>
    </sheetView>
  </sheetViews>
  <sheetFormatPr defaultRowHeight="15" x14ac:dyDescent="0.2"/>
  <cols>
    <col min="1" max="1" width="16" bestFit="1" customWidth="1"/>
    <col min="2" max="3" width="14.77734375" bestFit="1" customWidth="1"/>
    <col min="4" max="4" width="12.77734375" bestFit="1" customWidth="1"/>
    <col min="8" max="8" width="14.77734375" bestFit="1" customWidth="1"/>
  </cols>
  <sheetData>
    <row r="1" spans="1:3" x14ac:dyDescent="0.2">
      <c r="A1" s="127" t="s">
        <v>373</v>
      </c>
    </row>
    <row r="2" spans="1:3" x14ac:dyDescent="0.2">
      <c r="A2" s="127" t="s">
        <v>367</v>
      </c>
    </row>
    <row r="4" spans="1:3" x14ac:dyDescent="0.2">
      <c r="B4" s="61">
        <v>2018</v>
      </c>
    </row>
    <row r="5" spans="1:3" x14ac:dyDescent="0.2">
      <c r="A5" s="1" t="s">
        <v>62</v>
      </c>
      <c r="B5" s="37">
        <v>299278151</v>
      </c>
      <c r="C5" s="1" t="s">
        <v>359</v>
      </c>
    </row>
    <row r="6" spans="1:3" x14ac:dyDescent="0.2">
      <c r="A6" s="1" t="s">
        <v>64</v>
      </c>
      <c r="B6" s="37">
        <v>53847331</v>
      </c>
      <c r="C6" s="1" t="s">
        <v>360</v>
      </c>
    </row>
    <row r="7" spans="1:3" x14ac:dyDescent="0.2">
      <c r="A7" s="1" t="s">
        <v>63</v>
      </c>
      <c r="B7" s="37">
        <f>+'C-37 - Cust Count'!B13</f>
        <v>109701.5</v>
      </c>
      <c r="C7" s="1" t="s">
        <v>358</v>
      </c>
    </row>
    <row r="10" spans="1:3" x14ac:dyDescent="0.2">
      <c r="B10" s="61">
        <v>2023</v>
      </c>
    </row>
    <row r="11" spans="1:3" x14ac:dyDescent="0.2">
      <c r="A11" s="1" t="s">
        <v>62</v>
      </c>
      <c r="B11" s="37">
        <f>+RB!AD216</f>
        <v>487422824.38024688</v>
      </c>
      <c r="C11" s="1" t="s">
        <v>65</v>
      </c>
    </row>
    <row r="12" spans="1:3" x14ac:dyDescent="0.2">
      <c r="A12" s="1" t="s">
        <v>64</v>
      </c>
      <c r="B12" s="37">
        <f>-NOI!AG33</f>
        <v>64585444.485070683</v>
      </c>
      <c r="C12" s="1" t="s">
        <v>66</v>
      </c>
    </row>
    <row r="13" spans="1:3" x14ac:dyDescent="0.2">
      <c r="A13" s="1" t="s">
        <v>63</v>
      </c>
      <c r="B13" s="37">
        <v>117487</v>
      </c>
      <c r="C13" s="1" t="s">
        <v>361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992AC-2C41-4263-9CB8-0BE397E81DC7}">
  <dimension ref="A1:H19"/>
  <sheetViews>
    <sheetView zoomScale="70" zoomScaleNormal="70" workbookViewId="0">
      <selection sqref="A1:A2"/>
    </sheetView>
  </sheetViews>
  <sheetFormatPr defaultRowHeight="15" x14ac:dyDescent="0.2"/>
  <cols>
    <col min="5" max="5" width="7.21875" bestFit="1" customWidth="1"/>
    <col min="6" max="6" width="10" bestFit="1" customWidth="1"/>
    <col min="7" max="7" width="22.77734375" customWidth="1"/>
    <col min="8" max="8" width="18.21875" bestFit="1" customWidth="1"/>
  </cols>
  <sheetData>
    <row r="1" spans="1:8" x14ac:dyDescent="0.2">
      <c r="A1" s="127" t="s">
        <v>374</v>
      </c>
    </row>
    <row r="2" spans="1:8" x14ac:dyDescent="0.2">
      <c r="A2" s="127" t="s">
        <v>367</v>
      </c>
    </row>
    <row r="3" spans="1:8" x14ac:dyDescent="0.2">
      <c r="A3" s="1"/>
      <c r="B3" s="1"/>
      <c r="C3" s="1"/>
      <c r="D3" s="1"/>
      <c r="E3" s="1"/>
      <c r="F3" s="1"/>
      <c r="G3" s="1"/>
      <c r="H3" s="1"/>
    </row>
    <row r="4" spans="1:8" x14ac:dyDescent="0.2">
      <c r="A4" s="1"/>
      <c r="B4" s="120" t="s">
        <v>348</v>
      </c>
      <c r="C4" s="120"/>
      <c r="D4" s="120"/>
      <c r="E4" s="120" t="s">
        <v>349</v>
      </c>
      <c r="F4" s="120"/>
      <c r="G4" s="120"/>
      <c r="H4" s="98" t="s">
        <v>350</v>
      </c>
    </row>
    <row r="5" spans="1:8" x14ac:dyDescent="0.2">
      <c r="A5" s="1"/>
      <c r="B5" s="1"/>
      <c r="C5" s="1"/>
      <c r="D5" s="68" t="s">
        <v>351</v>
      </c>
      <c r="E5" s="1"/>
      <c r="F5" s="1"/>
      <c r="G5" s="68" t="s">
        <v>352</v>
      </c>
      <c r="H5" s="68" t="s">
        <v>353</v>
      </c>
    </row>
    <row r="6" spans="1:8" x14ac:dyDescent="0.2">
      <c r="A6" s="68" t="s">
        <v>354</v>
      </c>
      <c r="B6" s="68" t="s">
        <v>355</v>
      </c>
      <c r="C6" s="68" t="s">
        <v>356</v>
      </c>
      <c r="D6" s="68" t="s">
        <v>357</v>
      </c>
      <c r="E6" s="68" t="s">
        <v>355</v>
      </c>
      <c r="F6" s="68" t="s">
        <v>356</v>
      </c>
      <c r="G6" s="68" t="s">
        <v>357</v>
      </c>
      <c r="H6" s="68" t="s">
        <v>357</v>
      </c>
    </row>
    <row r="7" spans="1:8" ht="15.75" thickBot="1" x14ac:dyDescent="0.25">
      <c r="A7" s="8"/>
      <c r="B7" s="8"/>
      <c r="C7" s="8"/>
      <c r="D7" s="8"/>
      <c r="E7" s="8"/>
      <c r="F7" s="8"/>
      <c r="G7" s="8"/>
      <c r="H7" s="5"/>
    </row>
    <row r="8" spans="1:8" x14ac:dyDescent="0.2">
      <c r="A8" s="1"/>
      <c r="B8" s="99"/>
      <c r="C8" s="97"/>
      <c r="D8" s="100"/>
      <c r="E8" s="97"/>
      <c r="F8" s="97"/>
      <c r="G8" s="100"/>
      <c r="H8" s="97"/>
    </row>
    <row r="9" spans="1:8" x14ac:dyDescent="0.2">
      <c r="A9" s="68">
        <v>2016</v>
      </c>
      <c r="B9" s="99">
        <v>107558.41666666667</v>
      </c>
      <c r="C9" s="101"/>
      <c r="D9" s="100">
        <v>1</v>
      </c>
      <c r="E9" s="102">
        <v>240.00633329999999</v>
      </c>
      <c r="F9" s="101"/>
      <c r="G9" s="100">
        <v>1</v>
      </c>
      <c r="H9" s="100">
        <f>(D9*G9)</f>
        <v>1</v>
      </c>
    </row>
    <row r="10" spans="1:8" x14ac:dyDescent="0.2">
      <c r="A10" s="1"/>
      <c r="B10" s="99"/>
      <c r="C10" s="101"/>
      <c r="D10" s="100"/>
      <c r="E10" s="102"/>
      <c r="F10" s="97"/>
      <c r="G10" s="100"/>
      <c r="H10" s="100"/>
    </row>
    <row r="11" spans="1:8" x14ac:dyDescent="0.2">
      <c r="A11" s="68">
        <v>2017</v>
      </c>
      <c r="B11" s="99">
        <v>108585.58333333333</v>
      </c>
      <c r="C11" s="101">
        <f>(B11-B9)/B9</f>
        <v>9.5498492679558494E-3</v>
      </c>
      <c r="D11" s="100">
        <f>(D9*C11)+D9</f>
        <v>1.0095498492679558</v>
      </c>
      <c r="E11" s="102">
        <v>245.13550000000001</v>
      </c>
      <c r="F11" s="101">
        <f>(E11-E9)/E9</f>
        <v>2.1370963963641427E-2</v>
      </c>
      <c r="G11" s="100">
        <f>(G9*F11)+G9</f>
        <v>1.0213709639636415</v>
      </c>
      <c r="H11" s="100">
        <f>(D11*G11)</f>
        <v>1.0311249027161609</v>
      </c>
    </row>
    <row r="12" spans="1:8" x14ac:dyDescent="0.2">
      <c r="A12" s="1"/>
      <c r="B12" s="99"/>
      <c r="C12" s="101"/>
      <c r="D12" s="100"/>
      <c r="E12" s="102"/>
      <c r="F12" s="97"/>
      <c r="G12" s="100"/>
      <c r="H12" s="100"/>
    </row>
    <row r="13" spans="1:8" x14ac:dyDescent="0.2">
      <c r="A13" s="68">
        <v>2018</v>
      </c>
      <c r="B13" s="99">
        <v>109701.5</v>
      </c>
      <c r="C13" s="101">
        <f>(B13-B11)/B11</f>
        <v>1.0276840004082846E-2</v>
      </c>
      <c r="D13" s="100">
        <f>(D11*C13)+D11</f>
        <v>1.0199248315450284</v>
      </c>
      <c r="E13" s="102">
        <v>251.10233333333301</v>
      </c>
      <c r="F13" s="101">
        <f>(E13-E11)/E11</f>
        <v>2.4340959727713853E-2</v>
      </c>
      <c r="G13" s="100">
        <f>(G11*F13)+G11</f>
        <v>1.0462321134645367</v>
      </c>
      <c r="H13" s="100">
        <f>(D13*G13)</f>
        <v>1.0670781120823167</v>
      </c>
    </row>
    <row r="14" spans="1:8" x14ac:dyDescent="0.2">
      <c r="A14" s="1"/>
      <c r="B14" s="99"/>
      <c r="C14" s="101"/>
      <c r="D14" s="100"/>
      <c r="E14" s="102"/>
      <c r="F14" s="97"/>
      <c r="G14" s="100"/>
      <c r="H14" s="100"/>
    </row>
    <row r="15" spans="1:8" x14ac:dyDescent="0.2">
      <c r="A15" s="68">
        <v>2019</v>
      </c>
      <c r="B15" s="99">
        <v>111216.75</v>
      </c>
      <c r="C15" s="101">
        <f>(B15-B13)/B13</f>
        <v>1.3812482053572649E-2</v>
      </c>
      <c r="D15" s="100">
        <f>(D13*C15)+D13</f>
        <v>1.0340125249767373</v>
      </c>
      <c r="E15" s="102">
        <v>255.65258333333301</v>
      </c>
      <c r="F15" s="101">
        <f>(E15-E13)/E13</f>
        <v>1.8121098038382803E-2</v>
      </c>
      <c r="G15" s="100">
        <f>(G13*F15)+G13</f>
        <v>1.065190988163532</v>
      </c>
      <c r="H15" s="100">
        <f>(D15*G15)</f>
        <v>1.1014208232534397</v>
      </c>
    </row>
    <row r="16" spans="1:8" x14ac:dyDescent="0.2">
      <c r="A16" s="68"/>
      <c r="B16" s="99"/>
      <c r="C16" s="101"/>
      <c r="D16" s="100"/>
      <c r="E16" s="102"/>
      <c r="F16" s="97"/>
      <c r="G16" s="97"/>
      <c r="H16" s="100"/>
    </row>
    <row r="17" spans="1:8" x14ac:dyDescent="0.2">
      <c r="A17" s="68">
        <v>2020</v>
      </c>
      <c r="B17" s="99">
        <v>113618.3125</v>
      </c>
      <c r="C17" s="101">
        <f>(B17-B15)/B15</f>
        <v>2.1593532449024091E-2</v>
      </c>
      <c r="D17" s="100">
        <f>(D15*C17)+D15</f>
        <v>1.0563405079875199</v>
      </c>
      <c r="E17" s="102">
        <v>258.844083333333</v>
      </c>
      <c r="F17" s="101">
        <f>(E17-E15)/E15</f>
        <v>1.2483738511019655E-2</v>
      </c>
      <c r="G17" s="100">
        <f>(G15*F17)+G15</f>
        <v>1.0784885539240601</v>
      </c>
      <c r="H17" s="100">
        <f>(D17*G17)</f>
        <v>1.1392511469108673</v>
      </c>
    </row>
    <row r="18" spans="1:8" x14ac:dyDescent="0.2">
      <c r="A18" s="68"/>
      <c r="B18" s="12"/>
      <c r="C18" s="11"/>
      <c r="D18" s="103"/>
      <c r="E18" s="102"/>
      <c r="F18" s="1"/>
      <c r="G18" s="1"/>
      <c r="H18" s="103"/>
    </row>
    <row r="19" spans="1:8" x14ac:dyDescent="0.2">
      <c r="A19" s="68">
        <v>2021</v>
      </c>
      <c r="B19" s="12">
        <v>115641.83333333333</v>
      </c>
      <c r="C19" s="101">
        <f>(B19-B17)/B17</f>
        <v>1.7809812422036532E-2</v>
      </c>
      <c r="D19" s="100">
        <f>(D17*C19)+D17</f>
        <v>1.0751537342885764</v>
      </c>
      <c r="E19" s="102">
        <v>269.721957057027</v>
      </c>
      <c r="F19" s="101">
        <f>(E19-E17)/E17</f>
        <v>4.2024811166673406E-2</v>
      </c>
      <c r="G19" s="100">
        <f>(G17*F19)+G17</f>
        <v>1.1238118317481374</v>
      </c>
      <c r="H19" s="100">
        <f>(D19*G19)</f>
        <v>1.2082704875416952</v>
      </c>
    </row>
  </sheetData>
  <mergeCells count="2">
    <mergeCell ref="B4:D4"/>
    <mergeCell ref="E4:G4"/>
  </mergeCells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DA485-B885-4AD1-A598-C97FEB8D9E7E}">
  <dimension ref="A1:AE216"/>
  <sheetViews>
    <sheetView zoomScale="60" zoomScaleNormal="60" workbookViewId="0">
      <selection sqref="A1:A2"/>
    </sheetView>
  </sheetViews>
  <sheetFormatPr defaultRowHeight="15" x14ac:dyDescent="0.2"/>
  <cols>
    <col min="1" max="1" width="73.109375" bestFit="1" customWidth="1"/>
    <col min="2" max="31" width="14.77734375" customWidth="1"/>
  </cols>
  <sheetData>
    <row r="1" spans="1:31" x14ac:dyDescent="0.2">
      <c r="A1" s="127" t="s">
        <v>375</v>
      </c>
    </row>
    <row r="2" spans="1:31" x14ac:dyDescent="0.2">
      <c r="A2" s="127" t="s">
        <v>367</v>
      </c>
    </row>
    <row r="3" spans="1:31" ht="15.75" thickBot="1" x14ac:dyDescent="0.2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</row>
    <row r="4" spans="1:31" ht="15" customHeight="1" x14ac:dyDescent="0.2">
      <c r="A4" s="70" t="s">
        <v>362</v>
      </c>
    </row>
    <row r="5" spans="1:31" ht="15.75" thickBot="1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</row>
    <row r="6" spans="1:31" ht="15.75" thickBot="1" x14ac:dyDescent="0.25">
      <c r="A6" s="121" t="s">
        <v>205</v>
      </c>
      <c r="B6" s="123" t="s">
        <v>69</v>
      </c>
      <c r="C6" s="124"/>
      <c r="D6" s="124"/>
      <c r="E6" s="124"/>
      <c r="F6" s="124"/>
      <c r="G6" s="124"/>
      <c r="H6" s="124"/>
      <c r="I6" s="124"/>
      <c r="J6" s="124"/>
      <c r="K6" s="125"/>
      <c r="L6" s="123" t="s">
        <v>70</v>
      </c>
      <c r="M6" s="124"/>
      <c r="N6" s="124"/>
      <c r="O6" s="124"/>
      <c r="P6" s="124"/>
      <c r="Q6" s="124"/>
      <c r="R6" s="124"/>
      <c r="S6" s="124"/>
      <c r="T6" s="124"/>
      <c r="U6" s="125"/>
      <c r="V6" s="123" t="s">
        <v>71</v>
      </c>
      <c r="W6" s="124"/>
      <c r="X6" s="124"/>
      <c r="Y6" s="124"/>
      <c r="Z6" s="124"/>
      <c r="AA6" s="124"/>
      <c r="AB6" s="124"/>
      <c r="AC6" s="124"/>
      <c r="AD6" s="124"/>
      <c r="AE6" s="125"/>
    </row>
    <row r="7" spans="1:31" ht="26.25" thickBot="1" x14ac:dyDescent="0.25">
      <c r="A7" s="122"/>
      <c r="B7" s="105" t="s">
        <v>206</v>
      </c>
      <c r="C7" s="105" t="s">
        <v>207</v>
      </c>
      <c r="D7" s="105" t="s">
        <v>208</v>
      </c>
      <c r="E7" s="105" t="s">
        <v>209</v>
      </c>
      <c r="F7" s="105" t="s">
        <v>210</v>
      </c>
      <c r="G7" s="105" t="s">
        <v>211</v>
      </c>
      <c r="H7" s="105" t="s">
        <v>212</v>
      </c>
      <c r="I7" s="105" t="s">
        <v>213</v>
      </c>
      <c r="J7" s="105" t="s">
        <v>214</v>
      </c>
      <c r="K7" s="105" t="s">
        <v>215</v>
      </c>
      <c r="L7" s="105" t="s">
        <v>206</v>
      </c>
      <c r="M7" s="105" t="s">
        <v>207</v>
      </c>
      <c r="N7" s="105" t="s">
        <v>208</v>
      </c>
      <c r="O7" s="105" t="s">
        <v>209</v>
      </c>
      <c r="P7" s="105" t="s">
        <v>210</v>
      </c>
      <c r="Q7" s="105" t="s">
        <v>211</v>
      </c>
      <c r="R7" s="105" t="s">
        <v>212</v>
      </c>
      <c r="S7" s="105" t="s">
        <v>213</v>
      </c>
      <c r="T7" s="105" t="s">
        <v>214</v>
      </c>
      <c r="U7" s="105" t="s">
        <v>215</v>
      </c>
      <c r="V7" s="105" t="s">
        <v>206</v>
      </c>
      <c r="W7" s="105" t="s">
        <v>207</v>
      </c>
      <c r="X7" s="105" t="s">
        <v>208</v>
      </c>
      <c r="Y7" s="105" t="s">
        <v>209</v>
      </c>
      <c r="Z7" s="105" t="s">
        <v>210</v>
      </c>
      <c r="AA7" s="105" t="s">
        <v>211</v>
      </c>
      <c r="AB7" s="105" t="s">
        <v>212</v>
      </c>
      <c r="AC7" s="105" t="s">
        <v>213</v>
      </c>
      <c r="AD7" s="105" t="s">
        <v>214</v>
      </c>
      <c r="AE7" s="105" t="s">
        <v>215</v>
      </c>
    </row>
    <row r="8" spans="1:31" x14ac:dyDescent="0.2">
      <c r="A8" s="82" t="s">
        <v>216</v>
      </c>
      <c r="B8" s="83"/>
      <c r="C8" s="83"/>
      <c r="D8" s="83"/>
      <c r="E8" s="83"/>
      <c r="F8" s="83"/>
      <c r="G8" s="83"/>
      <c r="H8" s="83"/>
      <c r="I8" s="83"/>
      <c r="J8" s="83"/>
      <c r="K8" s="84"/>
      <c r="L8" s="83"/>
      <c r="M8" s="83"/>
      <c r="N8" s="83"/>
      <c r="O8" s="83"/>
      <c r="P8" s="83"/>
      <c r="Q8" s="83"/>
      <c r="R8" s="83"/>
      <c r="S8" s="83"/>
      <c r="T8" s="83"/>
      <c r="U8" s="84"/>
      <c r="V8" s="83"/>
      <c r="W8" s="83"/>
      <c r="X8" s="83"/>
      <c r="Y8" s="83"/>
      <c r="Z8" s="83"/>
      <c r="AA8" s="83"/>
      <c r="AB8" s="83"/>
      <c r="AC8" s="83"/>
      <c r="AD8" s="83"/>
      <c r="AE8" s="84"/>
    </row>
    <row r="9" spans="1:31" x14ac:dyDescent="0.2">
      <c r="A9" s="85" t="s">
        <v>217</v>
      </c>
      <c r="B9" s="83"/>
      <c r="C9" s="83"/>
      <c r="D9" s="83"/>
      <c r="E9" s="83"/>
      <c r="F9" s="83"/>
      <c r="G9" s="83"/>
      <c r="H9" s="83"/>
      <c r="I9" s="83"/>
      <c r="J9" s="83"/>
      <c r="K9" s="84"/>
      <c r="L9" s="83"/>
      <c r="M9" s="83"/>
      <c r="N9" s="83"/>
      <c r="O9" s="83"/>
      <c r="P9" s="83"/>
      <c r="Q9" s="83"/>
      <c r="R9" s="83"/>
      <c r="S9" s="83"/>
      <c r="T9" s="83"/>
      <c r="U9" s="84"/>
      <c r="V9" s="83"/>
      <c r="W9" s="83"/>
      <c r="X9" s="83"/>
      <c r="Y9" s="83"/>
      <c r="Z9" s="83"/>
      <c r="AA9" s="83"/>
      <c r="AB9" s="83"/>
      <c r="AC9" s="83"/>
      <c r="AD9" s="83"/>
      <c r="AE9" s="84"/>
    </row>
    <row r="10" spans="1:31" x14ac:dyDescent="0.2">
      <c r="A10" s="86" t="s">
        <v>218</v>
      </c>
      <c r="B10" s="83"/>
      <c r="C10" s="83"/>
      <c r="D10" s="83"/>
      <c r="E10" s="83"/>
      <c r="F10" s="83"/>
      <c r="G10" s="83"/>
      <c r="H10" s="83"/>
      <c r="I10" s="83"/>
      <c r="J10" s="83"/>
      <c r="K10" s="84"/>
      <c r="L10" s="83"/>
      <c r="M10" s="83"/>
      <c r="N10" s="83"/>
      <c r="O10" s="83"/>
      <c r="P10" s="83"/>
      <c r="Q10" s="83"/>
      <c r="R10" s="83"/>
      <c r="S10" s="83"/>
      <c r="T10" s="83"/>
      <c r="U10" s="84"/>
      <c r="V10" s="83"/>
      <c r="W10" s="83"/>
      <c r="X10" s="83"/>
      <c r="Y10" s="83"/>
      <c r="Z10" s="83"/>
      <c r="AA10" s="83"/>
      <c r="AB10" s="83"/>
      <c r="AC10" s="83"/>
      <c r="AD10" s="83"/>
      <c r="AE10" s="84"/>
    </row>
    <row r="11" spans="1:31" x14ac:dyDescent="0.2">
      <c r="A11" s="87" t="s">
        <v>219</v>
      </c>
      <c r="B11" s="83"/>
      <c r="C11" s="83"/>
      <c r="D11" s="83"/>
      <c r="E11" s="83"/>
      <c r="F11" s="83"/>
      <c r="G11" s="83"/>
      <c r="H11" s="83"/>
      <c r="I11" s="83"/>
      <c r="J11" s="83"/>
      <c r="K11" s="84"/>
      <c r="L11" s="83"/>
      <c r="M11" s="83"/>
      <c r="N11" s="83"/>
      <c r="O11" s="83"/>
      <c r="P11" s="83"/>
      <c r="Q11" s="83"/>
      <c r="R11" s="83"/>
      <c r="S11" s="83"/>
      <c r="T11" s="83"/>
      <c r="U11" s="84"/>
      <c r="V11" s="83"/>
      <c r="W11" s="83"/>
      <c r="X11" s="83"/>
      <c r="Y11" s="83"/>
      <c r="Z11" s="83"/>
      <c r="AA11" s="83"/>
      <c r="AB11" s="83"/>
      <c r="AC11" s="83"/>
      <c r="AD11" s="83"/>
      <c r="AE11" s="84"/>
    </row>
    <row r="12" spans="1:31" ht="15.75" thickBot="1" x14ac:dyDescent="0.25">
      <c r="A12" s="88" t="s">
        <v>220</v>
      </c>
      <c r="B12" s="83">
        <v>12923208.989230769</v>
      </c>
      <c r="C12" s="83">
        <v>12923208.989230769</v>
      </c>
      <c r="D12" s="83">
        <v>0</v>
      </c>
      <c r="E12" s="83">
        <v>0</v>
      </c>
      <c r="F12" s="83">
        <v>12923208.989230769</v>
      </c>
      <c r="G12" s="83">
        <v>12923208.989230769</v>
      </c>
      <c r="H12" s="83">
        <v>0</v>
      </c>
      <c r="I12" s="83">
        <v>0</v>
      </c>
      <c r="J12" s="83">
        <v>12923208.989230769</v>
      </c>
      <c r="K12" s="89">
        <v>1</v>
      </c>
      <c r="L12" s="83">
        <v>15827988.969605947</v>
      </c>
      <c r="M12" s="83">
        <v>15827988.969605947</v>
      </c>
      <c r="N12" s="83">
        <v>0</v>
      </c>
      <c r="O12" s="83">
        <v>0</v>
      </c>
      <c r="P12" s="83">
        <v>15827988.969605945</v>
      </c>
      <c r="Q12" s="83">
        <v>15827988.969605945</v>
      </c>
      <c r="R12" s="83">
        <v>0</v>
      </c>
      <c r="S12" s="83">
        <v>0</v>
      </c>
      <c r="T12" s="83">
        <v>15827988.969605945</v>
      </c>
      <c r="U12" s="89">
        <v>1</v>
      </c>
      <c r="V12" s="83">
        <v>18592920.70613477</v>
      </c>
      <c r="W12" s="83">
        <v>18592920.70613477</v>
      </c>
      <c r="X12" s="83">
        <v>0</v>
      </c>
      <c r="Y12" s="83">
        <v>0</v>
      </c>
      <c r="Z12" s="83">
        <v>18592920.70613477</v>
      </c>
      <c r="AA12" s="83">
        <v>18592920.70613477</v>
      </c>
      <c r="AB12" s="83">
        <v>0</v>
      </c>
      <c r="AC12" s="83">
        <v>0</v>
      </c>
      <c r="AD12" s="83">
        <v>18592920.70613477</v>
      </c>
      <c r="AE12" s="89">
        <v>1</v>
      </c>
    </row>
    <row r="13" spans="1:31" x14ac:dyDescent="0.2">
      <c r="A13" s="90" t="s">
        <v>219</v>
      </c>
      <c r="B13" s="91">
        <v>12923208.989230769</v>
      </c>
      <c r="C13" s="91">
        <v>12923208.989230769</v>
      </c>
      <c r="D13" s="91">
        <v>0</v>
      </c>
      <c r="E13" s="91">
        <v>0</v>
      </c>
      <c r="F13" s="91">
        <v>12923208.989230769</v>
      </c>
      <c r="G13" s="91">
        <v>12923208.989230769</v>
      </c>
      <c r="H13" s="91">
        <v>0</v>
      </c>
      <c r="I13" s="91">
        <v>0</v>
      </c>
      <c r="J13" s="91">
        <v>12923208.989230769</v>
      </c>
      <c r="K13" s="92">
        <v>1</v>
      </c>
      <c r="L13" s="91">
        <v>15827988.969605947</v>
      </c>
      <c r="M13" s="91">
        <v>15827988.969605947</v>
      </c>
      <c r="N13" s="91">
        <v>0</v>
      </c>
      <c r="O13" s="91">
        <v>0</v>
      </c>
      <c r="P13" s="91">
        <v>15827988.969605945</v>
      </c>
      <c r="Q13" s="91">
        <v>15827988.969605945</v>
      </c>
      <c r="R13" s="91">
        <v>0</v>
      </c>
      <c r="S13" s="91">
        <v>0</v>
      </c>
      <c r="T13" s="91">
        <v>15827988.969605945</v>
      </c>
      <c r="U13" s="92">
        <v>1</v>
      </c>
      <c r="V13" s="91">
        <v>18592920.70613477</v>
      </c>
      <c r="W13" s="91">
        <v>18592920.70613477</v>
      </c>
      <c r="X13" s="91">
        <v>0</v>
      </c>
      <c r="Y13" s="91">
        <v>0</v>
      </c>
      <c r="Z13" s="91">
        <v>18592920.70613477</v>
      </c>
      <c r="AA13" s="91">
        <v>18592920.70613477</v>
      </c>
      <c r="AB13" s="91">
        <v>0</v>
      </c>
      <c r="AC13" s="91">
        <v>0</v>
      </c>
      <c r="AD13" s="91">
        <v>18592920.70613477</v>
      </c>
      <c r="AE13" s="92">
        <v>1</v>
      </c>
    </row>
    <row r="15" spans="1:31" x14ac:dyDescent="0.2">
      <c r="A15" s="87" t="s">
        <v>221</v>
      </c>
      <c r="B15" s="83"/>
      <c r="C15" s="83"/>
      <c r="D15" s="83"/>
      <c r="E15" s="83"/>
      <c r="F15" s="83"/>
      <c r="G15" s="83"/>
      <c r="H15" s="83"/>
      <c r="I15" s="83"/>
      <c r="J15" s="83"/>
      <c r="K15" s="84"/>
      <c r="L15" s="83"/>
      <c r="M15" s="83"/>
      <c r="N15" s="83"/>
      <c r="O15" s="83"/>
      <c r="P15" s="83"/>
      <c r="Q15" s="83"/>
      <c r="R15" s="83"/>
      <c r="S15" s="83"/>
      <c r="T15" s="83"/>
      <c r="U15" s="84"/>
      <c r="V15" s="83"/>
      <c r="W15" s="83"/>
      <c r="X15" s="83"/>
      <c r="Y15" s="83"/>
      <c r="Z15" s="83"/>
      <c r="AA15" s="83"/>
      <c r="AB15" s="83"/>
      <c r="AC15" s="83"/>
      <c r="AD15" s="83"/>
      <c r="AE15" s="84"/>
    </row>
    <row r="16" spans="1:31" x14ac:dyDescent="0.2">
      <c r="A16" s="88" t="s">
        <v>222</v>
      </c>
      <c r="B16" s="83">
        <v>1360067.5899999999</v>
      </c>
      <c r="C16" s="83">
        <v>1360067.5899999999</v>
      </c>
      <c r="D16" s="83">
        <v>0</v>
      </c>
      <c r="E16" s="83">
        <v>0</v>
      </c>
      <c r="F16" s="83">
        <v>1360067.5899999999</v>
      </c>
      <c r="G16" s="83">
        <v>1360067.5899999999</v>
      </c>
      <c r="H16" s="83">
        <v>0</v>
      </c>
      <c r="I16" s="83">
        <v>0</v>
      </c>
      <c r="J16" s="83">
        <v>1360067.5899999999</v>
      </c>
      <c r="K16" s="89">
        <v>1</v>
      </c>
      <c r="L16" s="83">
        <v>1361275.5912044509</v>
      </c>
      <c r="M16" s="83">
        <v>1361275.5912044509</v>
      </c>
      <c r="N16" s="83">
        <v>0</v>
      </c>
      <c r="O16" s="83">
        <v>0</v>
      </c>
      <c r="P16" s="83">
        <v>1361275.5912044509</v>
      </c>
      <c r="Q16" s="83">
        <v>1361275.5912044509</v>
      </c>
      <c r="R16" s="83">
        <v>0</v>
      </c>
      <c r="S16" s="83">
        <v>0</v>
      </c>
      <c r="T16" s="83">
        <v>1361275.5912044509</v>
      </c>
      <c r="U16" s="89">
        <v>1</v>
      </c>
      <c r="V16" s="83">
        <v>1361280.429638155</v>
      </c>
      <c r="W16" s="83">
        <v>1361280.429638155</v>
      </c>
      <c r="X16" s="83">
        <v>0</v>
      </c>
      <c r="Y16" s="83">
        <v>0</v>
      </c>
      <c r="Z16" s="83">
        <v>1361280.429638155</v>
      </c>
      <c r="AA16" s="83">
        <v>1361280.429638155</v>
      </c>
      <c r="AB16" s="83">
        <v>0</v>
      </c>
      <c r="AC16" s="83">
        <v>0</v>
      </c>
      <c r="AD16" s="83">
        <v>1361280.429638155</v>
      </c>
      <c r="AE16" s="89">
        <v>1</v>
      </c>
    </row>
    <row r="17" spans="1:31" x14ac:dyDescent="0.2">
      <c r="A17" s="88" t="s">
        <v>223</v>
      </c>
      <c r="B17" s="83">
        <v>117909.11307692307</v>
      </c>
      <c r="C17" s="83">
        <v>117909.11307692307</v>
      </c>
      <c r="D17" s="83">
        <v>0</v>
      </c>
      <c r="E17" s="83">
        <v>0</v>
      </c>
      <c r="F17" s="83">
        <v>117909.11307692307</v>
      </c>
      <c r="G17" s="83">
        <v>117909.11307692307</v>
      </c>
      <c r="H17" s="83">
        <v>0</v>
      </c>
      <c r="I17" s="83">
        <v>0</v>
      </c>
      <c r="J17" s="83">
        <v>117909.11307692307</v>
      </c>
      <c r="K17" s="89">
        <v>1</v>
      </c>
      <c r="L17" s="83">
        <v>197850.18744416229</v>
      </c>
      <c r="M17" s="83">
        <v>197850.18744416229</v>
      </c>
      <c r="N17" s="83">
        <v>0</v>
      </c>
      <c r="O17" s="83">
        <v>0</v>
      </c>
      <c r="P17" s="83">
        <v>197850.18744416229</v>
      </c>
      <c r="Q17" s="83">
        <v>197850.18744416229</v>
      </c>
      <c r="R17" s="83">
        <v>0</v>
      </c>
      <c r="S17" s="83">
        <v>0</v>
      </c>
      <c r="T17" s="83">
        <v>197850.18744416229</v>
      </c>
      <c r="U17" s="89">
        <v>1</v>
      </c>
      <c r="V17" s="83">
        <v>222871.69287991294</v>
      </c>
      <c r="W17" s="83">
        <v>222871.69287991294</v>
      </c>
      <c r="X17" s="83">
        <v>0</v>
      </c>
      <c r="Y17" s="83">
        <v>0</v>
      </c>
      <c r="Z17" s="83">
        <v>222871.69287991294</v>
      </c>
      <c r="AA17" s="83">
        <v>222871.69287991294</v>
      </c>
      <c r="AB17" s="83">
        <v>0</v>
      </c>
      <c r="AC17" s="83">
        <v>0</v>
      </c>
      <c r="AD17" s="83">
        <v>222871.69287991294</v>
      </c>
      <c r="AE17" s="89">
        <v>1</v>
      </c>
    </row>
    <row r="18" spans="1:31" x14ac:dyDescent="0.2">
      <c r="A18" s="88" t="s">
        <v>224</v>
      </c>
      <c r="B18" s="83">
        <v>290087271.41153842</v>
      </c>
      <c r="C18" s="83">
        <v>290087271.41153842</v>
      </c>
      <c r="D18" s="83">
        <v>0</v>
      </c>
      <c r="E18" s="83">
        <v>0</v>
      </c>
      <c r="F18" s="83">
        <v>290087271.41153842</v>
      </c>
      <c r="G18" s="83">
        <v>290087271.41153842</v>
      </c>
      <c r="H18" s="83">
        <v>0</v>
      </c>
      <c r="I18" s="83">
        <v>0</v>
      </c>
      <c r="J18" s="83">
        <v>290087271.41153842</v>
      </c>
      <c r="K18" s="89">
        <v>1</v>
      </c>
      <c r="L18" s="83">
        <v>299965376.4814449</v>
      </c>
      <c r="M18" s="83">
        <v>299965376.4814449</v>
      </c>
      <c r="N18" s="83">
        <v>0</v>
      </c>
      <c r="O18" s="83">
        <v>0</v>
      </c>
      <c r="P18" s="83">
        <v>299965376.4814449</v>
      </c>
      <c r="Q18" s="83">
        <v>299965376.4814449</v>
      </c>
      <c r="R18" s="83">
        <v>0</v>
      </c>
      <c r="S18" s="83">
        <v>0</v>
      </c>
      <c r="T18" s="83">
        <v>299965376.4814449</v>
      </c>
      <c r="U18" s="89">
        <v>1</v>
      </c>
      <c r="V18" s="83">
        <v>318069138.80011588</v>
      </c>
      <c r="W18" s="83">
        <v>318069138.80011588</v>
      </c>
      <c r="X18" s="83">
        <v>0</v>
      </c>
      <c r="Y18" s="83">
        <v>0</v>
      </c>
      <c r="Z18" s="83">
        <v>318069138.80011588</v>
      </c>
      <c r="AA18" s="83">
        <v>318069138.80011588</v>
      </c>
      <c r="AB18" s="83">
        <v>0</v>
      </c>
      <c r="AC18" s="83">
        <v>0</v>
      </c>
      <c r="AD18" s="83">
        <v>318069138.80011588</v>
      </c>
      <c r="AE18" s="89">
        <v>1</v>
      </c>
    </row>
    <row r="19" spans="1:31" x14ac:dyDescent="0.2">
      <c r="A19" s="88" t="s">
        <v>225</v>
      </c>
      <c r="B19" s="83">
        <v>2092635.9930769235</v>
      </c>
      <c r="C19" s="83">
        <v>2092635.9930769235</v>
      </c>
      <c r="D19" s="83">
        <v>0</v>
      </c>
      <c r="E19" s="83">
        <v>0</v>
      </c>
      <c r="F19" s="83">
        <v>2092635.9930769235</v>
      </c>
      <c r="G19" s="83">
        <v>2092635.9930769235</v>
      </c>
      <c r="H19" s="83">
        <v>0</v>
      </c>
      <c r="I19" s="83">
        <v>0</v>
      </c>
      <c r="J19" s="83">
        <v>2092635.9930769235</v>
      </c>
      <c r="K19" s="89">
        <v>1</v>
      </c>
      <c r="L19" s="83">
        <v>2559681.7490596692</v>
      </c>
      <c r="M19" s="83">
        <v>2559681.7490596692</v>
      </c>
      <c r="N19" s="83">
        <v>0</v>
      </c>
      <c r="O19" s="83">
        <v>0</v>
      </c>
      <c r="P19" s="83">
        <v>2559681.7490596692</v>
      </c>
      <c r="Q19" s="83">
        <v>2559681.7490596692</v>
      </c>
      <c r="R19" s="83">
        <v>0</v>
      </c>
      <c r="S19" s="83">
        <v>0</v>
      </c>
      <c r="T19" s="83">
        <v>2559681.7490596692</v>
      </c>
      <c r="U19" s="89">
        <v>1</v>
      </c>
      <c r="V19" s="83">
        <v>2891692.6937149265</v>
      </c>
      <c r="W19" s="83">
        <v>2891692.6937149265</v>
      </c>
      <c r="X19" s="83">
        <v>0</v>
      </c>
      <c r="Y19" s="83">
        <v>0</v>
      </c>
      <c r="Z19" s="83">
        <v>2891692.6937149265</v>
      </c>
      <c r="AA19" s="83">
        <v>2891692.6937149265</v>
      </c>
      <c r="AB19" s="83">
        <v>0</v>
      </c>
      <c r="AC19" s="83">
        <v>0</v>
      </c>
      <c r="AD19" s="83">
        <v>2891692.6937149265</v>
      </c>
      <c r="AE19" s="89">
        <v>1</v>
      </c>
    </row>
    <row r="20" spans="1:31" x14ac:dyDescent="0.2">
      <c r="A20" s="88" t="s">
        <v>226</v>
      </c>
      <c r="B20" s="83">
        <v>16484000.066923074</v>
      </c>
      <c r="C20" s="83">
        <v>16484000.066923074</v>
      </c>
      <c r="D20" s="83">
        <v>0</v>
      </c>
      <c r="E20" s="83">
        <v>0</v>
      </c>
      <c r="F20" s="83">
        <v>16484000.066923074</v>
      </c>
      <c r="G20" s="83">
        <v>16484000.066923074</v>
      </c>
      <c r="H20" s="83">
        <v>0</v>
      </c>
      <c r="I20" s="83">
        <v>0</v>
      </c>
      <c r="J20" s="83">
        <v>16484000.066923074</v>
      </c>
      <c r="K20" s="89">
        <v>1</v>
      </c>
      <c r="L20" s="83">
        <v>18460856.144312598</v>
      </c>
      <c r="M20" s="83">
        <v>18460856.144312598</v>
      </c>
      <c r="N20" s="83">
        <v>0</v>
      </c>
      <c r="O20" s="83">
        <v>0</v>
      </c>
      <c r="P20" s="83">
        <v>18460856.144312598</v>
      </c>
      <c r="Q20" s="83">
        <v>18460856.144312598</v>
      </c>
      <c r="R20" s="83">
        <v>0</v>
      </c>
      <c r="S20" s="83">
        <v>0</v>
      </c>
      <c r="T20" s="83">
        <v>18460856.144312598</v>
      </c>
      <c r="U20" s="89">
        <v>1</v>
      </c>
      <c r="V20" s="83">
        <v>20897241.540517204</v>
      </c>
      <c r="W20" s="83">
        <v>20897241.540517204</v>
      </c>
      <c r="X20" s="83">
        <v>0</v>
      </c>
      <c r="Y20" s="83">
        <v>0</v>
      </c>
      <c r="Z20" s="83">
        <v>20897241.540517204</v>
      </c>
      <c r="AA20" s="83">
        <v>20897241.540517204</v>
      </c>
      <c r="AB20" s="83">
        <v>0</v>
      </c>
      <c r="AC20" s="83">
        <v>0</v>
      </c>
      <c r="AD20" s="83">
        <v>20897241.540517204</v>
      </c>
      <c r="AE20" s="89">
        <v>1</v>
      </c>
    </row>
    <row r="21" spans="1:31" x14ac:dyDescent="0.2">
      <c r="A21" s="88" t="s">
        <v>227</v>
      </c>
      <c r="B21" s="83">
        <v>102299348.36384612</v>
      </c>
      <c r="C21" s="83">
        <v>102299348.36384612</v>
      </c>
      <c r="D21" s="83">
        <v>0</v>
      </c>
      <c r="E21" s="83">
        <v>0</v>
      </c>
      <c r="F21" s="83">
        <v>102299348.36384612</v>
      </c>
      <c r="G21" s="83">
        <v>102299348.36384612</v>
      </c>
      <c r="H21" s="83">
        <v>0</v>
      </c>
      <c r="I21" s="83">
        <v>0</v>
      </c>
      <c r="J21" s="83">
        <v>102299348.36384612</v>
      </c>
      <c r="K21" s="89">
        <v>1</v>
      </c>
      <c r="L21" s="83">
        <v>106571396.04121555</v>
      </c>
      <c r="M21" s="83">
        <v>106571396.04121555</v>
      </c>
      <c r="N21" s="83">
        <v>0</v>
      </c>
      <c r="O21" s="83">
        <v>0</v>
      </c>
      <c r="P21" s="83">
        <v>106571396.04121555</v>
      </c>
      <c r="Q21" s="83">
        <v>106571396.04121555</v>
      </c>
      <c r="R21" s="83">
        <v>0</v>
      </c>
      <c r="S21" s="83">
        <v>0</v>
      </c>
      <c r="T21" s="83">
        <v>106571396.04121555</v>
      </c>
      <c r="U21" s="89">
        <v>1</v>
      </c>
      <c r="V21" s="83">
        <v>113543645.19094294</v>
      </c>
      <c r="W21" s="83">
        <v>113543645.19094294</v>
      </c>
      <c r="X21" s="83">
        <v>0</v>
      </c>
      <c r="Y21" s="83">
        <v>0</v>
      </c>
      <c r="Z21" s="83">
        <v>113543645.19094294</v>
      </c>
      <c r="AA21" s="83">
        <v>113543645.19094294</v>
      </c>
      <c r="AB21" s="83">
        <v>0</v>
      </c>
      <c r="AC21" s="83">
        <v>0</v>
      </c>
      <c r="AD21" s="83">
        <v>113543645.19094294</v>
      </c>
      <c r="AE21" s="89">
        <v>1</v>
      </c>
    </row>
    <row r="22" spans="1:31" x14ac:dyDescent="0.2">
      <c r="A22" s="88" t="s">
        <v>228</v>
      </c>
      <c r="B22" s="83">
        <v>20989545.832307689</v>
      </c>
      <c r="C22" s="83">
        <v>20989545.832307689</v>
      </c>
      <c r="D22" s="83">
        <v>0</v>
      </c>
      <c r="E22" s="83">
        <v>0</v>
      </c>
      <c r="F22" s="83">
        <v>20989545.832307689</v>
      </c>
      <c r="G22" s="83">
        <v>20989545.832307689</v>
      </c>
      <c r="H22" s="83">
        <v>0</v>
      </c>
      <c r="I22" s="83">
        <v>0</v>
      </c>
      <c r="J22" s="83">
        <v>20989545.832307689</v>
      </c>
      <c r="K22" s="89">
        <v>1</v>
      </c>
      <c r="L22" s="83">
        <v>22167598.664222341</v>
      </c>
      <c r="M22" s="83">
        <v>22167598.664222341</v>
      </c>
      <c r="N22" s="83">
        <v>0</v>
      </c>
      <c r="O22" s="83">
        <v>0</v>
      </c>
      <c r="P22" s="83">
        <v>22167598.664222341</v>
      </c>
      <c r="Q22" s="83">
        <v>22167598.664222341</v>
      </c>
      <c r="R22" s="83">
        <v>0</v>
      </c>
      <c r="S22" s="83">
        <v>0</v>
      </c>
      <c r="T22" s="83">
        <v>22167598.664222341</v>
      </c>
      <c r="U22" s="89">
        <v>1</v>
      </c>
      <c r="V22" s="83">
        <v>24949408.111492924</v>
      </c>
      <c r="W22" s="83">
        <v>24949408.111492924</v>
      </c>
      <c r="X22" s="83">
        <v>0</v>
      </c>
      <c r="Y22" s="83">
        <v>0</v>
      </c>
      <c r="Z22" s="83">
        <v>24949408.111492924</v>
      </c>
      <c r="AA22" s="83">
        <v>24949408.111492924</v>
      </c>
      <c r="AB22" s="83">
        <v>0</v>
      </c>
      <c r="AC22" s="83">
        <v>0</v>
      </c>
      <c r="AD22" s="83">
        <v>24949408.111492924</v>
      </c>
      <c r="AE22" s="89">
        <v>1</v>
      </c>
    </row>
    <row r="23" spans="1:31" x14ac:dyDescent="0.2">
      <c r="A23" s="88" t="s">
        <v>229</v>
      </c>
      <c r="B23" s="83">
        <v>6775760.4292307701</v>
      </c>
      <c r="C23" s="83">
        <v>6775760.4292307701</v>
      </c>
      <c r="D23" s="83">
        <v>0</v>
      </c>
      <c r="E23" s="83">
        <v>0</v>
      </c>
      <c r="F23" s="83">
        <v>6775760.4292307701</v>
      </c>
      <c r="G23" s="83">
        <v>6775760.4292307701</v>
      </c>
      <c r="H23" s="83">
        <v>0</v>
      </c>
      <c r="I23" s="83">
        <v>0</v>
      </c>
      <c r="J23" s="83">
        <v>6775760.4292307701</v>
      </c>
      <c r="K23" s="89">
        <v>1</v>
      </c>
      <c r="L23" s="83">
        <v>5585380.2645877963</v>
      </c>
      <c r="M23" s="83">
        <v>5585380.2645877963</v>
      </c>
      <c r="N23" s="83">
        <v>0</v>
      </c>
      <c r="O23" s="83">
        <v>0</v>
      </c>
      <c r="P23" s="83">
        <v>5585380.2645877963</v>
      </c>
      <c r="Q23" s="83">
        <v>5585380.2645877963</v>
      </c>
      <c r="R23" s="83">
        <v>0</v>
      </c>
      <c r="S23" s="83">
        <v>0</v>
      </c>
      <c r="T23" s="83">
        <v>5585380.2645877963</v>
      </c>
      <c r="U23" s="89">
        <v>1</v>
      </c>
      <c r="V23" s="83">
        <v>5712942.3218917996</v>
      </c>
      <c r="W23" s="83">
        <v>5712942.3218917996</v>
      </c>
      <c r="X23" s="83">
        <v>0</v>
      </c>
      <c r="Y23" s="83">
        <v>0</v>
      </c>
      <c r="Z23" s="83">
        <v>5712942.3218917996</v>
      </c>
      <c r="AA23" s="83">
        <v>5712942.3218917996</v>
      </c>
      <c r="AB23" s="83">
        <v>0</v>
      </c>
      <c r="AC23" s="83">
        <v>0</v>
      </c>
      <c r="AD23" s="83">
        <v>5712942.3218917996</v>
      </c>
      <c r="AE23" s="89">
        <v>1</v>
      </c>
    </row>
    <row r="24" spans="1:31" x14ac:dyDescent="0.2">
      <c r="A24" s="88" t="s">
        <v>230</v>
      </c>
      <c r="B24" s="83">
        <v>6993981.6146153845</v>
      </c>
      <c r="C24" s="83">
        <v>6993981.6146153845</v>
      </c>
      <c r="D24" s="83">
        <v>0</v>
      </c>
      <c r="E24" s="83">
        <v>0</v>
      </c>
      <c r="F24" s="83">
        <v>6993981.6146153845</v>
      </c>
      <c r="G24" s="83">
        <v>6993981.6146153845</v>
      </c>
      <c r="H24" s="83">
        <v>0</v>
      </c>
      <c r="I24" s="83">
        <v>0</v>
      </c>
      <c r="J24" s="83">
        <v>6993981.6146153845</v>
      </c>
      <c r="K24" s="89">
        <v>1</v>
      </c>
      <c r="L24" s="83">
        <v>7253498.2568433313</v>
      </c>
      <c r="M24" s="83">
        <v>7253498.2568433313</v>
      </c>
      <c r="N24" s="83">
        <v>0</v>
      </c>
      <c r="O24" s="83">
        <v>0</v>
      </c>
      <c r="P24" s="83">
        <v>7253498.2568433313</v>
      </c>
      <c r="Q24" s="83">
        <v>7253498.2568433313</v>
      </c>
      <c r="R24" s="83">
        <v>0</v>
      </c>
      <c r="S24" s="83">
        <v>0</v>
      </c>
      <c r="T24" s="83">
        <v>7253498.2568433313</v>
      </c>
      <c r="U24" s="89">
        <v>1</v>
      </c>
      <c r="V24" s="83">
        <v>7917129.3866669405</v>
      </c>
      <c r="W24" s="83">
        <v>7917129.3866669405</v>
      </c>
      <c r="X24" s="83">
        <v>0</v>
      </c>
      <c r="Y24" s="83">
        <v>0</v>
      </c>
      <c r="Z24" s="83">
        <v>7917129.3866669405</v>
      </c>
      <c r="AA24" s="83">
        <v>7917129.3866669405</v>
      </c>
      <c r="AB24" s="83">
        <v>0</v>
      </c>
      <c r="AC24" s="83">
        <v>0</v>
      </c>
      <c r="AD24" s="83">
        <v>7917129.3866669405</v>
      </c>
      <c r="AE24" s="89">
        <v>1</v>
      </c>
    </row>
    <row r="25" spans="1:31" x14ac:dyDescent="0.2">
      <c r="A25" s="88" t="s">
        <v>231</v>
      </c>
      <c r="B25" s="83">
        <v>2085544.990769231</v>
      </c>
      <c r="C25" s="83">
        <v>2085544.990769231</v>
      </c>
      <c r="D25" s="83">
        <v>0</v>
      </c>
      <c r="E25" s="83">
        <v>0</v>
      </c>
      <c r="F25" s="83">
        <v>2085544.990769231</v>
      </c>
      <c r="G25" s="83">
        <v>2085544.990769231</v>
      </c>
      <c r="H25" s="83">
        <v>0</v>
      </c>
      <c r="I25" s="83">
        <v>0</v>
      </c>
      <c r="J25" s="83">
        <v>2085544.990769231</v>
      </c>
      <c r="K25" s="89">
        <v>1</v>
      </c>
      <c r="L25" s="83">
        <v>2011693.8313397605</v>
      </c>
      <c r="M25" s="83">
        <v>2011693.8313397605</v>
      </c>
      <c r="N25" s="83">
        <v>0</v>
      </c>
      <c r="O25" s="83">
        <v>0</v>
      </c>
      <c r="P25" s="83">
        <v>2011693.8313397605</v>
      </c>
      <c r="Q25" s="83">
        <v>2011693.8313397605</v>
      </c>
      <c r="R25" s="83">
        <v>0</v>
      </c>
      <c r="S25" s="83">
        <v>0</v>
      </c>
      <c r="T25" s="83">
        <v>2011693.8313397605</v>
      </c>
      <c r="U25" s="89">
        <v>1</v>
      </c>
      <c r="V25" s="83">
        <v>2246666.1610924173</v>
      </c>
      <c r="W25" s="83">
        <v>2246666.1610924173</v>
      </c>
      <c r="X25" s="83">
        <v>0</v>
      </c>
      <c r="Y25" s="83">
        <v>0</v>
      </c>
      <c r="Z25" s="83">
        <v>2246666.1610924173</v>
      </c>
      <c r="AA25" s="83">
        <v>2246666.1610924173</v>
      </c>
      <c r="AB25" s="83">
        <v>0</v>
      </c>
      <c r="AC25" s="83">
        <v>0</v>
      </c>
      <c r="AD25" s="83">
        <v>2246666.1610924173</v>
      </c>
      <c r="AE25" s="89">
        <v>1</v>
      </c>
    </row>
    <row r="26" spans="1:31" x14ac:dyDescent="0.2">
      <c r="A26" s="88" t="s">
        <v>232</v>
      </c>
      <c r="B26" s="83">
        <v>3559130.2584615373</v>
      </c>
      <c r="C26" s="83">
        <v>3559130.2584615373</v>
      </c>
      <c r="D26" s="83">
        <v>0</v>
      </c>
      <c r="E26" s="83">
        <v>0</v>
      </c>
      <c r="F26" s="83">
        <v>3559130.2584615373</v>
      </c>
      <c r="G26" s="83">
        <v>3559130.2584615373</v>
      </c>
      <c r="H26" s="83">
        <v>0</v>
      </c>
      <c r="I26" s="83">
        <v>0</v>
      </c>
      <c r="J26" s="83">
        <v>3559130.2584615373</v>
      </c>
      <c r="K26" s="89">
        <v>1</v>
      </c>
      <c r="L26" s="83">
        <v>3627551.8610944534</v>
      </c>
      <c r="M26" s="83">
        <v>3627551.8610944534</v>
      </c>
      <c r="N26" s="83">
        <v>0</v>
      </c>
      <c r="O26" s="83">
        <v>0</v>
      </c>
      <c r="P26" s="83">
        <v>3627551.8610944534</v>
      </c>
      <c r="Q26" s="83">
        <v>3627551.8610944534</v>
      </c>
      <c r="R26" s="83">
        <v>0</v>
      </c>
      <c r="S26" s="83">
        <v>0</v>
      </c>
      <c r="T26" s="83">
        <v>3627551.8610944534</v>
      </c>
      <c r="U26" s="89">
        <v>1</v>
      </c>
      <c r="V26" s="83">
        <v>3835810.8608887969</v>
      </c>
      <c r="W26" s="83">
        <v>3835810.8608887969</v>
      </c>
      <c r="X26" s="83">
        <v>0</v>
      </c>
      <c r="Y26" s="83">
        <v>0</v>
      </c>
      <c r="Z26" s="83">
        <v>3835810.8608887969</v>
      </c>
      <c r="AA26" s="83">
        <v>3835810.8608887969</v>
      </c>
      <c r="AB26" s="83">
        <v>0</v>
      </c>
      <c r="AC26" s="83">
        <v>0</v>
      </c>
      <c r="AD26" s="83">
        <v>3835810.8608887969</v>
      </c>
      <c r="AE26" s="89">
        <v>1</v>
      </c>
    </row>
    <row r="27" spans="1:31" x14ac:dyDescent="0.2">
      <c r="A27" s="88" t="s">
        <v>233</v>
      </c>
      <c r="B27" s="83">
        <v>1612635.1876923079</v>
      </c>
      <c r="C27" s="83">
        <v>1612635.1876923079</v>
      </c>
      <c r="D27" s="83">
        <v>0</v>
      </c>
      <c r="E27" s="83">
        <v>0</v>
      </c>
      <c r="F27" s="83">
        <v>1612635.1876923079</v>
      </c>
      <c r="G27" s="83">
        <v>1612635.1876923079</v>
      </c>
      <c r="H27" s="83">
        <v>0</v>
      </c>
      <c r="I27" s="83">
        <v>0</v>
      </c>
      <c r="J27" s="83">
        <v>1612635.1876923079</v>
      </c>
      <c r="K27" s="89">
        <v>1</v>
      </c>
      <c r="L27" s="83">
        <v>1868819.8059141501</v>
      </c>
      <c r="M27" s="83">
        <v>1868819.8059141501</v>
      </c>
      <c r="N27" s="83">
        <v>0</v>
      </c>
      <c r="O27" s="83">
        <v>0</v>
      </c>
      <c r="P27" s="83">
        <v>1868819.8059141501</v>
      </c>
      <c r="Q27" s="83">
        <v>1868819.8059141501</v>
      </c>
      <c r="R27" s="83">
        <v>0</v>
      </c>
      <c r="S27" s="83">
        <v>0</v>
      </c>
      <c r="T27" s="83">
        <v>1868819.8059141501</v>
      </c>
      <c r="U27" s="89">
        <v>1</v>
      </c>
      <c r="V27" s="83">
        <v>2078077.5132405499</v>
      </c>
      <c r="W27" s="83">
        <v>2078077.5132405499</v>
      </c>
      <c r="X27" s="83">
        <v>0</v>
      </c>
      <c r="Y27" s="83">
        <v>0</v>
      </c>
      <c r="Z27" s="83">
        <v>2078077.5132405499</v>
      </c>
      <c r="AA27" s="83">
        <v>2078077.5132405499</v>
      </c>
      <c r="AB27" s="83">
        <v>0</v>
      </c>
      <c r="AC27" s="83">
        <v>0</v>
      </c>
      <c r="AD27" s="83">
        <v>2078077.5132405499</v>
      </c>
      <c r="AE27" s="89">
        <v>1</v>
      </c>
    </row>
    <row r="28" spans="1:31" x14ac:dyDescent="0.2">
      <c r="A28" s="88" t="s">
        <v>234</v>
      </c>
      <c r="B28" s="83">
        <v>20349977.672307692</v>
      </c>
      <c r="C28" s="83">
        <v>20349977.672307692</v>
      </c>
      <c r="D28" s="83">
        <v>-20349977.672307692</v>
      </c>
      <c r="E28" s="83">
        <v>0</v>
      </c>
      <c r="F28" s="83">
        <v>0</v>
      </c>
      <c r="G28" s="83">
        <v>20349977.672307692</v>
      </c>
      <c r="H28" s="83">
        <v>-20349977.672307692</v>
      </c>
      <c r="I28" s="83">
        <v>0</v>
      </c>
      <c r="J28" s="83">
        <v>0</v>
      </c>
      <c r="K28" s="89">
        <v>1</v>
      </c>
      <c r="L28" s="83">
        <v>29490296.186890353</v>
      </c>
      <c r="M28" s="83">
        <v>29490296.186890353</v>
      </c>
      <c r="N28" s="83">
        <v>-29490296.186890353</v>
      </c>
      <c r="O28" s="83">
        <v>0</v>
      </c>
      <c r="P28" s="83">
        <v>0</v>
      </c>
      <c r="Q28" s="83">
        <v>29490296.186890353</v>
      </c>
      <c r="R28" s="83">
        <v>-29490296.186890353</v>
      </c>
      <c r="S28" s="83">
        <v>0</v>
      </c>
      <c r="T28" s="83">
        <v>0</v>
      </c>
      <c r="U28" s="89">
        <v>1</v>
      </c>
      <c r="V28" s="83">
        <v>37706976.287613474</v>
      </c>
      <c r="W28" s="83">
        <v>37706976.287613474</v>
      </c>
      <c r="X28" s="83">
        <v>-37706976.287613474</v>
      </c>
      <c r="Y28" s="83">
        <v>32504054.248599868</v>
      </c>
      <c r="Z28" s="83">
        <v>32504054.248599868</v>
      </c>
      <c r="AA28" s="83">
        <v>37706976.287613474</v>
      </c>
      <c r="AB28" s="83">
        <v>-37706976.287613474</v>
      </c>
      <c r="AC28" s="83">
        <v>32504054.248599868</v>
      </c>
      <c r="AD28" s="83">
        <v>32504054.248599868</v>
      </c>
      <c r="AE28" s="89">
        <v>1</v>
      </c>
    </row>
    <row r="29" spans="1:31" x14ac:dyDescent="0.2">
      <c r="A29" s="88" t="s">
        <v>235</v>
      </c>
      <c r="B29" s="83">
        <v>4117635.881538461</v>
      </c>
      <c r="C29" s="83">
        <v>4117635.881538461</v>
      </c>
      <c r="D29" s="83">
        <v>-4117635.881538461</v>
      </c>
      <c r="E29" s="83">
        <v>0</v>
      </c>
      <c r="F29" s="83">
        <v>0</v>
      </c>
      <c r="G29" s="83">
        <v>4117635.881538461</v>
      </c>
      <c r="H29" s="83">
        <v>-4117635.881538461</v>
      </c>
      <c r="I29" s="83">
        <v>0</v>
      </c>
      <c r="J29" s="83">
        <v>0</v>
      </c>
      <c r="K29" s="89">
        <v>1</v>
      </c>
      <c r="L29" s="83">
        <v>8632039.7339037992</v>
      </c>
      <c r="M29" s="83">
        <v>8632039.7339037992</v>
      </c>
      <c r="N29" s="83">
        <v>-8632039.7339037992</v>
      </c>
      <c r="O29" s="83">
        <v>0</v>
      </c>
      <c r="P29" s="83">
        <v>0</v>
      </c>
      <c r="Q29" s="83">
        <v>8632039.7339037992</v>
      </c>
      <c r="R29" s="83">
        <v>-8632039.7339037992</v>
      </c>
      <c r="S29" s="83">
        <v>0</v>
      </c>
      <c r="T29" s="83">
        <v>0</v>
      </c>
      <c r="U29" s="89">
        <v>1</v>
      </c>
      <c r="V29" s="83">
        <v>10439101.270241354</v>
      </c>
      <c r="W29" s="83">
        <v>10439101.270241354</v>
      </c>
      <c r="X29" s="83">
        <v>-10439101.270241354</v>
      </c>
      <c r="Y29" s="83">
        <v>9129741.2205460928</v>
      </c>
      <c r="Z29" s="83">
        <v>9129741.2205460928</v>
      </c>
      <c r="AA29" s="83">
        <v>10439101.270241354</v>
      </c>
      <c r="AB29" s="83">
        <v>-10439101.270241354</v>
      </c>
      <c r="AC29" s="83">
        <v>9129741.2205460928</v>
      </c>
      <c r="AD29" s="83">
        <v>9129741.2205460928</v>
      </c>
      <c r="AE29" s="89">
        <v>1</v>
      </c>
    </row>
    <row r="30" spans="1:31" x14ac:dyDescent="0.2">
      <c r="A30" s="88" t="s">
        <v>236</v>
      </c>
      <c r="B30" s="83">
        <v>347998.49923076929</v>
      </c>
      <c r="C30" s="83">
        <v>347998.49923076929</v>
      </c>
      <c r="D30" s="83">
        <v>-347998.49923076929</v>
      </c>
      <c r="E30" s="83">
        <v>0</v>
      </c>
      <c r="F30" s="83">
        <v>0</v>
      </c>
      <c r="G30" s="83">
        <v>347998.49923076929</v>
      </c>
      <c r="H30" s="83">
        <v>-347998.49923076929</v>
      </c>
      <c r="I30" s="83">
        <v>0</v>
      </c>
      <c r="J30" s="83">
        <v>0</v>
      </c>
      <c r="K30" s="89">
        <v>1</v>
      </c>
      <c r="L30" s="83">
        <v>475483.27141142165</v>
      </c>
      <c r="M30" s="83">
        <v>475483.27141142165</v>
      </c>
      <c r="N30" s="83">
        <v>-475483.27141142165</v>
      </c>
      <c r="O30" s="83">
        <v>0</v>
      </c>
      <c r="P30" s="83">
        <v>0</v>
      </c>
      <c r="Q30" s="83">
        <v>475483.27141142165</v>
      </c>
      <c r="R30" s="83">
        <v>-475483.27141142165</v>
      </c>
      <c r="S30" s="83">
        <v>0</v>
      </c>
      <c r="T30" s="83">
        <v>0</v>
      </c>
      <c r="U30" s="89">
        <v>1</v>
      </c>
      <c r="V30" s="83">
        <v>591089.92332328926</v>
      </c>
      <c r="W30" s="83">
        <v>591089.92332328926</v>
      </c>
      <c r="X30" s="83">
        <v>-591089.92332328926</v>
      </c>
      <c r="Y30" s="83">
        <v>513227.53621653363</v>
      </c>
      <c r="Z30" s="83">
        <v>513227.53621653363</v>
      </c>
      <c r="AA30" s="83">
        <v>591089.92332328926</v>
      </c>
      <c r="AB30" s="83">
        <v>-591089.92332328926</v>
      </c>
      <c r="AC30" s="83">
        <v>513227.53621653363</v>
      </c>
      <c r="AD30" s="83">
        <v>513227.53621653363</v>
      </c>
      <c r="AE30" s="89">
        <v>1</v>
      </c>
    </row>
    <row r="31" spans="1:31" x14ac:dyDescent="0.2">
      <c r="A31" s="88" t="s">
        <v>237</v>
      </c>
      <c r="B31" s="83">
        <v>437735.86384615384</v>
      </c>
      <c r="C31" s="83">
        <v>437735.86384615384</v>
      </c>
      <c r="D31" s="83">
        <v>-437735.86384615384</v>
      </c>
      <c r="E31" s="83">
        <v>0</v>
      </c>
      <c r="F31" s="83">
        <v>0</v>
      </c>
      <c r="G31" s="83">
        <v>437735.86384615384</v>
      </c>
      <c r="H31" s="83">
        <v>-437735.86384615384</v>
      </c>
      <c r="I31" s="83">
        <v>0</v>
      </c>
      <c r="J31" s="83">
        <v>0</v>
      </c>
      <c r="K31" s="89">
        <v>1</v>
      </c>
      <c r="L31" s="83">
        <v>602088.54091383494</v>
      </c>
      <c r="M31" s="83">
        <v>602088.54091383494</v>
      </c>
      <c r="N31" s="83">
        <v>-602088.54091383494</v>
      </c>
      <c r="O31" s="83">
        <v>0</v>
      </c>
      <c r="P31" s="83">
        <v>0</v>
      </c>
      <c r="Q31" s="83">
        <v>602088.54091383494</v>
      </c>
      <c r="R31" s="83">
        <v>-602088.54091383494</v>
      </c>
      <c r="S31" s="83">
        <v>0</v>
      </c>
      <c r="T31" s="83">
        <v>0</v>
      </c>
      <c r="U31" s="89">
        <v>1</v>
      </c>
      <c r="V31" s="83">
        <v>830483.65223894245</v>
      </c>
      <c r="W31" s="83">
        <v>830483.65223894245</v>
      </c>
      <c r="X31" s="83">
        <v>-830483.65223894245</v>
      </c>
      <c r="Y31" s="83">
        <v>702601.77615216805</v>
      </c>
      <c r="Z31" s="83">
        <v>702601.77615216805</v>
      </c>
      <c r="AA31" s="83">
        <v>830483.65223894245</v>
      </c>
      <c r="AB31" s="83">
        <v>-830483.65223894245</v>
      </c>
      <c r="AC31" s="83">
        <v>702601.77615216805</v>
      </c>
      <c r="AD31" s="83">
        <v>702601.77615216805</v>
      </c>
      <c r="AE31" s="89">
        <v>1</v>
      </c>
    </row>
    <row r="32" spans="1:31" ht="15.75" thickBot="1" x14ac:dyDescent="0.25">
      <c r="A32" s="88" t="s">
        <v>238</v>
      </c>
      <c r="B32" s="83">
        <v>0</v>
      </c>
      <c r="C32" s="83">
        <v>0</v>
      </c>
      <c r="D32" s="83">
        <v>0</v>
      </c>
      <c r="E32" s="83">
        <v>0</v>
      </c>
      <c r="F32" s="83">
        <v>0</v>
      </c>
      <c r="G32" s="83">
        <v>0</v>
      </c>
      <c r="H32" s="83">
        <v>0</v>
      </c>
      <c r="I32" s="83">
        <v>0</v>
      </c>
      <c r="J32" s="83">
        <v>0</v>
      </c>
      <c r="K32" s="89">
        <v>0</v>
      </c>
      <c r="L32" s="83">
        <v>0</v>
      </c>
      <c r="M32" s="83">
        <v>0</v>
      </c>
      <c r="N32" s="83">
        <v>0</v>
      </c>
      <c r="O32" s="83">
        <v>0</v>
      </c>
      <c r="P32" s="83">
        <v>0</v>
      </c>
      <c r="Q32" s="83">
        <v>0</v>
      </c>
      <c r="R32" s="83">
        <v>0</v>
      </c>
      <c r="S32" s="83">
        <v>0</v>
      </c>
      <c r="T32" s="83">
        <v>0</v>
      </c>
      <c r="U32" s="89">
        <v>1</v>
      </c>
      <c r="V32" s="83">
        <v>52257049.915664025</v>
      </c>
      <c r="W32" s="83">
        <v>52257049.915664025</v>
      </c>
      <c r="X32" s="83">
        <v>0</v>
      </c>
      <c r="Y32" s="83">
        <v>0</v>
      </c>
      <c r="Z32" s="83">
        <v>52257049.915664025</v>
      </c>
      <c r="AA32" s="83">
        <v>52257049.915664025</v>
      </c>
      <c r="AB32" s="83">
        <v>0</v>
      </c>
      <c r="AC32" s="83">
        <v>0</v>
      </c>
      <c r="AD32" s="83">
        <v>52257049.915664025</v>
      </c>
      <c r="AE32" s="89">
        <v>1</v>
      </c>
    </row>
    <row r="33" spans="1:31" x14ac:dyDescent="0.2">
      <c r="A33" s="90" t="s">
        <v>221</v>
      </c>
      <c r="B33" s="91">
        <v>479711178.76846135</v>
      </c>
      <c r="C33" s="91">
        <v>479711178.76846135</v>
      </c>
      <c r="D33" s="91">
        <v>-25253347.916923076</v>
      </c>
      <c r="E33" s="91">
        <v>0</v>
      </c>
      <c r="F33" s="91">
        <v>454457830.8515383</v>
      </c>
      <c r="G33" s="91">
        <v>479711178.76846135</v>
      </c>
      <c r="H33" s="91">
        <v>-25253347.916923076</v>
      </c>
      <c r="I33" s="91">
        <v>0</v>
      </c>
      <c r="J33" s="91">
        <v>454457830.8515383</v>
      </c>
      <c r="K33" s="92">
        <v>16</v>
      </c>
      <c r="L33" s="91">
        <v>510830886.6118027</v>
      </c>
      <c r="M33" s="91">
        <v>510830886.6118027</v>
      </c>
      <c r="N33" s="91">
        <v>-39199907.733119406</v>
      </c>
      <c r="O33" s="91">
        <v>0</v>
      </c>
      <c r="P33" s="91">
        <v>471630978.87868327</v>
      </c>
      <c r="Q33" s="91">
        <v>510830886.6118027</v>
      </c>
      <c r="R33" s="91">
        <v>-39199907.733119406</v>
      </c>
      <c r="S33" s="91">
        <v>0</v>
      </c>
      <c r="T33" s="91">
        <v>471630978.87868327</v>
      </c>
      <c r="U33" s="92">
        <v>17</v>
      </c>
      <c r="V33" s="91">
        <v>605550605.75216365</v>
      </c>
      <c r="W33" s="91">
        <v>605550605.75216365</v>
      </c>
      <c r="X33" s="91">
        <v>-49567651.133417062</v>
      </c>
      <c r="Y33" s="91">
        <v>42849624.781514667</v>
      </c>
      <c r="Z33" s="91">
        <v>598832579.40026116</v>
      </c>
      <c r="AA33" s="91">
        <v>605550605.75216365</v>
      </c>
      <c r="AB33" s="91">
        <v>-49567651.133417062</v>
      </c>
      <c r="AC33" s="91">
        <v>42849624.781514667</v>
      </c>
      <c r="AD33" s="91">
        <v>598832579.40026116</v>
      </c>
      <c r="AE33" s="92">
        <v>17</v>
      </c>
    </row>
    <row r="35" spans="1:31" x14ac:dyDescent="0.2">
      <c r="A35" s="87" t="s">
        <v>239</v>
      </c>
      <c r="B35" s="83"/>
      <c r="C35" s="83"/>
      <c r="D35" s="83"/>
      <c r="E35" s="83"/>
      <c r="F35" s="83"/>
      <c r="G35" s="83"/>
      <c r="H35" s="83"/>
      <c r="I35" s="83"/>
      <c r="J35" s="83"/>
      <c r="K35" s="84"/>
      <c r="L35" s="83"/>
      <c r="M35" s="83"/>
      <c r="N35" s="83"/>
      <c r="O35" s="83"/>
      <c r="P35" s="83"/>
      <c r="Q35" s="83"/>
      <c r="R35" s="83"/>
      <c r="S35" s="83"/>
      <c r="T35" s="83"/>
      <c r="U35" s="84"/>
      <c r="V35" s="83"/>
      <c r="W35" s="83"/>
      <c r="X35" s="83"/>
      <c r="Y35" s="83"/>
      <c r="Z35" s="83"/>
      <c r="AA35" s="83"/>
      <c r="AB35" s="83"/>
      <c r="AC35" s="83"/>
      <c r="AD35" s="83"/>
      <c r="AE35" s="84"/>
    </row>
    <row r="36" spans="1:31" x14ac:dyDescent="0.2">
      <c r="A36" s="88" t="s">
        <v>240</v>
      </c>
      <c r="B36" s="83">
        <v>7056953.961538462</v>
      </c>
      <c r="C36" s="83">
        <v>7056953.961538462</v>
      </c>
      <c r="D36" s="83">
        <v>0</v>
      </c>
      <c r="E36" s="83">
        <v>0</v>
      </c>
      <c r="F36" s="83">
        <v>7056953.961538462</v>
      </c>
      <c r="G36" s="83">
        <v>7056953.961538462</v>
      </c>
      <c r="H36" s="83">
        <v>0</v>
      </c>
      <c r="I36" s="83">
        <v>0</v>
      </c>
      <c r="J36" s="83">
        <v>7056953.961538462</v>
      </c>
      <c r="K36" s="89">
        <v>1</v>
      </c>
      <c r="L36" s="83">
        <v>7864185.0984615376</v>
      </c>
      <c r="M36" s="83">
        <v>7864185.0984615376</v>
      </c>
      <c r="N36" s="83">
        <v>0</v>
      </c>
      <c r="O36" s="83">
        <v>0</v>
      </c>
      <c r="P36" s="83">
        <v>7864185.0984615376</v>
      </c>
      <c r="Q36" s="83">
        <v>7864185.0984615376</v>
      </c>
      <c r="R36" s="83">
        <v>0</v>
      </c>
      <c r="S36" s="83">
        <v>0</v>
      </c>
      <c r="T36" s="83">
        <v>7864185.0984615376</v>
      </c>
      <c r="U36" s="89">
        <v>1</v>
      </c>
      <c r="V36" s="83">
        <v>8748147.3499999978</v>
      </c>
      <c r="W36" s="83">
        <v>8748147.3499999978</v>
      </c>
      <c r="X36" s="83">
        <v>0</v>
      </c>
      <c r="Y36" s="83">
        <v>0</v>
      </c>
      <c r="Z36" s="83">
        <v>8748147.3499999978</v>
      </c>
      <c r="AA36" s="83">
        <v>8748147.3499999978</v>
      </c>
      <c r="AB36" s="83">
        <v>0</v>
      </c>
      <c r="AC36" s="83">
        <v>0</v>
      </c>
      <c r="AD36" s="83">
        <v>8748147.3499999978</v>
      </c>
      <c r="AE36" s="89">
        <v>1</v>
      </c>
    </row>
    <row r="37" spans="1:31" x14ac:dyDescent="0.2">
      <c r="A37" s="88" t="s">
        <v>241</v>
      </c>
      <c r="B37" s="83">
        <v>11579430.790000003</v>
      </c>
      <c r="C37" s="83">
        <v>11579430.790000003</v>
      </c>
      <c r="D37" s="83">
        <v>0</v>
      </c>
      <c r="E37" s="83">
        <v>0</v>
      </c>
      <c r="F37" s="83">
        <v>11579430.790000003</v>
      </c>
      <c r="G37" s="83">
        <v>11579430.790000003</v>
      </c>
      <c r="H37" s="83">
        <v>0</v>
      </c>
      <c r="I37" s="83">
        <v>0</v>
      </c>
      <c r="J37" s="83">
        <v>11579430.790000003</v>
      </c>
      <c r="K37" s="89">
        <v>1</v>
      </c>
      <c r="L37" s="83">
        <v>11608814.930000003</v>
      </c>
      <c r="M37" s="83">
        <v>11608814.930000003</v>
      </c>
      <c r="N37" s="83">
        <v>0</v>
      </c>
      <c r="O37" s="83">
        <v>0</v>
      </c>
      <c r="P37" s="83">
        <v>11608814.930000003</v>
      </c>
      <c r="Q37" s="83">
        <v>11608814.930000003</v>
      </c>
      <c r="R37" s="83">
        <v>0</v>
      </c>
      <c r="S37" s="83">
        <v>0</v>
      </c>
      <c r="T37" s="83">
        <v>11608814.930000003</v>
      </c>
      <c r="U37" s="89">
        <v>1</v>
      </c>
      <c r="V37" s="83">
        <v>11608814.930000005</v>
      </c>
      <c r="W37" s="83">
        <v>11608814.930000005</v>
      </c>
      <c r="X37" s="83">
        <v>0</v>
      </c>
      <c r="Y37" s="83">
        <v>0</v>
      </c>
      <c r="Z37" s="83">
        <v>11608814.930000005</v>
      </c>
      <c r="AA37" s="83">
        <v>11608814.930000005</v>
      </c>
      <c r="AB37" s="83">
        <v>0</v>
      </c>
      <c r="AC37" s="83">
        <v>0</v>
      </c>
      <c r="AD37" s="83">
        <v>11608814.930000005</v>
      </c>
      <c r="AE37" s="89">
        <v>1</v>
      </c>
    </row>
    <row r="38" spans="1:31" x14ac:dyDescent="0.2">
      <c r="A38" s="88" t="s">
        <v>242</v>
      </c>
      <c r="B38" s="83">
        <v>-159337.83000000002</v>
      </c>
      <c r="C38" s="83">
        <v>-159337.83000000002</v>
      </c>
      <c r="D38" s="83">
        <v>159337.83000000002</v>
      </c>
      <c r="E38" s="83">
        <v>0</v>
      </c>
      <c r="F38" s="83">
        <v>0</v>
      </c>
      <c r="G38" s="83">
        <v>-159337.83000000002</v>
      </c>
      <c r="H38" s="83">
        <v>159337.83000000002</v>
      </c>
      <c r="I38" s="83">
        <v>0</v>
      </c>
      <c r="J38" s="83">
        <v>0</v>
      </c>
      <c r="K38" s="89">
        <v>1</v>
      </c>
      <c r="L38" s="83">
        <v>-159337.83000000002</v>
      </c>
      <c r="M38" s="83">
        <v>-159337.83000000002</v>
      </c>
      <c r="N38" s="83">
        <v>159337.83000000002</v>
      </c>
      <c r="O38" s="83">
        <v>0</v>
      </c>
      <c r="P38" s="83">
        <v>0</v>
      </c>
      <c r="Q38" s="83">
        <v>-159337.83000000002</v>
      </c>
      <c r="R38" s="83">
        <v>159337.83000000002</v>
      </c>
      <c r="S38" s="83">
        <v>0</v>
      </c>
      <c r="T38" s="83">
        <v>0</v>
      </c>
      <c r="U38" s="89">
        <v>1</v>
      </c>
      <c r="V38" s="83">
        <v>-159337.83000000002</v>
      </c>
      <c r="W38" s="83">
        <v>-159337.83000000002</v>
      </c>
      <c r="X38" s="83">
        <v>159337.83000000002</v>
      </c>
      <c r="Y38" s="83">
        <v>-147081.07384615386</v>
      </c>
      <c r="Z38" s="83">
        <v>-147081.07384615386</v>
      </c>
      <c r="AA38" s="83">
        <v>-159337.83000000002</v>
      </c>
      <c r="AB38" s="83">
        <v>159337.83000000002</v>
      </c>
      <c r="AC38" s="83">
        <v>-147081.07384615386</v>
      </c>
      <c r="AD38" s="83">
        <v>-147081.07384615386</v>
      </c>
      <c r="AE38" s="89">
        <v>1</v>
      </c>
    </row>
    <row r="39" spans="1:31" x14ac:dyDescent="0.2">
      <c r="A39" s="88" t="s">
        <v>243</v>
      </c>
      <c r="B39" s="83">
        <v>5521812.371538463</v>
      </c>
      <c r="C39" s="83">
        <v>5521812.371538463</v>
      </c>
      <c r="D39" s="83">
        <v>0</v>
      </c>
      <c r="E39" s="83">
        <v>0</v>
      </c>
      <c r="F39" s="83">
        <v>5521812.371538463</v>
      </c>
      <c r="G39" s="83">
        <v>5521812.3715384621</v>
      </c>
      <c r="H39" s="83">
        <v>0</v>
      </c>
      <c r="I39" s="83">
        <v>0</v>
      </c>
      <c r="J39" s="83">
        <v>5521812.371538463</v>
      </c>
      <c r="K39" s="89">
        <v>1</v>
      </c>
      <c r="L39" s="83">
        <v>5231261.9715384608</v>
      </c>
      <c r="M39" s="83">
        <v>5231261.9715384608</v>
      </c>
      <c r="N39" s="83">
        <v>0</v>
      </c>
      <c r="O39" s="83">
        <v>0</v>
      </c>
      <c r="P39" s="83">
        <v>5231261.9715384608</v>
      </c>
      <c r="Q39" s="83">
        <v>5231261.9715384608</v>
      </c>
      <c r="R39" s="83">
        <v>0</v>
      </c>
      <c r="S39" s="83">
        <v>0</v>
      </c>
      <c r="T39" s="83">
        <v>5231261.9715384608</v>
      </c>
      <c r="U39" s="89">
        <v>1</v>
      </c>
      <c r="V39" s="83">
        <v>5444322.2938461537</v>
      </c>
      <c r="W39" s="83">
        <v>5444322.2938461537</v>
      </c>
      <c r="X39" s="83">
        <v>0</v>
      </c>
      <c r="Y39" s="83">
        <v>0</v>
      </c>
      <c r="Z39" s="83">
        <v>5444322.2938461537</v>
      </c>
      <c r="AA39" s="83">
        <v>5444322.2938461537</v>
      </c>
      <c r="AB39" s="83">
        <v>0</v>
      </c>
      <c r="AC39" s="83">
        <v>0</v>
      </c>
      <c r="AD39" s="83">
        <v>5444322.2938461537</v>
      </c>
      <c r="AE39" s="89">
        <v>1</v>
      </c>
    </row>
    <row r="40" spans="1:31" x14ac:dyDescent="0.2">
      <c r="A40" s="88" t="s">
        <v>244</v>
      </c>
      <c r="B40" s="83">
        <v>21656835</v>
      </c>
      <c r="C40" s="83">
        <v>21656835</v>
      </c>
      <c r="D40" s="83">
        <v>0</v>
      </c>
      <c r="E40" s="83">
        <v>0</v>
      </c>
      <c r="F40" s="83">
        <v>21656835</v>
      </c>
      <c r="G40" s="83">
        <v>21656835</v>
      </c>
      <c r="H40" s="83">
        <v>0</v>
      </c>
      <c r="I40" s="83">
        <v>0</v>
      </c>
      <c r="J40" s="83">
        <v>21656835</v>
      </c>
      <c r="K40" s="89">
        <v>1</v>
      </c>
      <c r="L40" s="83">
        <v>21656835</v>
      </c>
      <c r="M40" s="83">
        <v>21656835</v>
      </c>
      <c r="N40" s="83">
        <v>0</v>
      </c>
      <c r="O40" s="83">
        <v>0</v>
      </c>
      <c r="P40" s="83">
        <v>21656835</v>
      </c>
      <c r="Q40" s="83">
        <v>21656835</v>
      </c>
      <c r="R40" s="83">
        <v>0</v>
      </c>
      <c r="S40" s="83">
        <v>0</v>
      </c>
      <c r="T40" s="83">
        <v>21656835</v>
      </c>
      <c r="U40" s="89">
        <v>1</v>
      </c>
      <c r="V40" s="83">
        <v>21656835</v>
      </c>
      <c r="W40" s="83">
        <v>21656835</v>
      </c>
      <c r="X40" s="83">
        <v>0</v>
      </c>
      <c r="Y40" s="83">
        <v>0</v>
      </c>
      <c r="Z40" s="83">
        <v>21656835</v>
      </c>
      <c r="AA40" s="83">
        <v>21656835</v>
      </c>
      <c r="AB40" s="83">
        <v>0</v>
      </c>
      <c r="AC40" s="83">
        <v>0</v>
      </c>
      <c r="AD40" s="83">
        <v>21656835</v>
      </c>
      <c r="AE40" s="89">
        <v>1</v>
      </c>
    </row>
    <row r="41" spans="1:31" ht="15.75" thickBot="1" x14ac:dyDescent="0.25">
      <c r="A41" s="88" t="s">
        <v>245</v>
      </c>
      <c r="B41" s="83">
        <v>4989393.1061538458</v>
      </c>
      <c r="C41" s="83">
        <v>4989393.1061538458</v>
      </c>
      <c r="D41" s="83">
        <v>-4989393.1061538458</v>
      </c>
      <c r="E41" s="83">
        <v>0</v>
      </c>
      <c r="F41" s="83">
        <v>0</v>
      </c>
      <c r="G41" s="83">
        <v>4989393.1061538458</v>
      </c>
      <c r="H41" s="83">
        <v>-4989393.1061538458</v>
      </c>
      <c r="I41" s="83">
        <v>0</v>
      </c>
      <c r="J41" s="83">
        <v>0</v>
      </c>
      <c r="K41" s="89">
        <v>1</v>
      </c>
      <c r="L41" s="83">
        <v>9677542</v>
      </c>
      <c r="M41" s="83">
        <v>9677542</v>
      </c>
      <c r="N41" s="83">
        <v>-9677542</v>
      </c>
      <c r="O41" s="83">
        <v>0</v>
      </c>
      <c r="P41" s="83">
        <v>0</v>
      </c>
      <c r="Q41" s="83">
        <v>9677542</v>
      </c>
      <c r="R41" s="83">
        <v>-9677542</v>
      </c>
      <c r="S41" s="83">
        <v>0</v>
      </c>
      <c r="T41" s="83">
        <v>0</v>
      </c>
      <c r="U41" s="89">
        <v>1</v>
      </c>
      <c r="V41" s="83">
        <v>9677542</v>
      </c>
      <c r="W41" s="83">
        <v>9677542</v>
      </c>
      <c r="X41" s="83">
        <v>-9677542</v>
      </c>
      <c r="Y41" s="83">
        <v>0</v>
      </c>
      <c r="Z41" s="83">
        <v>0</v>
      </c>
      <c r="AA41" s="83">
        <v>9677542</v>
      </c>
      <c r="AB41" s="83">
        <v>-9677542</v>
      </c>
      <c r="AC41" s="83">
        <v>0</v>
      </c>
      <c r="AD41" s="83">
        <v>0</v>
      </c>
      <c r="AE41" s="89">
        <v>1</v>
      </c>
    </row>
    <row r="42" spans="1:31" x14ac:dyDescent="0.2">
      <c r="A42" s="90" t="s">
        <v>239</v>
      </c>
      <c r="B42" s="91">
        <v>50645087.399230778</v>
      </c>
      <c r="C42" s="91">
        <v>50645087.399230778</v>
      </c>
      <c r="D42" s="91">
        <v>-4830055.2761538457</v>
      </c>
      <c r="E42" s="91">
        <v>0</v>
      </c>
      <c r="F42" s="91">
        <v>45815032.123076931</v>
      </c>
      <c r="G42" s="91">
        <v>50645087.399230771</v>
      </c>
      <c r="H42" s="91">
        <v>-4830055.2761538457</v>
      </c>
      <c r="I42" s="91">
        <v>0</v>
      </c>
      <c r="J42" s="91">
        <v>45815032.123076931</v>
      </c>
      <c r="K42" s="92">
        <v>6</v>
      </c>
      <c r="L42" s="91">
        <v>55879301.170000002</v>
      </c>
      <c r="M42" s="91">
        <v>55879301.170000002</v>
      </c>
      <c r="N42" s="91">
        <v>-9518204.1699999999</v>
      </c>
      <c r="O42" s="91">
        <v>0</v>
      </c>
      <c r="P42" s="91">
        <v>46361097</v>
      </c>
      <c r="Q42" s="91">
        <v>55879301.170000002</v>
      </c>
      <c r="R42" s="91">
        <v>-9518204.1699999999</v>
      </c>
      <c r="S42" s="91">
        <v>0</v>
      </c>
      <c r="T42" s="91">
        <v>46361097</v>
      </c>
      <c r="U42" s="92">
        <v>6</v>
      </c>
      <c r="V42" s="91">
        <v>56976323.743846156</v>
      </c>
      <c r="W42" s="91">
        <v>56976323.743846156</v>
      </c>
      <c r="X42" s="91">
        <v>-9518204.1699999999</v>
      </c>
      <c r="Y42" s="91">
        <v>-147081.07384615386</v>
      </c>
      <c r="Z42" s="91">
        <v>47311038.5</v>
      </c>
      <c r="AA42" s="91">
        <v>56976323.743846156</v>
      </c>
      <c r="AB42" s="91">
        <v>-9518204.1699999999</v>
      </c>
      <c r="AC42" s="91">
        <v>-147081.07384615386</v>
      </c>
      <c r="AD42" s="91">
        <v>47311038.5</v>
      </c>
      <c r="AE42" s="92">
        <v>6</v>
      </c>
    </row>
    <row r="43" spans="1:31" ht="15.75" thickBot="1" x14ac:dyDescent="0.25"/>
    <row r="44" spans="1:31" x14ac:dyDescent="0.2">
      <c r="A44" s="93" t="s">
        <v>218</v>
      </c>
      <c r="B44" s="94">
        <v>543279475.15692282</v>
      </c>
      <c r="C44" s="94">
        <v>543279475.15692282</v>
      </c>
      <c r="D44" s="94">
        <v>-30083403.193076923</v>
      </c>
      <c r="E44" s="94">
        <v>0</v>
      </c>
      <c r="F44" s="94">
        <v>513196071.96384597</v>
      </c>
      <c r="G44" s="94">
        <v>543279475.15692282</v>
      </c>
      <c r="H44" s="94">
        <v>-30083403.193076923</v>
      </c>
      <c r="I44" s="94">
        <v>0</v>
      </c>
      <c r="J44" s="94">
        <v>513196071.96384597</v>
      </c>
      <c r="K44" s="84">
        <v>23</v>
      </c>
      <c r="L44" s="94">
        <v>582538176.75140858</v>
      </c>
      <c r="M44" s="94">
        <v>582538176.75140858</v>
      </c>
      <c r="N44" s="94">
        <v>-48718111.903119408</v>
      </c>
      <c r="O44" s="94">
        <v>0</v>
      </c>
      <c r="P44" s="94">
        <v>533820064.84828919</v>
      </c>
      <c r="Q44" s="94">
        <v>582538176.75140858</v>
      </c>
      <c r="R44" s="94">
        <v>-48718111.903119408</v>
      </c>
      <c r="S44" s="94">
        <v>0</v>
      </c>
      <c r="T44" s="94">
        <v>533820064.84828919</v>
      </c>
      <c r="U44" s="84">
        <v>24</v>
      </c>
      <c r="V44" s="94">
        <v>681119850.20214462</v>
      </c>
      <c r="W44" s="94">
        <v>681119850.20214462</v>
      </c>
      <c r="X44" s="94">
        <v>-59085855.303417064</v>
      </c>
      <c r="Y44" s="94">
        <v>42702543.707668513</v>
      </c>
      <c r="Z44" s="94">
        <v>664736538.60639596</v>
      </c>
      <c r="AA44" s="94">
        <v>681119850.20214462</v>
      </c>
      <c r="AB44" s="94">
        <v>-59085855.303417064</v>
      </c>
      <c r="AC44" s="94">
        <v>42702543.707668513</v>
      </c>
      <c r="AD44" s="94">
        <v>664736538.60639596</v>
      </c>
      <c r="AE44" s="84">
        <v>24</v>
      </c>
    </row>
    <row r="46" spans="1:31" x14ac:dyDescent="0.2">
      <c r="A46" s="86" t="s">
        <v>246</v>
      </c>
      <c r="B46" s="83"/>
      <c r="C46" s="83"/>
      <c r="D46" s="83"/>
      <c r="E46" s="83"/>
      <c r="F46" s="83"/>
      <c r="G46" s="83"/>
      <c r="H46" s="83"/>
      <c r="I46" s="83"/>
      <c r="J46" s="83"/>
      <c r="K46" s="84"/>
      <c r="L46" s="83"/>
      <c r="M46" s="83"/>
      <c r="N46" s="83"/>
      <c r="O46" s="83"/>
      <c r="P46" s="83"/>
      <c r="Q46" s="83"/>
      <c r="R46" s="83"/>
      <c r="S46" s="83"/>
      <c r="T46" s="83"/>
      <c r="U46" s="84"/>
      <c r="V46" s="83"/>
      <c r="W46" s="83"/>
      <c r="X46" s="83"/>
      <c r="Y46" s="83"/>
      <c r="Z46" s="83"/>
      <c r="AA46" s="83"/>
      <c r="AB46" s="83"/>
      <c r="AC46" s="83"/>
      <c r="AD46" s="83"/>
      <c r="AE46" s="84"/>
    </row>
    <row r="47" spans="1:31" x14ac:dyDescent="0.2">
      <c r="A47" s="88" t="s">
        <v>247</v>
      </c>
      <c r="B47" s="83">
        <v>1381768.3009425027</v>
      </c>
      <c r="C47" s="83">
        <v>1381768.3009425027</v>
      </c>
      <c r="D47" s="83">
        <v>0</v>
      </c>
      <c r="E47" s="83">
        <v>0</v>
      </c>
      <c r="F47" s="83">
        <v>1381768.3009425027</v>
      </c>
      <c r="G47" s="83">
        <v>1381768.3009425027</v>
      </c>
      <c r="H47" s="83">
        <v>0</v>
      </c>
      <c r="I47" s="83">
        <v>0</v>
      </c>
      <c r="J47" s="83">
        <v>1381768.3009425027</v>
      </c>
      <c r="K47" s="89">
        <v>1</v>
      </c>
      <c r="L47" s="83">
        <v>1246450.9622943276</v>
      </c>
      <c r="M47" s="83">
        <v>1246450.9622943276</v>
      </c>
      <c r="N47" s="83">
        <v>0</v>
      </c>
      <c r="O47" s="83">
        <v>0</v>
      </c>
      <c r="P47" s="83">
        <v>1246450.9622943276</v>
      </c>
      <c r="Q47" s="83">
        <v>1246450.9622943276</v>
      </c>
      <c r="R47" s="83">
        <v>0</v>
      </c>
      <c r="S47" s="83">
        <v>0</v>
      </c>
      <c r="T47" s="83">
        <v>1246450.9622943276</v>
      </c>
      <c r="U47" s="89">
        <v>1</v>
      </c>
      <c r="V47" s="83">
        <v>207587.98155754386</v>
      </c>
      <c r="W47" s="83">
        <v>207587.98155754386</v>
      </c>
      <c r="X47" s="83">
        <v>0</v>
      </c>
      <c r="Y47" s="83">
        <v>0</v>
      </c>
      <c r="Z47" s="83">
        <v>207587.98155754386</v>
      </c>
      <c r="AA47" s="83">
        <v>207587.98155754386</v>
      </c>
      <c r="AB47" s="83">
        <v>0</v>
      </c>
      <c r="AC47" s="83">
        <v>0</v>
      </c>
      <c r="AD47" s="83">
        <v>207587.98155754386</v>
      </c>
      <c r="AE47" s="89">
        <v>1</v>
      </c>
    </row>
    <row r="48" spans="1:31" x14ac:dyDescent="0.2">
      <c r="A48" s="88" t="s">
        <v>248</v>
      </c>
      <c r="B48" s="83">
        <v>16320185.096384693</v>
      </c>
      <c r="C48" s="83">
        <v>16320185.096384693</v>
      </c>
      <c r="D48" s="83">
        <v>0</v>
      </c>
      <c r="E48" s="83">
        <v>0</v>
      </c>
      <c r="F48" s="83">
        <v>16320185.096384693</v>
      </c>
      <c r="G48" s="83">
        <v>16320185.096384693</v>
      </c>
      <c r="H48" s="83">
        <v>0</v>
      </c>
      <c r="I48" s="83">
        <v>0</v>
      </c>
      <c r="J48" s="83">
        <v>16320185.096384693</v>
      </c>
      <c r="K48" s="89">
        <v>1</v>
      </c>
      <c r="L48" s="83">
        <v>44729716.906361319</v>
      </c>
      <c r="M48" s="83">
        <v>44729716.906361319</v>
      </c>
      <c r="N48" s="83">
        <v>0</v>
      </c>
      <c r="O48" s="83">
        <v>0</v>
      </c>
      <c r="P48" s="83">
        <v>44729716.906361319</v>
      </c>
      <c r="Q48" s="83">
        <v>44729716.906361319</v>
      </c>
      <c r="R48" s="83">
        <v>0</v>
      </c>
      <c r="S48" s="83">
        <v>0</v>
      </c>
      <c r="T48" s="83">
        <v>44729716.906361319</v>
      </c>
      <c r="U48" s="89">
        <v>1</v>
      </c>
      <c r="V48" s="83">
        <v>15259274.220128398</v>
      </c>
      <c r="W48" s="83">
        <v>15259274.220128398</v>
      </c>
      <c r="X48" s="83">
        <v>0</v>
      </c>
      <c r="Y48" s="83">
        <v>0</v>
      </c>
      <c r="Z48" s="83">
        <v>15259274.220128398</v>
      </c>
      <c r="AA48" s="83">
        <v>15259274.220128398</v>
      </c>
      <c r="AB48" s="83">
        <v>0</v>
      </c>
      <c r="AC48" s="83">
        <v>0</v>
      </c>
      <c r="AD48" s="83">
        <v>15259274.220128398</v>
      </c>
      <c r="AE48" s="89">
        <v>1</v>
      </c>
    </row>
    <row r="49" spans="1:31" x14ac:dyDescent="0.2">
      <c r="A49" s="88" t="s">
        <v>249</v>
      </c>
      <c r="B49" s="83">
        <v>5976747.241030423</v>
      </c>
      <c r="C49" s="83">
        <v>5976747.241030423</v>
      </c>
      <c r="D49" s="83">
        <v>0</v>
      </c>
      <c r="E49" s="83">
        <v>0</v>
      </c>
      <c r="F49" s="83">
        <v>5976747.241030423</v>
      </c>
      <c r="G49" s="83">
        <v>5976747.241030423</v>
      </c>
      <c r="H49" s="83">
        <v>0</v>
      </c>
      <c r="I49" s="83">
        <v>0</v>
      </c>
      <c r="J49" s="83">
        <v>5976747.241030423</v>
      </c>
      <c r="K49" s="89">
        <v>1</v>
      </c>
      <c r="L49" s="83">
        <v>8964255.2710062135</v>
      </c>
      <c r="M49" s="83">
        <v>8964255.2710062135</v>
      </c>
      <c r="N49" s="83">
        <v>0</v>
      </c>
      <c r="O49" s="83">
        <v>0</v>
      </c>
      <c r="P49" s="83">
        <v>8964255.2710062135</v>
      </c>
      <c r="Q49" s="83">
        <v>8964255.2710062135</v>
      </c>
      <c r="R49" s="83">
        <v>0</v>
      </c>
      <c r="S49" s="83">
        <v>0</v>
      </c>
      <c r="T49" s="83">
        <v>8964255.2710062135</v>
      </c>
      <c r="U49" s="89">
        <v>1</v>
      </c>
      <c r="V49" s="83">
        <v>11843802.433033768</v>
      </c>
      <c r="W49" s="83">
        <v>11843802.433033768</v>
      </c>
      <c r="X49" s="83">
        <v>0</v>
      </c>
      <c r="Y49" s="83">
        <v>0</v>
      </c>
      <c r="Z49" s="83">
        <v>11843802.433033768</v>
      </c>
      <c r="AA49" s="83">
        <v>11843802.433033768</v>
      </c>
      <c r="AB49" s="83">
        <v>0</v>
      </c>
      <c r="AC49" s="83">
        <v>0</v>
      </c>
      <c r="AD49" s="83">
        <v>11843802.433033768</v>
      </c>
      <c r="AE49" s="89">
        <v>1</v>
      </c>
    </row>
    <row r="50" spans="1:31" x14ac:dyDescent="0.2">
      <c r="A50" s="88" t="s">
        <v>250</v>
      </c>
      <c r="B50" s="83">
        <v>265887.48933468916</v>
      </c>
      <c r="C50" s="83">
        <v>265887.48933468916</v>
      </c>
      <c r="D50" s="83">
        <v>0</v>
      </c>
      <c r="E50" s="83">
        <v>0</v>
      </c>
      <c r="F50" s="83">
        <v>265887.48933468916</v>
      </c>
      <c r="G50" s="83">
        <v>265887.48933468916</v>
      </c>
      <c r="H50" s="83">
        <v>0</v>
      </c>
      <c r="I50" s="83">
        <v>0</v>
      </c>
      <c r="J50" s="83">
        <v>265887.48933468916</v>
      </c>
      <c r="K50" s="89">
        <v>1</v>
      </c>
      <c r="L50" s="83">
        <v>5595.228376170433</v>
      </c>
      <c r="M50" s="83">
        <v>5595.228376170433</v>
      </c>
      <c r="N50" s="83">
        <v>0</v>
      </c>
      <c r="O50" s="83">
        <v>0</v>
      </c>
      <c r="P50" s="83">
        <v>5595.228376170433</v>
      </c>
      <c r="Q50" s="83">
        <v>5595.228376170433</v>
      </c>
      <c r="R50" s="83">
        <v>0</v>
      </c>
      <c r="S50" s="83">
        <v>0</v>
      </c>
      <c r="T50" s="83">
        <v>5595.228376170433</v>
      </c>
      <c r="U50" s="89">
        <v>1</v>
      </c>
      <c r="V50" s="83">
        <v>2601.686923076923</v>
      </c>
      <c r="W50" s="83">
        <v>2601.686923076923</v>
      </c>
      <c r="X50" s="83">
        <v>0</v>
      </c>
      <c r="Y50" s="83">
        <v>0</v>
      </c>
      <c r="Z50" s="83">
        <v>2601.686923076923</v>
      </c>
      <c r="AA50" s="83">
        <v>2601.686923076923</v>
      </c>
      <c r="AB50" s="83">
        <v>0</v>
      </c>
      <c r="AC50" s="83">
        <v>0</v>
      </c>
      <c r="AD50" s="83">
        <v>2601.686923076923</v>
      </c>
      <c r="AE50" s="89">
        <v>1</v>
      </c>
    </row>
    <row r="51" spans="1:31" ht="15.75" thickBot="1" x14ac:dyDescent="0.25">
      <c r="A51" s="88" t="s">
        <v>251</v>
      </c>
      <c r="B51" s="83">
        <v>3658085.6969230771</v>
      </c>
      <c r="C51" s="83">
        <v>3658085.6969230771</v>
      </c>
      <c r="D51" s="83">
        <v>-3658085.6969230771</v>
      </c>
      <c r="E51" s="83">
        <v>0</v>
      </c>
      <c r="F51" s="83">
        <v>0</v>
      </c>
      <c r="G51" s="83">
        <v>3658085.6969230771</v>
      </c>
      <c r="H51" s="83">
        <v>-3658085.6969230771</v>
      </c>
      <c r="I51" s="83">
        <v>0</v>
      </c>
      <c r="J51" s="83">
        <v>0</v>
      </c>
      <c r="K51" s="89">
        <v>1</v>
      </c>
      <c r="L51" s="83">
        <v>2714008.1640704973</v>
      </c>
      <c r="M51" s="83">
        <v>2714008.1640704973</v>
      </c>
      <c r="N51" s="83">
        <v>-2714008.1640704973</v>
      </c>
      <c r="O51" s="83">
        <v>0</v>
      </c>
      <c r="P51" s="83">
        <v>0</v>
      </c>
      <c r="Q51" s="83">
        <v>2714008.1640704973</v>
      </c>
      <c r="R51" s="83">
        <v>-2714008.1640704973</v>
      </c>
      <c r="S51" s="83">
        <v>0</v>
      </c>
      <c r="T51" s="83">
        <v>0</v>
      </c>
      <c r="U51" s="89">
        <v>1</v>
      </c>
      <c r="V51" s="83">
        <v>3555214.0227053412</v>
      </c>
      <c r="W51" s="83">
        <v>3555214.0227053412</v>
      </c>
      <c r="X51" s="83">
        <v>-3555214.0227053412</v>
      </c>
      <c r="Y51" s="83">
        <v>879173.84259832825</v>
      </c>
      <c r="Z51" s="83">
        <v>879173.84259832825</v>
      </c>
      <c r="AA51" s="83">
        <v>3555214.0227053412</v>
      </c>
      <c r="AB51" s="83">
        <v>-3555214.0227053412</v>
      </c>
      <c r="AC51" s="83">
        <v>879173.84259832825</v>
      </c>
      <c r="AD51" s="83">
        <v>879173.84259832825</v>
      </c>
      <c r="AE51" s="89">
        <v>1</v>
      </c>
    </row>
    <row r="52" spans="1:31" x14ac:dyDescent="0.2">
      <c r="A52" s="93" t="s">
        <v>246</v>
      </c>
      <c r="B52" s="94">
        <v>27602673.824615382</v>
      </c>
      <c r="C52" s="94">
        <v>27602673.824615382</v>
      </c>
      <c r="D52" s="94">
        <v>-3658085.6969230771</v>
      </c>
      <c r="E52" s="94">
        <v>0</v>
      </c>
      <c r="F52" s="94">
        <v>23944588.127692305</v>
      </c>
      <c r="G52" s="94">
        <v>27602673.824615382</v>
      </c>
      <c r="H52" s="94">
        <v>-3658085.6969230771</v>
      </c>
      <c r="I52" s="94">
        <v>0</v>
      </c>
      <c r="J52" s="94">
        <v>23944588.127692305</v>
      </c>
      <c r="K52" s="84">
        <v>5</v>
      </c>
      <c r="L52" s="94">
        <v>57660026.532108523</v>
      </c>
      <c r="M52" s="94">
        <v>57660026.532108523</v>
      </c>
      <c r="N52" s="94">
        <v>-2714008.1640704973</v>
      </c>
      <c r="O52" s="94">
        <v>0</v>
      </c>
      <c r="P52" s="94">
        <v>54946018.368038028</v>
      </c>
      <c r="Q52" s="94">
        <v>57660026.532108523</v>
      </c>
      <c r="R52" s="94">
        <v>-2714008.1640704973</v>
      </c>
      <c r="S52" s="94">
        <v>0</v>
      </c>
      <c r="T52" s="94">
        <v>54946018.368038028</v>
      </c>
      <c r="U52" s="84">
        <v>5</v>
      </c>
      <c r="V52" s="94">
        <v>30868480.344348129</v>
      </c>
      <c r="W52" s="94">
        <v>30868480.344348129</v>
      </c>
      <c r="X52" s="94">
        <v>-3555214.0227053412</v>
      </c>
      <c r="Y52" s="94">
        <v>879173.84259832825</v>
      </c>
      <c r="Z52" s="94">
        <v>28192440.164241113</v>
      </c>
      <c r="AA52" s="94">
        <v>30868480.344348129</v>
      </c>
      <c r="AB52" s="94">
        <v>-3555214.0227053412</v>
      </c>
      <c r="AC52" s="94">
        <v>879173.84259832825</v>
      </c>
      <c r="AD52" s="94">
        <v>28192440.164241113</v>
      </c>
      <c r="AE52" s="84">
        <v>5</v>
      </c>
    </row>
    <row r="54" spans="1:31" x14ac:dyDescent="0.2">
      <c r="A54" s="86" t="s">
        <v>252</v>
      </c>
      <c r="B54" s="83"/>
      <c r="C54" s="83"/>
      <c r="D54" s="83"/>
      <c r="E54" s="83"/>
      <c r="F54" s="83"/>
      <c r="G54" s="83"/>
      <c r="H54" s="83"/>
      <c r="I54" s="83"/>
      <c r="J54" s="83"/>
      <c r="K54" s="84"/>
      <c r="L54" s="83"/>
      <c r="M54" s="83"/>
      <c r="N54" s="83"/>
      <c r="O54" s="83"/>
      <c r="P54" s="83"/>
      <c r="Q54" s="83"/>
      <c r="R54" s="83"/>
      <c r="S54" s="83"/>
      <c r="T54" s="83"/>
      <c r="U54" s="84"/>
      <c r="V54" s="83"/>
      <c r="W54" s="83"/>
      <c r="X54" s="83"/>
      <c r="Y54" s="83"/>
      <c r="Z54" s="83"/>
      <c r="AA54" s="83"/>
      <c r="AB54" s="83"/>
      <c r="AC54" s="83"/>
      <c r="AD54" s="83"/>
      <c r="AE54" s="84"/>
    </row>
    <row r="55" spans="1:31" x14ac:dyDescent="0.2">
      <c r="A55" s="87" t="s">
        <v>253</v>
      </c>
      <c r="B55" s="83"/>
      <c r="C55" s="83"/>
      <c r="D55" s="83"/>
      <c r="E55" s="83"/>
      <c r="F55" s="83"/>
      <c r="G55" s="83"/>
      <c r="H55" s="83"/>
      <c r="I55" s="83"/>
      <c r="J55" s="83"/>
      <c r="K55" s="84"/>
      <c r="L55" s="83"/>
      <c r="M55" s="83"/>
      <c r="N55" s="83"/>
      <c r="O55" s="83"/>
      <c r="P55" s="83"/>
      <c r="Q55" s="83"/>
      <c r="R55" s="83"/>
      <c r="S55" s="83"/>
      <c r="T55" s="83"/>
      <c r="U55" s="84"/>
      <c r="V55" s="83"/>
      <c r="W55" s="83"/>
      <c r="X55" s="83"/>
      <c r="Y55" s="83"/>
      <c r="Z55" s="83"/>
      <c r="AA55" s="83"/>
      <c r="AB55" s="83"/>
      <c r="AC55" s="83"/>
      <c r="AD55" s="83"/>
      <c r="AE55" s="84"/>
    </row>
    <row r="56" spans="1:31" ht="15.75" thickBot="1" x14ac:dyDescent="0.25">
      <c r="A56" s="88" t="s">
        <v>254</v>
      </c>
      <c r="B56" s="83">
        <v>-942162.23384615371</v>
      </c>
      <c r="C56" s="83">
        <v>-942162.23384615371</v>
      </c>
      <c r="D56" s="83">
        <v>0</v>
      </c>
      <c r="E56" s="83">
        <v>0</v>
      </c>
      <c r="F56" s="83">
        <v>-942162.23384615371</v>
      </c>
      <c r="G56" s="83">
        <v>-942162.23384615371</v>
      </c>
      <c r="H56" s="83">
        <v>0</v>
      </c>
      <c r="I56" s="83">
        <v>0</v>
      </c>
      <c r="J56" s="83">
        <v>-942162.23384615371</v>
      </c>
      <c r="K56" s="89">
        <v>1</v>
      </c>
      <c r="L56" s="83">
        <v>-1982065.4573722458</v>
      </c>
      <c r="M56" s="83">
        <v>-1982065.4573722458</v>
      </c>
      <c r="N56" s="83">
        <v>0</v>
      </c>
      <c r="O56" s="83">
        <v>0</v>
      </c>
      <c r="P56" s="83">
        <v>-1982065.4573722458</v>
      </c>
      <c r="Q56" s="83">
        <v>-1982065.4573722458</v>
      </c>
      <c r="R56" s="83">
        <v>0</v>
      </c>
      <c r="S56" s="83">
        <v>0</v>
      </c>
      <c r="T56" s="83">
        <v>-1982065.4573722458</v>
      </c>
      <c r="U56" s="89">
        <v>1</v>
      </c>
      <c r="V56" s="83">
        <v>-3216177.405911989</v>
      </c>
      <c r="W56" s="83">
        <v>-3216177.405911989</v>
      </c>
      <c r="X56" s="83">
        <v>0</v>
      </c>
      <c r="Y56" s="83">
        <v>0</v>
      </c>
      <c r="Z56" s="83">
        <v>-3216177.405911989</v>
      </c>
      <c r="AA56" s="83">
        <v>-3216177.405911989</v>
      </c>
      <c r="AB56" s="83">
        <v>0</v>
      </c>
      <c r="AC56" s="83">
        <v>0</v>
      </c>
      <c r="AD56" s="83">
        <v>-3216177.405911989</v>
      </c>
      <c r="AE56" s="89">
        <v>1</v>
      </c>
    </row>
    <row r="57" spans="1:31" x14ac:dyDescent="0.2">
      <c r="A57" s="90" t="s">
        <v>253</v>
      </c>
      <c r="B57" s="91">
        <v>-942162.23384615371</v>
      </c>
      <c r="C57" s="91">
        <v>-942162.23384615371</v>
      </c>
      <c r="D57" s="91">
        <v>0</v>
      </c>
      <c r="E57" s="91">
        <v>0</v>
      </c>
      <c r="F57" s="91">
        <v>-942162.23384615371</v>
      </c>
      <c r="G57" s="91">
        <v>-942162.23384615371</v>
      </c>
      <c r="H57" s="91">
        <v>0</v>
      </c>
      <c r="I57" s="91">
        <v>0</v>
      </c>
      <c r="J57" s="91">
        <v>-942162.23384615371</v>
      </c>
      <c r="K57" s="92">
        <v>1</v>
      </c>
      <c r="L57" s="91">
        <v>-1982065.4573722458</v>
      </c>
      <c r="M57" s="91">
        <v>-1982065.4573722458</v>
      </c>
      <c r="N57" s="91">
        <v>0</v>
      </c>
      <c r="O57" s="91">
        <v>0</v>
      </c>
      <c r="P57" s="91">
        <v>-1982065.4573722458</v>
      </c>
      <c r="Q57" s="91">
        <v>-1982065.4573722458</v>
      </c>
      <c r="R57" s="91">
        <v>0</v>
      </c>
      <c r="S57" s="91">
        <v>0</v>
      </c>
      <c r="T57" s="91">
        <v>-1982065.4573722458</v>
      </c>
      <c r="U57" s="92">
        <v>1</v>
      </c>
      <c r="V57" s="91">
        <v>-3216177.405911989</v>
      </c>
      <c r="W57" s="91">
        <v>-3216177.405911989</v>
      </c>
      <c r="X57" s="91">
        <v>0</v>
      </c>
      <c r="Y57" s="91">
        <v>0</v>
      </c>
      <c r="Z57" s="91">
        <v>-3216177.405911989</v>
      </c>
      <c r="AA57" s="91">
        <v>-3216177.405911989</v>
      </c>
      <c r="AB57" s="91">
        <v>0</v>
      </c>
      <c r="AC57" s="91">
        <v>0</v>
      </c>
      <c r="AD57" s="91">
        <v>-3216177.405911989</v>
      </c>
      <c r="AE57" s="92">
        <v>1</v>
      </c>
    </row>
    <row r="59" spans="1:31" x14ac:dyDescent="0.2">
      <c r="A59" s="87" t="s">
        <v>255</v>
      </c>
      <c r="B59" s="83"/>
      <c r="C59" s="83"/>
      <c r="D59" s="83"/>
      <c r="E59" s="83"/>
      <c r="F59" s="83"/>
      <c r="G59" s="83"/>
      <c r="H59" s="83"/>
      <c r="I59" s="83"/>
      <c r="J59" s="83"/>
      <c r="K59" s="84"/>
      <c r="L59" s="83"/>
      <c r="M59" s="83"/>
      <c r="N59" s="83"/>
      <c r="O59" s="83"/>
      <c r="P59" s="83"/>
      <c r="Q59" s="83"/>
      <c r="R59" s="83"/>
      <c r="S59" s="83"/>
      <c r="T59" s="83"/>
      <c r="U59" s="84"/>
      <c r="V59" s="83"/>
      <c r="W59" s="83"/>
      <c r="X59" s="83"/>
      <c r="Y59" s="83"/>
      <c r="Z59" s="83"/>
      <c r="AA59" s="83"/>
      <c r="AB59" s="83"/>
      <c r="AC59" s="83"/>
      <c r="AD59" s="83"/>
      <c r="AE59" s="84"/>
    </row>
    <row r="60" spans="1:31" x14ac:dyDescent="0.2">
      <c r="A60" s="88" t="s">
        <v>256</v>
      </c>
      <c r="B60" s="83">
        <v>-13416.05</v>
      </c>
      <c r="C60" s="83">
        <v>-13416.05</v>
      </c>
      <c r="D60" s="83">
        <v>0</v>
      </c>
      <c r="E60" s="83">
        <v>0</v>
      </c>
      <c r="F60" s="83">
        <v>-13416.05</v>
      </c>
      <c r="G60" s="83">
        <v>-13416.05</v>
      </c>
      <c r="H60" s="83">
        <v>0</v>
      </c>
      <c r="I60" s="83">
        <v>0</v>
      </c>
      <c r="J60" s="83">
        <v>-13416.05</v>
      </c>
      <c r="K60" s="89">
        <v>1</v>
      </c>
      <c r="L60" s="83">
        <v>-13416.049999999997</v>
      </c>
      <c r="M60" s="83">
        <v>-13416.049999999997</v>
      </c>
      <c r="N60" s="83">
        <v>0</v>
      </c>
      <c r="O60" s="83">
        <v>0</v>
      </c>
      <c r="P60" s="83">
        <v>-13416.049999999997</v>
      </c>
      <c r="Q60" s="83">
        <v>-13416.049999999997</v>
      </c>
      <c r="R60" s="83">
        <v>0</v>
      </c>
      <c r="S60" s="83">
        <v>0</v>
      </c>
      <c r="T60" s="83">
        <v>-13416.049999999997</v>
      </c>
      <c r="U60" s="89">
        <v>1</v>
      </c>
      <c r="V60" s="83">
        <v>-13416.049999999997</v>
      </c>
      <c r="W60" s="83">
        <v>-13416.049999999997</v>
      </c>
      <c r="X60" s="83">
        <v>0</v>
      </c>
      <c r="Y60" s="83">
        <v>0</v>
      </c>
      <c r="Z60" s="83">
        <v>-13416.049999999997</v>
      </c>
      <c r="AA60" s="83">
        <v>-13416.049999999997</v>
      </c>
      <c r="AB60" s="83">
        <v>0</v>
      </c>
      <c r="AC60" s="83">
        <v>0</v>
      </c>
      <c r="AD60" s="83">
        <v>-13416.049999999997</v>
      </c>
      <c r="AE60" s="89">
        <v>1</v>
      </c>
    </row>
    <row r="61" spans="1:31" x14ac:dyDescent="0.2">
      <c r="A61" s="88" t="s">
        <v>257</v>
      </c>
      <c r="B61" s="83">
        <v>41413.402307692319</v>
      </c>
      <c r="C61" s="83">
        <v>41413.402307692319</v>
      </c>
      <c r="D61" s="83">
        <v>0</v>
      </c>
      <c r="E61" s="83">
        <v>0</v>
      </c>
      <c r="F61" s="83">
        <v>41413.402307692319</v>
      </c>
      <c r="G61" s="83">
        <v>41413.402307692319</v>
      </c>
      <c r="H61" s="83">
        <v>0</v>
      </c>
      <c r="I61" s="83">
        <v>0</v>
      </c>
      <c r="J61" s="83">
        <v>41413.402307692319</v>
      </c>
      <c r="K61" s="89">
        <v>1</v>
      </c>
      <c r="L61" s="83">
        <v>36968.919597599684</v>
      </c>
      <c r="M61" s="83">
        <v>36968.919597599684</v>
      </c>
      <c r="N61" s="83">
        <v>0</v>
      </c>
      <c r="O61" s="83">
        <v>0</v>
      </c>
      <c r="P61" s="83">
        <v>36968.919597599684</v>
      </c>
      <c r="Q61" s="83">
        <v>36968.919597599684</v>
      </c>
      <c r="R61" s="83">
        <v>0</v>
      </c>
      <c r="S61" s="83">
        <v>0</v>
      </c>
      <c r="T61" s="83">
        <v>36968.919597599684</v>
      </c>
      <c r="U61" s="89">
        <v>1</v>
      </c>
      <c r="V61" s="83">
        <v>31592.84811352324</v>
      </c>
      <c r="W61" s="83">
        <v>31592.84811352324</v>
      </c>
      <c r="X61" s="83">
        <v>0</v>
      </c>
      <c r="Y61" s="83">
        <v>-49069.796661833199</v>
      </c>
      <c r="Z61" s="83">
        <v>-17476.94854830996</v>
      </c>
      <c r="AA61" s="83">
        <v>31592.84811352324</v>
      </c>
      <c r="AB61" s="83">
        <v>0</v>
      </c>
      <c r="AC61" s="83">
        <v>-49069.796661833199</v>
      </c>
      <c r="AD61" s="83">
        <v>-17476.94854830996</v>
      </c>
      <c r="AE61" s="89">
        <v>1</v>
      </c>
    </row>
    <row r="62" spans="1:31" x14ac:dyDescent="0.2">
      <c r="A62" s="88" t="s">
        <v>258</v>
      </c>
      <c r="B62" s="83">
        <v>-121985177.66307694</v>
      </c>
      <c r="C62" s="83">
        <v>-121985177.66307694</v>
      </c>
      <c r="D62" s="83">
        <v>0</v>
      </c>
      <c r="E62" s="83">
        <v>0</v>
      </c>
      <c r="F62" s="83">
        <v>-121985177.66307694</v>
      </c>
      <c r="G62" s="83">
        <v>-121985177.66307694</v>
      </c>
      <c r="H62" s="83">
        <v>0</v>
      </c>
      <c r="I62" s="83">
        <v>0</v>
      </c>
      <c r="J62" s="83">
        <v>-121985177.66307694</v>
      </c>
      <c r="K62" s="89">
        <v>1</v>
      </c>
      <c r="L62" s="83">
        <v>-126756962.6129196</v>
      </c>
      <c r="M62" s="83">
        <v>-126756962.6129196</v>
      </c>
      <c r="N62" s="83">
        <v>0</v>
      </c>
      <c r="O62" s="83">
        <v>0</v>
      </c>
      <c r="P62" s="83">
        <v>-126756962.6129196</v>
      </c>
      <c r="Q62" s="83">
        <v>-126756962.6129196</v>
      </c>
      <c r="R62" s="83">
        <v>0</v>
      </c>
      <c r="S62" s="83">
        <v>0</v>
      </c>
      <c r="T62" s="83">
        <v>-126756962.6129196</v>
      </c>
      <c r="U62" s="89">
        <v>1</v>
      </c>
      <c r="V62" s="83">
        <v>-132914873.78508025</v>
      </c>
      <c r="W62" s="83">
        <v>-132914873.78508025</v>
      </c>
      <c r="X62" s="83">
        <v>0</v>
      </c>
      <c r="Y62" s="83">
        <v>-56669.679207888352</v>
      </c>
      <c r="Z62" s="83">
        <v>-132971543.46428815</v>
      </c>
      <c r="AA62" s="83">
        <v>-132914873.78508025</v>
      </c>
      <c r="AB62" s="83">
        <v>0</v>
      </c>
      <c r="AC62" s="83">
        <v>-56669.679207888352</v>
      </c>
      <c r="AD62" s="83">
        <v>-132971543.46428815</v>
      </c>
      <c r="AE62" s="89">
        <v>1</v>
      </c>
    </row>
    <row r="63" spans="1:31" x14ac:dyDescent="0.2">
      <c r="A63" s="88" t="s">
        <v>259</v>
      </c>
      <c r="B63" s="83">
        <v>-270535.76846153842</v>
      </c>
      <c r="C63" s="83">
        <v>-270535.76846153842</v>
      </c>
      <c r="D63" s="83">
        <v>0</v>
      </c>
      <c r="E63" s="83">
        <v>0</v>
      </c>
      <c r="F63" s="83">
        <v>-270535.76846153842</v>
      </c>
      <c r="G63" s="83">
        <v>-270535.76846153842</v>
      </c>
      <c r="H63" s="83">
        <v>0</v>
      </c>
      <c r="I63" s="83">
        <v>0</v>
      </c>
      <c r="J63" s="83">
        <v>-270535.76846153842</v>
      </c>
      <c r="K63" s="89">
        <v>1</v>
      </c>
      <c r="L63" s="83">
        <v>-332354.76228133769</v>
      </c>
      <c r="M63" s="83">
        <v>-332354.76228133769</v>
      </c>
      <c r="N63" s="83">
        <v>0</v>
      </c>
      <c r="O63" s="83">
        <v>0</v>
      </c>
      <c r="P63" s="83">
        <v>-332354.76228133769</v>
      </c>
      <c r="Q63" s="83">
        <v>-332354.76228133769</v>
      </c>
      <c r="R63" s="83">
        <v>0</v>
      </c>
      <c r="S63" s="83">
        <v>0</v>
      </c>
      <c r="T63" s="83">
        <v>-332354.76228133769</v>
      </c>
      <c r="U63" s="89">
        <v>1</v>
      </c>
      <c r="V63" s="83">
        <v>-412535.57674540672</v>
      </c>
      <c r="W63" s="83">
        <v>-412535.57674540672</v>
      </c>
      <c r="X63" s="83">
        <v>0</v>
      </c>
      <c r="Y63" s="83">
        <v>7944.7249818386272</v>
      </c>
      <c r="Z63" s="83">
        <v>-404590.85176356812</v>
      </c>
      <c r="AA63" s="83">
        <v>-412535.57674540672</v>
      </c>
      <c r="AB63" s="83">
        <v>0</v>
      </c>
      <c r="AC63" s="83">
        <v>7944.7249818386272</v>
      </c>
      <c r="AD63" s="83">
        <v>-404590.85176356812</v>
      </c>
      <c r="AE63" s="89">
        <v>1</v>
      </c>
    </row>
    <row r="64" spans="1:31" x14ac:dyDescent="0.2">
      <c r="A64" s="88" t="s">
        <v>260</v>
      </c>
      <c r="B64" s="83">
        <v>-5203289.5469230767</v>
      </c>
      <c r="C64" s="83">
        <v>-5203289.5469230767</v>
      </c>
      <c r="D64" s="83">
        <v>0</v>
      </c>
      <c r="E64" s="83">
        <v>0</v>
      </c>
      <c r="F64" s="83">
        <v>-5203289.5469230767</v>
      </c>
      <c r="G64" s="83">
        <v>-5203289.5469230767</v>
      </c>
      <c r="H64" s="83">
        <v>0</v>
      </c>
      <c r="I64" s="83">
        <v>0</v>
      </c>
      <c r="J64" s="83">
        <v>-5203289.5469230767</v>
      </c>
      <c r="K64" s="89">
        <v>1</v>
      </c>
      <c r="L64" s="83">
        <v>-5442459.3890924938</v>
      </c>
      <c r="M64" s="83">
        <v>-5442459.3890924938</v>
      </c>
      <c r="N64" s="83">
        <v>0</v>
      </c>
      <c r="O64" s="83">
        <v>0</v>
      </c>
      <c r="P64" s="83">
        <v>-5442459.3890924938</v>
      </c>
      <c r="Q64" s="83">
        <v>-5442459.3890924938</v>
      </c>
      <c r="R64" s="83">
        <v>0</v>
      </c>
      <c r="S64" s="83">
        <v>0</v>
      </c>
      <c r="T64" s="83">
        <v>-5442459.3890924938</v>
      </c>
      <c r="U64" s="89">
        <v>1</v>
      </c>
      <c r="V64" s="83">
        <v>-5825522.0140800588</v>
      </c>
      <c r="W64" s="83">
        <v>-5825522.0140800588</v>
      </c>
      <c r="X64" s="83">
        <v>0</v>
      </c>
      <c r="Y64" s="83">
        <v>-33822.456176272637</v>
      </c>
      <c r="Z64" s="83">
        <v>-5859344.4702563314</v>
      </c>
      <c r="AA64" s="83">
        <v>-5825522.0140800588</v>
      </c>
      <c r="AB64" s="83">
        <v>0</v>
      </c>
      <c r="AC64" s="83">
        <v>-33822.456176272637</v>
      </c>
      <c r="AD64" s="83">
        <v>-5859344.4702563314</v>
      </c>
      <c r="AE64" s="89">
        <v>1</v>
      </c>
    </row>
    <row r="65" spans="1:31" x14ac:dyDescent="0.2">
      <c r="A65" s="88" t="s">
        <v>261</v>
      </c>
      <c r="B65" s="83">
        <v>-46139265.946923077</v>
      </c>
      <c r="C65" s="83">
        <v>-46139265.946923077</v>
      </c>
      <c r="D65" s="83">
        <v>0</v>
      </c>
      <c r="E65" s="83">
        <v>0</v>
      </c>
      <c r="F65" s="83">
        <v>-46139265.946923077</v>
      </c>
      <c r="G65" s="83">
        <v>-46139265.946923077</v>
      </c>
      <c r="H65" s="83">
        <v>0</v>
      </c>
      <c r="I65" s="83">
        <v>0</v>
      </c>
      <c r="J65" s="83">
        <v>-46139265.946923077</v>
      </c>
      <c r="K65" s="89">
        <v>1</v>
      </c>
      <c r="L65" s="83">
        <v>-47731246.800653368</v>
      </c>
      <c r="M65" s="83">
        <v>-47731246.800653368</v>
      </c>
      <c r="N65" s="83">
        <v>0</v>
      </c>
      <c r="O65" s="83">
        <v>0</v>
      </c>
      <c r="P65" s="83">
        <v>-47731246.800653368</v>
      </c>
      <c r="Q65" s="83">
        <v>-47731246.800653368</v>
      </c>
      <c r="R65" s="83">
        <v>0</v>
      </c>
      <c r="S65" s="83">
        <v>0</v>
      </c>
      <c r="T65" s="83">
        <v>-47731246.800653368</v>
      </c>
      <c r="U65" s="89">
        <v>1</v>
      </c>
      <c r="V65" s="83">
        <v>-50008850.02421464</v>
      </c>
      <c r="W65" s="83">
        <v>-50008850.02421464</v>
      </c>
      <c r="X65" s="83">
        <v>0</v>
      </c>
      <c r="Y65" s="83">
        <v>7439055.779461192</v>
      </c>
      <c r="Z65" s="83">
        <v>-42569794.24475345</v>
      </c>
      <c r="AA65" s="83">
        <v>-50008850.02421464</v>
      </c>
      <c r="AB65" s="83">
        <v>0</v>
      </c>
      <c r="AC65" s="83">
        <v>7439055.779461192</v>
      </c>
      <c r="AD65" s="83">
        <v>-42569794.24475345</v>
      </c>
      <c r="AE65" s="89">
        <v>1</v>
      </c>
    </row>
    <row r="66" spans="1:31" x14ac:dyDescent="0.2">
      <c r="A66" s="88" t="s">
        <v>262</v>
      </c>
      <c r="B66" s="83">
        <v>-694478.38923076913</v>
      </c>
      <c r="C66" s="83">
        <v>-694478.38923076913</v>
      </c>
      <c r="D66" s="83">
        <v>0</v>
      </c>
      <c r="E66" s="83">
        <v>0</v>
      </c>
      <c r="F66" s="83">
        <v>-694478.38923076913</v>
      </c>
      <c r="G66" s="83">
        <v>-694478.38923076913</v>
      </c>
      <c r="H66" s="83">
        <v>0</v>
      </c>
      <c r="I66" s="83">
        <v>0</v>
      </c>
      <c r="J66" s="83">
        <v>-694478.38923076913</v>
      </c>
      <c r="K66" s="89">
        <v>1</v>
      </c>
      <c r="L66" s="83">
        <v>-1115007.8848043918</v>
      </c>
      <c r="M66" s="83">
        <v>-1115007.8848043918</v>
      </c>
      <c r="N66" s="83">
        <v>0</v>
      </c>
      <c r="O66" s="83">
        <v>0</v>
      </c>
      <c r="P66" s="83">
        <v>-1115007.8848043918</v>
      </c>
      <c r="Q66" s="83">
        <v>-1115007.8848043918</v>
      </c>
      <c r="R66" s="83">
        <v>0</v>
      </c>
      <c r="S66" s="83">
        <v>0</v>
      </c>
      <c r="T66" s="83">
        <v>-1115007.8848043918</v>
      </c>
      <c r="U66" s="89">
        <v>1</v>
      </c>
      <c r="V66" s="83">
        <v>-1522474.0771467756</v>
      </c>
      <c r="W66" s="83">
        <v>-1522474.0771467756</v>
      </c>
      <c r="X66" s="83">
        <v>0</v>
      </c>
      <c r="Y66" s="83">
        <v>-4909556.405085356</v>
      </c>
      <c r="Z66" s="83">
        <v>-6432030.4822321311</v>
      </c>
      <c r="AA66" s="83">
        <v>-1522474.0771467756</v>
      </c>
      <c r="AB66" s="83">
        <v>0</v>
      </c>
      <c r="AC66" s="83">
        <v>-4909556.405085356</v>
      </c>
      <c r="AD66" s="83">
        <v>-6432030.4822321311</v>
      </c>
      <c r="AE66" s="89">
        <v>1</v>
      </c>
    </row>
    <row r="67" spans="1:31" x14ac:dyDescent="0.2">
      <c r="A67" s="88" t="s">
        <v>263</v>
      </c>
      <c r="B67" s="83">
        <v>-17936.11307692324</v>
      </c>
      <c r="C67" s="83">
        <v>-17936.11307692324</v>
      </c>
      <c r="D67" s="83">
        <v>0</v>
      </c>
      <c r="E67" s="83">
        <v>0</v>
      </c>
      <c r="F67" s="83">
        <v>-17936.11307692324</v>
      </c>
      <c r="G67" s="83">
        <v>-17936.11307692324</v>
      </c>
      <c r="H67" s="83">
        <v>0</v>
      </c>
      <c r="I67" s="83">
        <v>0</v>
      </c>
      <c r="J67" s="83">
        <v>-17936.11307692324</v>
      </c>
      <c r="K67" s="89">
        <v>1</v>
      </c>
      <c r="L67" s="83">
        <v>1378587.1162191839</v>
      </c>
      <c r="M67" s="83">
        <v>1378587.1162191839</v>
      </c>
      <c r="N67" s="83">
        <v>0</v>
      </c>
      <c r="O67" s="83">
        <v>0</v>
      </c>
      <c r="P67" s="83">
        <v>1378587.1162191839</v>
      </c>
      <c r="Q67" s="83">
        <v>1378587.1162191839</v>
      </c>
      <c r="R67" s="83">
        <v>0</v>
      </c>
      <c r="S67" s="83">
        <v>0</v>
      </c>
      <c r="T67" s="83">
        <v>1378587.1162191839</v>
      </c>
      <c r="U67" s="89">
        <v>1</v>
      </c>
      <c r="V67" s="83">
        <v>1450896.7367004792</v>
      </c>
      <c r="W67" s="83">
        <v>1450896.7367004792</v>
      </c>
      <c r="X67" s="83">
        <v>0</v>
      </c>
      <c r="Y67" s="83">
        <v>-2966556.5719833518</v>
      </c>
      <c r="Z67" s="83">
        <v>-1515659.8352828727</v>
      </c>
      <c r="AA67" s="83">
        <v>1450896.7367004792</v>
      </c>
      <c r="AB67" s="83">
        <v>0</v>
      </c>
      <c r="AC67" s="83">
        <v>-2966556.5719833518</v>
      </c>
      <c r="AD67" s="83">
        <v>-1515659.8352828727</v>
      </c>
      <c r="AE67" s="89">
        <v>1</v>
      </c>
    </row>
    <row r="68" spans="1:31" x14ac:dyDescent="0.2">
      <c r="A68" s="88" t="s">
        <v>264</v>
      </c>
      <c r="B68" s="83">
        <v>-1995218.6630769232</v>
      </c>
      <c r="C68" s="83">
        <v>-1995218.6630769232</v>
      </c>
      <c r="D68" s="83">
        <v>0</v>
      </c>
      <c r="E68" s="83">
        <v>0</v>
      </c>
      <c r="F68" s="83">
        <v>-1995218.6630769232</v>
      </c>
      <c r="G68" s="83">
        <v>-1995218.6630769232</v>
      </c>
      <c r="H68" s="83">
        <v>0</v>
      </c>
      <c r="I68" s="83">
        <v>0</v>
      </c>
      <c r="J68" s="83">
        <v>-1995218.6630769232</v>
      </c>
      <c r="K68" s="89">
        <v>1</v>
      </c>
      <c r="L68" s="83">
        <v>-1794065.8099328678</v>
      </c>
      <c r="M68" s="83">
        <v>-1794065.8099328678</v>
      </c>
      <c r="N68" s="83">
        <v>0</v>
      </c>
      <c r="O68" s="83">
        <v>0</v>
      </c>
      <c r="P68" s="83">
        <v>-1794065.8099328678</v>
      </c>
      <c r="Q68" s="83">
        <v>-1794065.8099328678</v>
      </c>
      <c r="R68" s="83">
        <v>0</v>
      </c>
      <c r="S68" s="83">
        <v>0</v>
      </c>
      <c r="T68" s="83">
        <v>-1794065.8099328678</v>
      </c>
      <c r="U68" s="89">
        <v>1</v>
      </c>
      <c r="V68" s="83">
        <v>-1983478.4333461015</v>
      </c>
      <c r="W68" s="83">
        <v>-1983478.4333461015</v>
      </c>
      <c r="X68" s="83">
        <v>0</v>
      </c>
      <c r="Y68" s="83">
        <v>16007.507181421966</v>
      </c>
      <c r="Z68" s="83">
        <v>-1967470.9261646797</v>
      </c>
      <c r="AA68" s="83">
        <v>-1983478.4333461015</v>
      </c>
      <c r="AB68" s="83">
        <v>0</v>
      </c>
      <c r="AC68" s="83">
        <v>16007.507181421966</v>
      </c>
      <c r="AD68" s="83">
        <v>-1967470.9261646797</v>
      </c>
      <c r="AE68" s="89">
        <v>1</v>
      </c>
    </row>
    <row r="69" spans="1:31" x14ac:dyDescent="0.2">
      <c r="A69" s="88" t="s">
        <v>265</v>
      </c>
      <c r="B69" s="83">
        <v>-255461.60615384619</v>
      </c>
      <c r="C69" s="83">
        <v>-255461.60615384619</v>
      </c>
      <c r="D69" s="83">
        <v>0</v>
      </c>
      <c r="E69" s="83">
        <v>0</v>
      </c>
      <c r="F69" s="83">
        <v>-255461.60615384619</v>
      </c>
      <c r="G69" s="83">
        <v>-255461.60615384619</v>
      </c>
      <c r="H69" s="83">
        <v>0</v>
      </c>
      <c r="I69" s="83">
        <v>0</v>
      </c>
      <c r="J69" s="83">
        <v>-255461.60615384619</v>
      </c>
      <c r="K69" s="89">
        <v>1</v>
      </c>
      <c r="L69" s="83">
        <v>-82081.724526018166</v>
      </c>
      <c r="M69" s="83">
        <v>-82081.724526018166</v>
      </c>
      <c r="N69" s="83">
        <v>0</v>
      </c>
      <c r="O69" s="83">
        <v>0</v>
      </c>
      <c r="P69" s="83">
        <v>-82081.724526018166</v>
      </c>
      <c r="Q69" s="83">
        <v>-82081.724526018166</v>
      </c>
      <c r="R69" s="83">
        <v>0</v>
      </c>
      <c r="S69" s="83">
        <v>0</v>
      </c>
      <c r="T69" s="83">
        <v>-82081.724526018166</v>
      </c>
      <c r="U69" s="89">
        <v>1</v>
      </c>
      <c r="V69" s="83">
        <v>-139457.74906157504</v>
      </c>
      <c r="W69" s="83">
        <v>-139457.74906157504</v>
      </c>
      <c r="X69" s="83">
        <v>0</v>
      </c>
      <c r="Y69" s="83">
        <v>-5631.0221305794994</v>
      </c>
      <c r="Z69" s="83">
        <v>-145088.77119215456</v>
      </c>
      <c r="AA69" s="83">
        <v>-139457.74906157504</v>
      </c>
      <c r="AB69" s="83">
        <v>0</v>
      </c>
      <c r="AC69" s="83">
        <v>-5631.0221305794994</v>
      </c>
      <c r="AD69" s="83">
        <v>-145088.77119215456</v>
      </c>
      <c r="AE69" s="89">
        <v>1</v>
      </c>
    </row>
    <row r="70" spans="1:31" x14ac:dyDescent="0.2">
      <c r="A70" s="88" t="s">
        <v>266</v>
      </c>
      <c r="B70" s="83">
        <v>-2208574.6253846157</v>
      </c>
      <c r="C70" s="83">
        <v>-2208574.6253846157</v>
      </c>
      <c r="D70" s="83">
        <v>0</v>
      </c>
      <c r="E70" s="83">
        <v>0</v>
      </c>
      <c r="F70" s="83">
        <v>-2208574.6253846157</v>
      </c>
      <c r="G70" s="83">
        <v>-2208574.6253846157</v>
      </c>
      <c r="H70" s="83">
        <v>0</v>
      </c>
      <c r="I70" s="83">
        <v>0</v>
      </c>
      <c r="J70" s="83">
        <v>-2208574.6253846157</v>
      </c>
      <c r="K70" s="89">
        <v>1</v>
      </c>
      <c r="L70" s="83">
        <v>-2247443.5665199282</v>
      </c>
      <c r="M70" s="83">
        <v>-2247443.5665199282</v>
      </c>
      <c r="N70" s="83">
        <v>0</v>
      </c>
      <c r="O70" s="83">
        <v>0</v>
      </c>
      <c r="P70" s="83">
        <v>-2247443.5665199282</v>
      </c>
      <c r="Q70" s="83">
        <v>-2247443.5665199282</v>
      </c>
      <c r="R70" s="83">
        <v>0</v>
      </c>
      <c r="S70" s="83">
        <v>0</v>
      </c>
      <c r="T70" s="83">
        <v>-2247443.5665199282</v>
      </c>
      <c r="U70" s="89">
        <v>1</v>
      </c>
      <c r="V70" s="83">
        <v>-2292690.7366329478</v>
      </c>
      <c r="W70" s="83">
        <v>-2292690.7366329478</v>
      </c>
      <c r="X70" s="83">
        <v>0</v>
      </c>
      <c r="Y70" s="83">
        <v>-19959.235617570477</v>
      </c>
      <c r="Z70" s="83">
        <v>-2312649.9722505184</v>
      </c>
      <c r="AA70" s="83">
        <v>-2292690.7366329478</v>
      </c>
      <c r="AB70" s="83">
        <v>0</v>
      </c>
      <c r="AC70" s="83">
        <v>-19959.235617570477</v>
      </c>
      <c r="AD70" s="83">
        <v>-2312649.9722505184</v>
      </c>
      <c r="AE70" s="89">
        <v>1</v>
      </c>
    </row>
    <row r="71" spans="1:31" x14ac:dyDescent="0.2">
      <c r="A71" s="88" t="s">
        <v>267</v>
      </c>
      <c r="B71" s="83">
        <v>-363370.31384615379</v>
      </c>
      <c r="C71" s="83">
        <v>-363370.31384615379</v>
      </c>
      <c r="D71" s="83">
        <v>0</v>
      </c>
      <c r="E71" s="83">
        <v>0</v>
      </c>
      <c r="F71" s="83">
        <v>-363370.31384615379</v>
      </c>
      <c r="G71" s="83">
        <v>-363370.31384615379</v>
      </c>
      <c r="H71" s="83">
        <v>0</v>
      </c>
      <c r="I71" s="83">
        <v>0</v>
      </c>
      <c r="J71" s="83">
        <v>-363370.31384615379</v>
      </c>
      <c r="K71" s="89">
        <v>1</v>
      </c>
      <c r="L71" s="83">
        <v>-391708.06011432782</v>
      </c>
      <c r="M71" s="83">
        <v>-391708.06011432782</v>
      </c>
      <c r="N71" s="83">
        <v>0</v>
      </c>
      <c r="O71" s="83">
        <v>0</v>
      </c>
      <c r="P71" s="83">
        <v>-391708.06011432782</v>
      </c>
      <c r="Q71" s="83">
        <v>-391708.06011432782</v>
      </c>
      <c r="R71" s="83">
        <v>0</v>
      </c>
      <c r="S71" s="83">
        <v>0</v>
      </c>
      <c r="T71" s="83">
        <v>-391708.06011432782</v>
      </c>
      <c r="U71" s="89">
        <v>1</v>
      </c>
      <c r="V71" s="83">
        <v>-402026.17908449896</v>
      </c>
      <c r="W71" s="83">
        <v>-402026.17908449896</v>
      </c>
      <c r="X71" s="83">
        <v>0</v>
      </c>
      <c r="Y71" s="83">
        <v>2039.8525650997051</v>
      </c>
      <c r="Z71" s="83">
        <v>-399986.32651939924</v>
      </c>
      <c r="AA71" s="83">
        <v>-402026.17908449896</v>
      </c>
      <c r="AB71" s="83">
        <v>0</v>
      </c>
      <c r="AC71" s="83">
        <v>2039.8525650997051</v>
      </c>
      <c r="AD71" s="83">
        <v>-399986.32651939924</v>
      </c>
      <c r="AE71" s="89">
        <v>1</v>
      </c>
    </row>
    <row r="72" spans="1:31" x14ac:dyDescent="0.2">
      <c r="A72" s="88" t="s">
        <v>268</v>
      </c>
      <c r="B72" s="83">
        <v>-311955.96153846168</v>
      </c>
      <c r="C72" s="83">
        <v>-311955.96153846168</v>
      </c>
      <c r="D72" s="83">
        <v>311955.96153846162</v>
      </c>
      <c r="E72" s="83">
        <v>0</v>
      </c>
      <c r="F72" s="83">
        <v>0</v>
      </c>
      <c r="G72" s="83">
        <v>-311955.96153846168</v>
      </c>
      <c r="H72" s="83">
        <v>311955.96153846162</v>
      </c>
      <c r="I72" s="83">
        <v>0</v>
      </c>
      <c r="J72" s="83">
        <v>0</v>
      </c>
      <c r="K72" s="89">
        <v>1</v>
      </c>
      <c r="L72" s="83">
        <v>-1238520.987987211</v>
      </c>
      <c r="M72" s="83">
        <v>-1238520.987987211</v>
      </c>
      <c r="N72" s="83">
        <v>1238520.987987211</v>
      </c>
      <c r="O72" s="83">
        <v>0</v>
      </c>
      <c r="P72" s="83">
        <v>0</v>
      </c>
      <c r="Q72" s="83">
        <v>-1238520.987987211</v>
      </c>
      <c r="R72" s="83">
        <v>1238520.987987211</v>
      </c>
      <c r="S72" s="83">
        <v>0</v>
      </c>
      <c r="T72" s="83">
        <v>0</v>
      </c>
      <c r="U72" s="89">
        <v>1</v>
      </c>
      <c r="V72" s="83">
        <v>-2075839.3866942951</v>
      </c>
      <c r="W72" s="83">
        <v>-2075839.3866942951</v>
      </c>
      <c r="X72" s="83">
        <v>2075839.3866942951</v>
      </c>
      <c r="Y72" s="83">
        <v>-1918606.8977642986</v>
      </c>
      <c r="Z72" s="83">
        <v>-1918606.8977642986</v>
      </c>
      <c r="AA72" s="83">
        <v>-2075839.3866942951</v>
      </c>
      <c r="AB72" s="83">
        <v>2075839.3866942951</v>
      </c>
      <c r="AC72" s="83">
        <v>-1918606.8977642986</v>
      </c>
      <c r="AD72" s="83">
        <v>-1918606.8977642986</v>
      </c>
      <c r="AE72" s="89">
        <v>1</v>
      </c>
    </row>
    <row r="73" spans="1:31" x14ac:dyDescent="0.2">
      <c r="A73" s="88" t="s">
        <v>269</v>
      </c>
      <c r="B73" s="83">
        <v>188994.02461538464</v>
      </c>
      <c r="C73" s="83">
        <v>188994.02461538464</v>
      </c>
      <c r="D73" s="83">
        <v>-188994.02461538464</v>
      </c>
      <c r="E73" s="83">
        <v>0</v>
      </c>
      <c r="F73" s="83">
        <v>0</v>
      </c>
      <c r="G73" s="83">
        <v>188994.02461538464</v>
      </c>
      <c r="H73" s="83">
        <v>-188994.02461538464</v>
      </c>
      <c r="I73" s="83">
        <v>0</v>
      </c>
      <c r="J73" s="83">
        <v>0</v>
      </c>
      <c r="K73" s="89">
        <v>1</v>
      </c>
      <c r="L73" s="83">
        <v>-252690.28365440998</v>
      </c>
      <c r="M73" s="83">
        <v>-252690.28365440998</v>
      </c>
      <c r="N73" s="83">
        <v>252690.28365440998</v>
      </c>
      <c r="O73" s="83">
        <v>0</v>
      </c>
      <c r="P73" s="83">
        <v>0</v>
      </c>
      <c r="Q73" s="83">
        <v>-252690.28365440998</v>
      </c>
      <c r="R73" s="83">
        <v>252690.28365440998</v>
      </c>
      <c r="S73" s="83">
        <v>0</v>
      </c>
      <c r="T73" s="83">
        <v>0</v>
      </c>
      <c r="U73" s="89">
        <v>1</v>
      </c>
      <c r="V73" s="83">
        <v>-494303.38183287974</v>
      </c>
      <c r="W73" s="83">
        <v>-494303.38183287974</v>
      </c>
      <c r="X73" s="83">
        <v>494303.38183287974</v>
      </c>
      <c r="Y73" s="83">
        <v>-500019.45042830484</v>
      </c>
      <c r="Z73" s="83">
        <v>-500019.45042830484</v>
      </c>
      <c r="AA73" s="83">
        <v>-494303.38183287974</v>
      </c>
      <c r="AB73" s="83">
        <v>494303.38183287974</v>
      </c>
      <c r="AC73" s="83">
        <v>-500019.45042830484</v>
      </c>
      <c r="AD73" s="83">
        <v>-500019.45042830484</v>
      </c>
      <c r="AE73" s="89">
        <v>1</v>
      </c>
    </row>
    <row r="74" spans="1:31" x14ac:dyDescent="0.2">
      <c r="A74" s="88" t="s">
        <v>270</v>
      </c>
      <c r="B74" s="83">
        <v>-30744.56384615384</v>
      </c>
      <c r="C74" s="83">
        <v>-30744.56384615384</v>
      </c>
      <c r="D74" s="83">
        <v>30744.56384615384</v>
      </c>
      <c r="E74" s="83">
        <v>0</v>
      </c>
      <c r="F74" s="83">
        <v>0</v>
      </c>
      <c r="G74" s="83">
        <v>-30744.56384615384</v>
      </c>
      <c r="H74" s="83">
        <v>30744.56384615384</v>
      </c>
      <c r="I74" s="83">
        <v>0</v>
      </c>
      <c r="J74" s="83">
        <v>0</v>
      </c>
      <c r="K74" s="89">
        <v>1</v>
      </c>
      <c r="L74" s="83">
        <v>-55327.19954120458</v>
      </c>
      <c r="M74" s="83">
        <v>-55327.19954120458</v>
      </c>
      <c r="N74" s="83">
        <v>55327.19954120458</v>
      </c>
      <c r="O74" s="83">
        <v>0</v>
      </c>
      <c r="P74" s="83">
        <v>0</v>
      </c>
      <c r="Q74" s="83">
        <v>-55327.19954120458</v>
      </c>
      <c r="R74" s="83">
        <v>55327.19954120458</v>
      </c>
      <c r="S74" s="83">
        <v>0</v>
      </c>
      <c r="T74" s="83">
        <v>0</v>
      </c>
      <c r="U74" s="89">
        <v>1</v>
      </c>
      <c r="V74" s="83">
        <v>-87766.795525953887</v>
      </c>
      <c r="W74" s="83">
        <v>-87766.795525953887</v>
      </c>
      <c r="X74" s="83">
        <v>87766.795525953887</v>
      </c>
      <c r="Y74" s="83">
        <v>-80168.629017994259</v>
      </c>
      <c r="Z74" s="83">
        <v>-80168.629017994259</v>
      </c>
      <c r="AA74" s="83">
        <v>-87766.795525953887</v>
      </c>
      <c r="AB74" s="83">
        <v>87766.795525953887</v>
      </c>
      <c r="AC74" s="83">
        <v>-80168.629017994259</v>
      </c>
      <c r="AD74" s="83">
        <v>-80168.629017994259</v>
      </c>
      <c r="AE74" s="89">
        <v>1</v>
      </c>
    </row>
    <row r="75" spans="1:31" x14ac:dyDescent="0.2">
      <c r="A75" s="88" t="s">
        <v>271</v>
      </c>
      <c r="B75" s="83">
        <v>-6190.8076923076896</v>
      </c>
      <c r="C75" s="83">
        <v>-6190.8076923076896</v>
      </c>
      <c r="D75" s="83">
        <v>6190.8076923076896</v>
      </c>
      <c r="E75" s="83">
        <v>0</v>
      </c>
      <c r="F75" s="83">
        <v>0</v>
      </c>
      <c r="G75" s="83">
        <v>-6190.8076923076896</v>
      </c>
      <c r="H75" s="83">
        <v>6190.8076923076896</v>
      </c>
      <c r="I75" s="83">
        <v>0</v>
      </c>
      <c r="J75" s="83">
        <v>0</v>
      </c>
      <c r="K75" s="89">
        <v>1</v>
      </c>
      <c r="L75" s="83">
        <v>-26553.358879844498</v>
      </c>
      <c r="M75" s="83">
        <v>-26553.358879844498</v>
      </c>
      <c r="N75" s="83">
        <v>26553.358879844498</v>
      </c>
      <c r="O75" s="83">
        <v>0</v>
      </c>
      <c r="P75" s="83">
        <v>0</v>
      </c>
      <c r="Q75" s="83">
        <v>-26553.358879844498</v>
      </c>
      <c r="R75" s="83">
        <v>26553.358879844498</v>
      </c>
      <c r="S75" s="83">
        <v>0</v>
      </c>
      <c r="T75" s="83">
        <v>0</v>
      </c>
      <c r="U75" s="89">
        <v>1</v>
      </c>
      <c r="V75" s="83">
        <v>-52019.665384151849</v>
      </c>
      <c r="W75" s="83">
        <v>-52019.665384151849</v>
      </c>
      <c r="X75" s="83">
        <v>52019.665384151849</v>
      </c>
      <c r="Y75" s="83">
        <v>-47238.237352490949</v>
      </c>
      <c r="Z75" s="83">
        <v>-47238.237352490949</v>
      </c>
      <c r="AA75" s="83">
        <v>-52019.665384151849</v>
      </c>
      <c r="AB75" s="83">
        <v>52019.665384151849</v>
      </c>
      <c r="AC75" s="83">
        <v>-47238.237352490949</v>
      </c>
      <c r="AD75" s="83">
        <v>-47238.237352490949</v>
      </c>
      <c r="AE75" s="89">
        <v>1</v>
      </c>
    </row>
    <row r="76" spans="1:31" ht="15.75" thickBot="1" x14ac:dyDescent="0.25">
      <c r="A76" s="88" t="s">
        <v>272</v>
      </c>
      <c r="B76" s="83">
        <v>0</v>
      </c>
      <c r="C76" s="83">
        <v>0</v>
      </c>
      <c r="D76" s="83">
        <v>0</v>
      </c>
      <c r="E76" s="83">
        <v>0</v>
      </c>
      <c r="F76" s="83">
        <v>0</v>
      </c>
      <c r="G76" s="83">
        <v>0</v>
      </c>
      <c r="H76" s="83">
        <v>0</v>
      </c>
      <c r="I76" s="83">
        <v>0</v>
      </c>
      <c r="J76" s="83">
        <v>0</v>
      </c>
      <c r="K76" s="89">
        <v>0</v>
      </c>
      <c r="L76" s="83">
        <v>0</v>
      </c>
      <c r="M76" s="83">
        <v>0</v>
      </c>
      <c r="N76" s="83">
        <v>0</v>
      </c>
      <c r="O76" s="83">
        <v>0</v>
      </c>
      <c r="P76" s="83">
        <v>0</v>
      </c>
      <c r="Q76" s="83">
        <v>0</v>
      </c>
      <c r="R76" s="83">
        <v>0</v>
      </c>
      <c r="S76" s="83">
        <v>0</v>
      </c>
      <c r="T76" s="83">
        <v>0</v>
      </c>
      <c r="U76" s="89">
        <v>1</v>
      </c>
      <c r="V76" s="83">
        <v>-382147.48904929584</v>
      </c>
      <c r="W76" s="83">
        <v>-382147.48904929584</v>
      </c>
      <c r="X76" s="83">
        <v>0</v>
      </c>
      <c r="Y76" s="83">
        <v>0</v>
      </c>
      <c r="Z76" s="83">
        <v>-382147.48904929584</v>
      </c>
      <c r="AA76" s="83">
        <v>-382147.48904929584</v>
      </c>
      <c r="AB76" s="83">
        <v>0</v>
      </c>
      <c r="AC76" s="83">
        <v>0</v>
      </c>
      <c r="AD76" s="83">
        <v>-382147.48904929584</v>
      </c>
      <c r="AE76" s="89">
        <v>1</v>
      </c>
    </row>
    <row r="77" spans="1:31" x14ac:dyDescent="0.2">
      <c r="A77" s="90" t="s">
        <v>255</v>
      </c>
      <c r="B77" s="91">
        <v>-179265208.59230772</v>
      </c>
      <c r="C77" s="91">
        <v>-179265208.59230772</v>
      </c>
      <c r="D77" s="91">
        <v>159897.30846153852</v>
      </c>
      <c r="E77" s="91">
        <v>0</v>
      </c>
      <c r="F77" s="91">
        <v>-179105311.28384617</v>
      </c>
      <c r="G77" s="91">
        <v>-179265208.59230772</v>
      </c>
      <c r="H77" s="91">
        <v>159897.30846153852</v>
      </c>
      <c r="I77" s="91">
        <v>0</v>
      </c>
      <c r="J77" s="91">
        <v>-179105311.28384617</v>
      </c>
      <c r="K77" s="92">
        <v>16</v>
      </c>
      <c r="L77" s="91">
        <v>-186064282.45509022</v>
      </c>
      <c r="M77" s="91">
        <v>-186064282.45509022</v>
      </c>
      <c r="N77" s="91">
        <v>1573091.8300626699</v>
      </c>
      <c r="O77" s="91">
        <v>0</v>
      </c>
      <c r="P77" s="91">
        <v>-184491190.62502754</v>
      </c>
      <c r="Q77" s="91">
        <v>-186064282.45509022</v>
      </c>
      <c r="R77" s="91">
        <v>1573091.8300626699</v>
      </c>
      <c r="S77" s="91">
        <v>0</v>
      </c>
      <c r="T77" s="91">
        <v>-184491190.62502754</v>
      </c>
      <c r="U77" s="92">
        <v>17</v>
      </c>
      <c r="V77" s="91">
        <v>-197124911.75906482</v>
      </c>
      <c r="W77" s="91">
        <v>-197124911.75906482</v>
      </c>
      <c r="X77" s="91">
        <v>2709929.2294372809</v>
      </c>
      <c r="Y77" s="91">
        <v>-3122250.5172363878</v>
      </c>
      <c r="Z77" s="91">
        <v>-197537233.04686394</v>
      </c>
      <c r="AA77" s="91">
        <v>-197124911.75906482</v>
      </c>
      <c r="AB77" s="91">
        <v>2709929.2294372809</v>
      </c>
      <c r="AC77" s="91">
        <v>-3122250.5172363878</v>
      </c>
      <c r="AD77" s="91">
        <v>-197537233.04686394</v>
      </c>
      <c r="AE77" s="92">
        <v>17</v>
      </c>
    </row>
    <row r="79" spans="1:31" x14ac:dyDescent="0.2">
      <c r="A79" s="87" t="s">
        <v>273</v>
      </c>
      <c r="B79" s="83"/>
      <c r="C79" s="83"/>
      <c r="D79" s="83"/>
      <c r="E79" s="83"/>
      <c r="F79" s="83"/>
      <c r="G79" s="83"/>
      <c r="H79" s="83"/>
      <c r="I79" s="83"/>
      <c r="J79" s="83"/>
      <c r="K79" s="84"/>
      <c r="L79" s="83"/>
      <c r="M79" s="83"/>
      <c r="N79" s="83"/>
      <c r="O79" s="83"/>
      <c r="P79" s="83"/>
      <c r="Q79" s="83"/>
      <c r="R79" s="83"/>
      <c r="S79" s="83"/>
      <c r="T79" s="83"/>
      <c r="U79" s="84"/>
      <c r="V79" s="83"/>
      <c r="W79" s="83"/>
      <c r="X79" s="83"/>
      <c r="Y79" s="83"/>
      <c r="Z79" s="83"/>
      <c r="AA79" s="83"/>
      <c r="AB79" s="83"/>
      <c r="AC79" s="83"/>
      <c r="AD79" s="83"/>
      <c r="AE79" s="84"/>
    </row>
    <row r="80" spans="1:31" x14ac:dyDescent="0.2">
      <c r="A80" s="88" t="s">
        <v>274</v>
      </c>
      <c r="B80" s="83">
        <v>-2998984.8399999994</v>
      </c>
      <c r="C80" s="83">
        <v>-2998984.8399999994</v>
      </c>
      <c r="D80" s="83">
        <v>0</v>
      </c>
      <c r="E80" s="83">
        <v>0</v>
      </c>
      <c r="F80" s="83">
        <v>-2998984.8399999994</v>
      </c>
      <c r="G80" s="83">
        <v>-2998984.8399999994</v>
      </c>
      <c r="H80" s="83">
        <v>0</v>
      </c>
      <c r="I80" s="83">
        <v>0</v>
      </c>
      <c r="J80" s="83">
        <v>-2998984.8399999994</v>
      </c>
      <c r="K80" s="89">
        <v>1</v>
      </c>
      <c r="L80" s="83">
        <v>-3798172.7982490775</v>
      </c>
      <c r="M80" s="83">
        <v>-3798172.7982490775</v>
      </c>
      <c r="N80" s="83">
        <v>0</v>
      </c>
      <c r="O80" s="83">
        <v>0</v>
      </c>
      <c r="P80" s="83">
        <v>-3798172.7982490775</v>
      </c>
      <c r="Q80" s="83">
        <v>-3798172.7982490775</v>
      </c>
      <c r="R80" s="83">
        <v>0</v>
      </c>
      <c r="S80" s="83">
        <v>0</v>
      </c>
      <c r="T80" s="83">
        <v>-3798172.7982490775</v>
      </c>
      <c r="U80" s="89">
        <v>1</v>
      </c>
      <c r="V80" s="83">
        <v>-4673774.3235843759</v>
      </c>
      <c r="W80" s="83">
        <v>-4673774.3235843759</v>
      </c>
      <c r="X80" s="83">
        <v>0</v>
      </c>
      <c r="Y80" s="83">
        <v>143913.41846400005</v>
      </c>
      <c r="Z80" s="83">
        <v>-4529860.9051203756</v>
      </c>
      <c r="AA80" s="83">
        <v>-4673774.3235843759</v>
      </c>
      <c r="AB80" s="83">
        <v>0</v>
      </c>
      <c r="AC80" s="83">
        <v>143913.41846400005</v>
      </c>
      <c r="AD80" s="83">
        <v>-4529860.9051203756</v>
      </c>
      <c r="AE80" s="89">
        <v>1</v>
      </c>
    </row>
    <row r="81" spans="1:31" x14ac:dyDescent="0.2">
      <c r="A81" s="88" t="s">
        <v>275</v>
      </c>
      <c r="B81" s="83">
        <v>-1325555.4353846153</v>
      </c>
      <c r="C81" s="83">
        <v>-1325555.4353846153</v>
      </c>
      <c r="D81" s="83">
        <v>0</v>
      </c>
      <c r="E81" s="83">
        <v>0</v>
      </c>
      <c r="F81" s="83">
        <v>-1325555.4353846153</v>
      </c>
      <c r="G81" s="83">
        <v>-1325555.4353846153</v>
      </c>
      <c r="H81" s="83">
        <v>0</v>
      </c>
      <c r="I81" s="83">
        <v>0</v>
      </c>
      <c r="J81" s="83">
        <v>-1325555.4353846153</v>
      </c>
      <c r="K81" s="89">
        <v>1</v>
      </c>
      <c r="L81" s="83">
        <v>-1553653.0257499998</v>
      </c>
      <c r="M81" s="83">
        <v>-1553653.0257499998</v>
      </c>
      <c r="N81" s="83">
        <v>0</v>
      </c>
      <c r="O81" s="83">
        <v>0</v>
      </c>
      <c r="P81" s="83">
        <v>-1553653.0257499998</v>
      </c>
      <c r="Q81" s="83">
        <v>-1553653.0257499998</v>
      </c>
      <c r="R81" s="83">
        <v>0</v>
      </c>
      <c r="S81" s="83">
        <v>0</v>
      </c>
      <c r="T81" s="83">
        <v>-1553653.0257499998</v>
      </c>
      <c r="U81" s="89">
        <v>1</v>
      </c>
      <c r="V81" s="83">
        <v>-1781838.2372499986</v>
      </c>
      <c r="W81" s="83">
        <v>-1781838.2372499986</v>
      </c>
      <c r="X81" s="83">
        <v>0</v>
      </c>
      <c r="Y81" s="83">
        <v>-49288.005684000003</v>
      </c>
      <c r="Z81" s="83">
        <v>-1831126.2429339986</v>
      </c>
      <c r="AA81" s="83">
        <v>-1781838.2372499986</v>
      </c>
      <c r="AB81" s="83">
        <v>0</v>
      </c>
      <c r="AC81" s="83">
        <v>-49288.005684000003</v>
      </c>
      <c r="AD81" s="83">
        <v>-1831126.2429339986</v>
      </c>
      <c r="AE81" s="89">
        <v>1</v>
      </c>
    </row>
    <row r="82" spans="1:31" x14ac:dyDescent="0.2">
      <c r="A82" s="88" t="s">
        <v>276</v>
      </c>
      <c r="B82" s="83">
        <v>-1867031.64</v>
      </c>
      <c r="C82" s="83">
        <v>-1867031.64</v>
      </c>
      <c r="D82" s="83">
        <v>0</v>
      </c>
      <c r="E82" s="83">
        <v>0</v>
      </c>
      <c r="F82" s="83">
        <v>-1867031.64</v>
      </c>
      <c r="G82" s="83">
        <v>-1867031.64</v>
      </c>
      <c r="H82" s="83">
        <v>0</v>
      </c>
      <c r="I82" s="83">
        <v>0</v>
      </c>
      <c r="J82" s="83">
        <v>-1867031.64</v>
      </c>
      <c r="K82" s="89">
        <v>1</v>
      </c>
      <c r="L82" s="83">
        <v>-1905131.3271364106</v>
      </c>
      <c r="M82" s="83">
        <v>-1905131.3271364106</v>
      </c>
      <c r="N82" s="83">
        <v>0</v>
      </c>
      <c r="O82" s="83">
        <v>0</v>
      </c>
      <c r="P82" s="83">
        <v>-1905131.3271364106</v>
      </c>
      <c r="Q82" s="83">
        <v>-1905131.3271364106</v>
      </c>
      <c r="R82" s="83">
        <v>0</v>
      </c>
      <c r="S82" s="83">
        <v>0</v>
      </c>
      <c r="T82" s="83">
        <v>-1905131.3271364106</v>
      </c>
      <c r="U82" s="89">
        <v>1</v>
      </c>
      <c r="V82" s="83">
        <v>-2383927.7570310268</v>
      </c>
      <c r="W82" s="83">
        <v>-2383927.7570310268</v>
      </c>
      <c r="X82" s="83">
        <v>0</v>
      </c>
      <c r="Y82" s="83">
        <v>13686.779487500004</v>
      </c>
      <c r="Z82" s="83">
        <v>-2370240.9775435268</v>
      </c>
      <c r="AA82" s="83">
        <v>-2383927.7570310268</v>
      </c>
      <c r="AB82" s="83">
        <v>0</v>
      </c>
      <c r="AC82" s="83">
        <v>13686.779487500004</v>
      </c>
      <c r="AD82" s="83">
        <v>-2370240.9775435268</v>
      </c>
      <c r="AE82" s="89">
        <v>1</v>
      </c>
    </row>
    <row r="83" spans="1:31" x14ac:dyDescent="0.2">
      <c r="A83" s="88" t="s">
        <v>277</v>
      </c>
      <c r="B83" s="83">
        <v>-12031575.649999999</v>
      </c>
      <c r="C83" s="83">
        <v>-12031575.649999999</v>
      </c>
      <c r="D83" s="83">
        <v>0</v>
      </c>
      <c r="E83" s="83">
        <v>0</v>
      </c>
      <c r="F83" s="83">
        <v>-12031575.649999999</v>
      </c>
      <c r="G83" s="83">
        <v>-12031575.649999999</v>
      </c>
      <c r="H83" s="83">
        <v>0</v>
      </c>
      <c r="I83" s="83">
        <v>0</v>
      </c>
      <c r="J83" s="83">
        <v>-12031575.649999999</v>
      </c>
      <c r="K83" s="89">
        <v>1</v>
      </c>
      <c r="L83" s="83">
        <v>-12753470.090000002</v>
      </c>
      <c r="M83" s="83">
        <v>-12753470.090000002</v>
      </c>
      <c r="N83" s="83">
        <v>0</v>
      </c>
      <c r="O83" s="83">
        <v>0</v>
      </c>
      <c r="P83" s="83">
        <v>-12753470.090000002</v>
      </c>
      <c r="Q83" s="83">
        <v>-12753470.090000002</v>
      </c>
      <c r="R83" s="83">
        <v>0</v>
      </c>
      <c r="S83" s="83">
        <v>0</v>
      </c>
      <c r="T83" s="83">
        <v>-12753470.090000002</v>
      </c>
      <c r="U83" s="89">
        <v>1</v>
      </c>
      <c r="V83" s="83">
        <v>-13475364.529999999</v>
      </c>
      <c r="W83" s="83">
        <v>-13475364.529999999</v>
      </c>
      <c r="X83" s="83">
        <v>0</v>
      </c>
      <c r="Y83" s="83">
        <v>0</v>
      </c>
      <c r="Z83" s="83">
        <v>-13475364.529999999</v>
      </c>
      <c r="AA83" s="83">
        <v>-13475364.529999999</v>
      </c>
      <c r="AB83" s="83">
        <v>0</v>
      </c>
      <c r="AC83" s="83">
        <v>0</v>
      </c>
      <c r="AD83" s="83">
        <v>-13475364.529999999</v>
      </c>
      <c r="AE83" s="89">
        <v>1</v>
      </c>
    </row>
    <row r="84" spans="1:31" ht="15.75" thickBot="1" x14ac:dyDescent="0.25">
      <c r="A84" s="88" t="s">
        <v>278</v>
      </c>
      <c r="B84" s="83">
        <v>-621389.52923076914</v>
      </c>
      <c r="C84" s="83">
        <v>-621389.52923076914</v>
      </c>
      <c r="D84" s="83">
        <v>621389.52923076914</v>
      </c>
      <c r="E84" s="83">
        <v>0</v>
      </c>
      <c r="F84" s="83">
        <v>0</v>
      </c>
      <c r="G84" s="83">
        <v>-621389.52923076914</v>
      </c>
      <c r="H84" s="83">
        <v>621389.52923076914</v>
      </c>
      <c r="I84" s="83">
        <v>0</v>
      </c>
      <c r="J84" s="83">
        <v>0</v>
      </c>
      <c r="K84" s="89">
        <v>1</v>
      </c>
      <c r="L84" s="83">
        <v>-1703881.6099999996</v>
      </c>
      <c r="M84" s="83">
        <v>-1703881.6099999996</v>
      </c>
      <c r="N84" s="83">
        <v>1703881.6099999996</v>
      </c>
      <c r="O84" s="83">
        <v>0</v>
      </c>
      <c r="P84" s="83">
        <v>0</v>
      </c>
      <c r="Q84" s="83">
        <v>-1703881.6099999996</v>
      </c>
      <c r="R84" s="83">
        <v>1703881.6099999996</v>
      </c>
      <c r="S84" s="83">
        <v>0</v>
      </c>
      <c r="T84" s="83">
        <v>0</v>
      </c>
      <c r="U84" s="89">
        <v>1</v>
      </c>
      <c r="V84" s="83">
        <v>-1703881.6099999996</v>
      </c>
      <c r="W84" s="83">
        <v>-1703881.6099999996</v>
      </c>
      <c r="X84" s="83">
        <v>1703881.6099999996</v>
      </c>
      <c r="Y84" s="83">
        <v>0</v>
      </c>
      <c r="Z84" s="83">
        <v>0</v>
      </c>
      <c r="AA84" s="83">
        <v>-1703881.6099999996</v>
      </c>
      <c r="AB84" s="83">
        <v>1703881.6099999996</v>
      </c>
      <c r="AC84" s="83">
        <v>0</v>
      </c>
      <c r="AD84" s="83">
        <v>0</v>
      </c>
      <c r="AE84" s="89">
        <v>1</v>
      </c>
    </row>
    <row r="85" spans="1:31" x14ac:dyDescent="0.2">
      <c r="A85" s="90" t="s">
        <v>273</v>
      </c>
      <c r="B85" s="91">
        <v>-18844537.094615381</v>
      </c>
      <c r="C85" s="91">
        <v>-18844537.094615381</v>
      </c>
      <c r="D85" s="91">
        <v>621389.52923076914</v>
      </c>
      <c r="E85" s="91">
        <v>0</v>
      </c>
      <c r="F85" s="91">
        <v>-18223147.565384611</v>
      </c>
      <c r="G85" s="91">
        <v>-18844537.094615381</v>
      </c>
      <c r="H85" s="91">
        <v>621389.52923076914</v>
      </c>
      <c r="I85" s="91">
        <v>0</v>
      </c>
      <c r="J85" s="91">
        <v>-18223147.565384611</v>
      </c>
      <c r="K85" s="92">
        <v>5</v>
      </c>
      <c r="L85" s="91">
        <v>-21714308.851135489</v>
      </c>
      <c r="M85" s="91">
        <v>-21714308.851135489</v>
      </c>
      <c r="N85" s="91">
        <v>1703881.6099999996</v>
      </c>
      <c r="O85" s="91">
        <v>0</v>
      </c>
      <c r="P85" s="91">
        <v>-20010427.241135489</v>
      </c>
      <c r="Q85" s="91">
        <v>-21714308.851135489</v>
      </c>
      <c r="R85" s="91">
        <v>1703881.6099999996</v>
      </c>
      <c r="S85" s="91">
        <v>0</v>
      </c>
      <c r="T85" s="91">
        <v>-20010427.241135489</v>
      </c>
      <c r="U85" s="92">
        <v>5</v>
      </c>
      <c r="V85" s="91">
        <v>-24018786.457865402</v>
      </c>
      <c r="W85" s="91">
        <v>-24018786.457865402</v>
      </c>
      <c r="X85" s="91">
        <v>1703881.6099999996</v>
      </c>
      <c r="Y85" s="91">
        <v>108312.19226750004</v>
      </c>
      <c r="Z85" s="91">
        <v>-22206592.655597903</v>
      </c>
      <c r="AA85" s="91">
        <v>-24018786.457865402</v>
      </c>
      <c r="AB85" s="91">
        <v>1703881.6099999996</v>
      </c>
      <c r="AC85" s="91">
        <v>108312.19226750004</v>
      </c>
      <c r="AD85" s="91">
        <v>-22206592.655597903</v>
      </c>
      <c r="AE85" s="92">
        <v>5</v>
      </c>
    </row>
    <row r="86" spans="1:31" ht="15.75" thickBot="1" x14ac:dyDescent="0.25"/>
    <row r="87" spans="1:31" x14ac:dyDescent="0.2">
      <c r="A87" s="93" t="s">
        <v>252</v>
      </c>
      <c r="B87" s="94">
        <v>-199051907.92076924</v>
      </c>
      <c r="C87" s="94">
        <v>-199051907.92076924</v>
      </c>
      <c r="D87" s="94">
        <v>781286.83769230766</v>
      </c>
      <c r="E87" s="94">
        <v>0</v>
      </c>
      <c r="F87" s="94">
        <v>-198270621.08307695</v>
      </c>
      <c r="G87" s="94">
        <v>-199051907.92076924</v>
      </c>
      <c r="H87" s="94">
        <v>781286.83769230766</v>
      </c>
      <c r="I87" s="94">
        <v>0</v>
      </c>
      <c r="J87" s="94">
        <v>-198270621.08307695</v>
      </c>
      <c r="K87" s="84">
        <v>22</v>
      </c>
      <c r="L87" s="94">
        <v>-209760656.76359797</v>
      </c>
      <c r="M87" s="94">
        <v>-209760656.76359797</v>
      </c>
      <c r="N87" s="94">
        <v>3276973.4400626696</v>
      </c>
      <c r="O87" s="94">
        <v>0</v>
      </c>
      <c r="P87" s="94">
        <v>-206483683.32353526</v>
      </c>
      <c r="Q87" s="94">
        <v>-209760656.76359797</v>
      </c>
      <c r="R87" s="94">
        <v>3276973.4400626696</v>
      </c>
      <c r="S87" s="94">
        <v>0</v>
      </c>
      <c r="T87" s="94">
        <v>-206483683.32353526</v>
      </c>
      <c r="U87" s="84">
        <v>23</v>
      </c>
      <c r="V87" s="94">
        <v>-224359875.62284219</v>
      </c>
      <c r="W87" s="94">
        <v>-224359875.62284219</v>
      </c>
      <c r="X87" s="94">
        <v>4413810.8394372808</v>
      </c>
      <c r="Y87" s="94">
        <v>-3013938.324968888</v>
      </c>
      <c r="Z87" s="94">
        <v>-222960003.10837382</v>
      </c>
      <c r="AA87" s="94">
        <v>-224359875.62284219</v>
      </c>
      <c r="AB87" s="94">
        <v>4413810.8394372808</v>
      </c>
      <c r="AC87" s="94">
        <v>-3013938.324968888</v>
      </c>
      <c r="AD87" s="94">
        <v>-222960003.10837382</v>
      </c>
      <c r="AE87" s="84">
        <v>23</v>
      </c>
    </row>
    <row r="88" spans="1:31" ht="15.75" thickBot="1" x14ac:dyDescent="0.25"/>
    <row r="89" spans="1:31" x14ac:dyDescent="0.2">
      <c r="A89" s="95" t="s">
        <v>217</v>
      </c>
      <c r="B89" s="94">
        <v>371830241.06076896</v>
      </c>
      <c r="C89" s="94">
        <v>371830241.06076896</v>
      </c>
      <c r="D89" s="94">
        <v>-32960202.052307691</v>
      </c>
      <c r="E89" s="94">
        <v>0</v>
      </c>
      <c r="F89" s="94">
        <v>338870039.00846136</v>
      </c>
      <c r="G89" s="94">
        <v>371830241.06076896</v>
      </c>
      <c r="H89" s="94">
        <v>-32960202.052307691</v>
      </c>
      <c r="I89" s="94">
        <v>0</v>
      </c>
      <c r="J89" s="94">
        <v>338870039.00846136</v>
      </c>
      <c r="K89" s="84">
        <v>50</v>
      </c>
      <c r="L89" s="94">
        <v>430437546.51991916</v>
      </c>
      <c r="M89" s="94">
        <v>430437546.51991916</v>
      </c>
      <c r="N89" s="94">
        <v>-48155146.62712723</v>
      </c>
      <c r="O89" s="94">
        <v>0</v>
      </c>
      <c r="P89" s="94">
        <v>382282399.89279193</v>
      </c>
      <c r="Q89" s="94">
        <v>430437546.51991916</v>
      </c>
      <c r="R89" s="94">
        <v>-48155146.62712723</v>
      </c>
      <c r="S89" s="94">
        <v>0</v>
      </c>
      <c r="T89" s="94">
        <v>382282399.89279193</v>
      </c>
      <c r="U89" s="84">
        <v>52</v>
      </c>
      <c r="V89" s="94">
        <v>487628454.9236505</v>
      </c>
      <c r="W89" s="94">
        <v>487628454.9236505</v>
      </c>
      <c r="X89" s="94">
        <v>-58227258.48668512</v>
      </c>
      <c r="Y89" s="94">
        <v>40567779.22529795</v>
      </c>
      <c r="Z89" s="94">
        <v>469968975.66226321</v>
      </c>
      <c r="AA89" s="94">
        <v>487628454.9236505</v>
      </c>
      <c r="AB89" s="94">
        <v>-58227258.48668512</v>
      </c>
      <c r="AC89" s="94">
        <v>40567779.22529795</v>
      </c>
      <c r="AD89" s="94">
        <v>469968975.66226321</v>
      </c>
      <c r="AE89" s="84">
        <v>52</v>
      </c>
    </row>
    <row r="91" spans="1:31" x14ac:dyDescent="0.2">
      <c r="A91" s="85" t="s">
        <v>279</v>
      </c>
      <c r="B91" s="83"/>
      <c r="C91" s="83"/>
      <c r="D91" s="83"/>
      <c r="E91" s="83"/>
      <c r="F91" s="83"/>
      <c r="G91" s="83"/>
      <c r="H91" s="83"/>
      <c r="I91" s="83"/>
      <c r="J91" s="83"/>
      <c r="K91" s="84"/>
      <c r="L91" s="83"/>
      <c r="M91" s="83"/>
      <c r="N91" s="83"/>
      <c r="O91" s="83"/>
      <c r="P91" s="83"/>
      <c r="Q91" s="83"/>
      <c r="R91" s="83"/>
      <c r="S91" s="83"/>
      <c r="T91" s="83"/>
      <c r="U91" s="84"/>
      <c r="V91" s="83"/>
      <c r="W91" s="83"/>
      <c r="X91" s="83"/>
      <c r="Y91" s="83"/>
      <c r="Z91" s="83"/>
      <c r="AA91" s="83"/>
      <c r="AB91" s="83"/>
      <c r="AC91" s="83"/>
      <c r="AD91" s="83"/>
      <c r="AE91" s="84"/>
    </row>
    <row r="92" spans="1:31" x14ac:dyDescent="0.2">
      <c r="A92" s="86" t="s">
        <v>280</v>
      </c>
      <c r="B92" s="83"/>
      <c r="C92" s="83"/>
      <c r="D92" s="83"/>
      <c r="E92" s="83"/>
      <c r="F92" s="83"/>
      <c r="G92" s="83"/>
      <c r="H92" s="83"/>
      <c r="I92" s="83"/>
      <c r="J92" s="83"/>
      <c r="K92" s="84"/>
      <c r="L92" s="83"/>
      <c r="M92" s="83"/>
      <c r="N92" s="83"/>
      <c r="O92" s="83"/>
      <c r="P92" s="83"/>
      <c r="Q92" s="83"/>
      <c r="R92" s="83"/>
      <c r="S92" s="83"/>
      <c r="T92" s="83"/>
      <c r="U92" s="84"/>
      <c r="V92" s="83"/>
      <c r="W92" s="83"/>
      <c r="X92" s="83"/>
      <c r="Y92" s="83"/>
      <c r="Z92" s="83"/>
      <c r="AA92" s="83"/>
      <c r="AB92" s="83"/>
      <c r="AC92" s="83"/>
      <c r="AD92" s="83"/>
      <c r="AE92" s="84"/>
    </row>
    <row r="93" spans="1:31" x14ac:dyDescent="0.2">
      <c r="A93" s="87" t="s">
        <v>281</v>
      </c>
      <c r="B93" s="83"/>
      <c r="C93" s="83"/>
      <c r="D93" s="83"/>
      <c r="E93" s="83"/>
      <c r="F93" s="83"/>
      <c r="G93" s="83"/>
      <c r="H93" s="83"/>
      <c r="I93" s="83"/>
      <c r="J93" s="83"/>
      <c r="K93" s="84"/>
      <c r="L93" s="83"/>
      <c r="M93" s="83"/>
      <c r="N93" s="83"/>
      <c r="O93" s="83"/>
      <c r="P93" s="83"/>
      <c r="Q93" s="83"/>
      <c r="R93" s="83"/>
      <c r="S93" s="83"/>
      <c r="T93" s="83"/>
      <c r="U93" s="84"/>
      <c r="V93" s="83"/>
      <c r="W93" s="83"/>
      <c r="X93" s="83"/>
      <c r="Y93" s="83"/>
      <c r="Z93" s="83"/>
      <c r="AA93" s="83"/>
      <c r="AB93" s="83"/>
      <c r="AC93" s="83"/>
      <c r="AD93" s="83"/>
      <c r="AE93" s="84"/>
    </row>
    <row r="94" spans="1:31" ht="15.75" thickBot="1" x14ac:dyDescent="0.25">
      <c r="A94" s="88" t="s">
        <v>282</v>
      </c>
      <c r="B94" s="83">
        <v>2156122.576923077</v>
      </c>
      <c r="C94" s="83">
        <v>2156122.576923077</v>
      </c>
      <c r="D94" s="83">
        <v>0</v>
      </c>
      <c r="E94" s="83">
        <v>0</v>
      </c>
      <c r="F94" s="83">
        <v>2156122.576923077</v>
      </c>
      <c r="G94" s="83">
        <v>2156122.576923077</v>
      </c>
      <c r="H94" s="83">
        <v>0</v>
      </c>
      <c r="I94" s="83">
        <v>0</v>
      </c>
      <c r="J94" s="83">
        <v>2156122.576923077</v>
      </c>
      <c r="K94" s="89">
        <v>1</v>
      </c>
      <c r="L94" s="83">
        <v>4796216.8415384609</v>
      </c>
      <c r="M94" s="83">
        <v>4796216.8415384609</v>
      </c>
      <c r="N94" s="83">
        <v>0</v>
      </c>
      <c r="O94" s="83">
        <v>0</v>
      </c>
      <c r="P94" s="83">
        <v>4796216.8415384609</v>
      </c>
      <c r="Q94" s="83">
        <v>4796216.8415384609</v>
      </c>
      <c r="R94" s="83">
        <v>0</v>
      </c>
      <c r="S94" s="83">
        <v>0</v>
      </c>
      <c r="T94" s="83">
        <v>4796216.8415384609</v>
      </c>
      <c r="U94" s="89">
        <v>1</v>
      </c>
      <c r="V94" s="83">
        <v>5000000</v>
      </c>
      <c r="W94" s="83">
        <v>5000000</v>
      </c>
      <c r="X94" s="83">
        <v>0</v>
      </c>
      <c r="Y94" s="83">
        <v>0</v>
      </c>
      <c r="Z94" s="83">
        <v>5000000</v>
      </c>
      <c r="AA94" s="83">
        <v>5000000</v>
      </c>
      <c r="AB94" s="83">
        <v>0</v>
      </c>
      <c r="AC94" s="83">
        <v>0</v>
      </c>
      <c r="AD94" s="83">
        <v>5000000</v>
      </c>
      <c r="AE94" s="89">
        <v>1</v>
      </c>
    </row>
    <row r="95" spans="1:31" x14ac:dyDescent="0.2">
      <c r="A95" s="90" t="s">
        <v>281</v>
      </c>
      <c r="B95" s="91">
        <v>2156122.576923077</v>
      </c>
      <c r="C95" s="91">
        <v>2156122.576923077</v>
      </c>
      <c r="D95" s="91">
        <v>0</v>
      </c>
      <c r="E95" s="91">
        <v>0</v>
      </c>
      <c r="F95" s="91">
        <v>2156122.576923077</v>
      </c>
      <c r="G95" s="91">
        <v>2156122.576923077</v>
      </c>
      <c r="H95" s="91">
        <v>0</v>
      </c>
      <c r="I95" s="91">
        <v>0</v>
      </c>
      <c r="J95" s="91">
        <v>2156122.576923077</v>
      </c>
      <c r="K95" s="92">
        <v>1</v>
      </c>
      <c r="L95" s="91">
        <v>4796216.8415384609</v>
      </c>
      <c r="M95" s="91">
        <v>4796216.8415384609</v>
      </c>
      <c r="N95" s="91">
        <v>0</v>
      </c>
      <c r="O95" s="91">
        <v>0</v>
      </c>
      <c r="P95" s="91">
        <v>4796216.8415384609</v>
      </c>
      <c r="Q95" s="91">
        <v>4796216.8415384609</v>
      </c>
      <c r="R95" s="91">
        <v>0</v>
      </c>
      <c r="S95" s="91">
        <v>0</v>
      </c>
      <c r="T95" s="91">
        <v>4796216.8415384609</v>
      </c>
      <c r="U95" s="92">
        <v>1</v>
      </c>
      <c r="V95" s="91">
        <v>5000000</v>
      </c>
      <c r="W95" s="91">
        <v>5000000</v>
      </c>
      <c r="X95" s="91">
        <v>0</v>
      </c>
      <c r="Y95" s="91">
        <v>0</v>
      </c>
      <c r="Z95" s="91">
        <v>5000000</v>
      </c>
      <c r="AA95" s="91">
        <v>5000000</v>
      </c>
      <c r="AB95" s="91">
        <v>0</v>
      </c>
      <c r="AC95" s="91">
        <v>0</v>
      </c>
      <c r="AD95" s="91">
        <v>5000000</v>
      </c>
      <c r="AE95" s="92">
        <v>1</v>
      </c>
    </row>
    <row r="97" spans="1:31" x14ac:dyDescent="0.2">
      <c r="A97" s="87" t="s">
        <v>283</v>
      </c>
      <c r="B97" s="83"/>
      <c r="C97" s="83"/>
      <c r="D97" s="83"/>
      <c r="E97" s="83"/>
      <c r="F97" s="83"/>
      <c r="G97" s="83"/>
      <c r="H97" s="83"/>
      <c r="I97" s="83"/>
      <c r="J97" s="83"/>
      <c r="K97" s="84"/>
      <c r="L97" s="83"/>
      <c r="M97" s="83"/>
      <c r="N97" s="83"/>
      <c r="O97" s="83"/>
      <c r="P97" s="83"/>
      <c r="Q97" s="83"/>
      <c r="R97" s="83"/>
      <c r="S97" s="83"/>
      <c r="T97" s="83"/>
      <c r="U97" s="84"/>
      <c r="V97" s="83"/>
      <c r="W97" s="83"/>
      <c r="X97" s="83"/>
      <c r="Y97" s="83"/>
      <c r="Z97" s="83"/>
      <c r="AA97" s="83"/>
      <c r="AB97" s="83"/>
      <c r="AC97" s="83"/>
      <c r="AD97" s="83"/>
      <c r="AE97" s="84"/>
    </row>
    <row r="98" spans="1:31" ht="15.75" thickBot="1" x14ac:dyDescent="0.25">
      <c r="A98" s="88" t="s">
        <v>284</v>
      </c>
      <c r="B98" s="83">
        <v>5412853.0907692313</v>
      </c>
      <c r="C98" s="83">
        <v>5412853.0907692313</v>
      </c>
      <c r="D98" s="83">
        <v>-5412853.0907692313</v>
      </c>
      <c r="E98" s="83">
        <v>0</v>
      </c>
      <c r="F98" s="83">
        <v>0</v>
      </c>
      <c r="G98" s="83">
        <v>5412853.0907692313</v>
      </c>
      <c r="H98" s="83">
        <v>-5412853.0907692313</v>
      </c>
      <c r="I98" s="83">
        <v>0</v>
      </c>
      <c r="J98" s="83">
        <v>0</v>
      </c>
      <c r="K98" s="89">
        <v>1</v>
      </c>
      <c r="L98" s="83">
        <v>379206.92384615383</v>
      </c>
      <c r="M98" s="83">
        <v>379206.92384615383</v>
      </c>
      <c r="N98" s="83">
        <v>-379206.92384615383</v>
      </c>
      <c r="O98" s="83">
        <v>0</v>
      </c>
      <c r="P98" s="83">
        <v>0</v>
      </c>
      <c r="Q98" s="83">
        <v>379206.92384615383</v>
      </c>
      <c r="R98" s="83">
        <v>-379206.92384615383</v>
      </c>
      <c r="S98" s="83">
        <v>0</v>
      </c>
      <c r="T98" s="83">
        <v>0</v>
      </c>
      <c r="U98" s="89">
        <v>1</v>
      </c>
      <c r="V98" s="83">
        <v>0</v>
      </c>
      <c r="W98" s="83">
        <v>0</v>
      </c>
      <c r="X98" s="83">
        <v>0</v>
      </c>
      <c r="Y98" s="83">
        <v>0</v>
      </c>
      <c r="Z98" s="83">
        <v>0</v>
      </c>
      <c r="AA98" s="83">
        <v>0</v>
      </c>
      <c r="AB98" s="83">
        <v>0</v>
      </c>
      <c r="AC98" s="83">
        <v>0</v>
      </c>
      <c r="AD98" s="83">
        <v>0</v>
      </c>
      <c r="AE98" s="89">
        <v>1</v>
      </c>
    </row>
    <row r="99" spans="1:31" x14ac:dyDescent="0.2">
      <c r="A99" s="90" t="s">
        <v>283</v>
      </c>
      <c r="B99" s="91">
        <v>5412853.0907692313</v>
      </c>
      <c r="C99" s="91">
        <v>5412853.0907692313</v>
      </c>
      <c r="D99" s="91">
        <v>-5412853.0907692313</v>
      </c>
      <c r="E99" s="91">
        <v>0</v>
      </c>
      <c r="F99" s="91">
        <v>0</v>
      </c>
      <c r="G99" s="91">
        <v>5412853.0907692313</v>
      </c>
      <c r="H99" s="91">
        <v>-5412853.0907692313</v>
      </c>
      <c r="I99" s="91">
        <v>0</v>
      </c>
      <c r="J99" s="91">
        <v>0</v>
      </c>
      <c r="K99" s="92">
        <v>1</v>
      </c>
      <c r="L99" s="91">
        <v>379206.92384615383</v>
      </c>
      <c r="M99" s="91">
        <v>379206.92384615383</v>
      </c>
      <c r="N99" s="91">
        <v>-379206.92384615383</v>
      </c>
      <c r="O99" s="91">
        <v>0</v>
      </c>
      <c r="P99" s="91">
        <v>0</v>
      </c>
      <c r="Q99" s="91">
        <v>379206.92384615383</v>
      </c>
      <c r="R99" s="91">
        <v>-379206.92384615383</v>
      </c>
      <c r="S99" s="91">
        <v>0</v>
      </c>
      <c r="T99" s="91">
        <v>0</v>
      </c>
      <c r="U99" s="92">
        <v>1</v>
      </c>
      <c r="V99" s="91">
        <v>0</v>
      </c>
      <c r="W99" s="91">
        <v>0</v>
      </c>
      <c r="X99" s="91">
        <v>0</v>
      </c>
      <c r="Y99" s="91">
        <v>0</v>
      </c>
      <c r="Z99" s="91">
        <v>0</v>
      </c>
      <c r="AA99" s="91">
        <v>0</v>
      </c>
      <c r="AB99" s="91">
        <v>0</v>
      </c>
      <c r="AC99" s="91">
        <v>0</v>
      </c>
      <c r="AD99" s="91">
        <v>0</v>
      </c>
      <c r="AE99" s="92">
        <v>1</v>
      </c>
    </row>
    <row r="101" spans="1:31" x14ac:dyDescent="0.2">
      <c r="A101" s="87" t="s">
        <v>285</v>
      </c>
      <c r="B101" s="83"/>
      <c r="C101" s="83"/>
      <c r="D101" s="83"/>
      <c r="E101" s="83"/>
      <c r="F101" s="83"/>
      <c r="G101" s="83"/>
      <c r="H101" s="83"/>
      <c r="I101" s="83"/>
      <c r="J101" s="83"/>
      <c r="K101" s="84"/>
      <c r="L101" s="83"/>
      <c r="M101" s="83"/>
      <c r="N101" s="83"/>
      <c r="O101" s="83"/>
      <c r="P101" s="83"/>
      <c r="Q101" s="83"/>
      <c r="R101" s="83"/>
      <c r="S101" s="83"/>
      <c r="T101" s="83"/>
      <c r="U101" s="84"/>
      <c r="V101" s="83"/>
      <c r="W101" s="83"/>
      <c r="X101" s="83"/>
      <c r="Y101" s="83"/>
      <c r="Z101" s="83"/>
      <c r="AA101" s="83"/>
      <c r="AB101" s="83"/>
      <c r="AC101" s="83"/>
      <c r="AD101" s="83"/>
      <c r="AE101" s="84"/>
    </row>
    <row r="102" spans="1:31" ht="15.75" thickBot="1" x14ac:dyDescent="0.25">
      <c r="A102" s="88" t="s">
        <v>286</v>
      </c>
      <c r="B102" s="83">
        <v>12660288.884615382</v>
      </c>
      <c r="C102" s="83">
        <v>12660288.884615382</v>
      </c>
      <c r="D102" s="83">
        <v>0</v>
      </c>
      <c r="E102" s="83">
        <v>0</v>
      </c>
      <c r="F102" s="83">
        <v>12660288.884615382</v>
      </c>
      <c r="G102" s="83">
        <v>12660288.884615382</v>
      </c>
      <c r="H102" s="83">
        <v>0</v>
      </c>
      <c r="I102" s="83">
        <v>0</v>
      </c>
      <c r="J102" s="83">
        <v>12660288.884615382</v>
      </c>
      <c r="K102" s="89">
        <v>1</v>
      </c>
      <c r="L102" s="83">
        <v>13038103.332307693</v>
      </c>
      <c r="M102" s="83">
        <v>13038103.332307693</v>
      </c>
      <c r="N102" s="83">
        <v>0</v>
      </c>
      <c r="O102" s="83">
        <v>0</v>
      </c>
      <c r="P102" s="83">
        <v>13038103.332307693</v>
      </c>
      <c r="Q102" s="83">
        <v>13038103.332307693</v>
      </c>
      <c r="R102" s="83">
        <v>0</v>
      </c>
      <c r="S102" s="83">
        <v>0</v>
      </c>
      <c r="T102" s="83">
        <v>13038103.332307693</v>
      </c>
      <c r="U102" s="89">
        <v>1</v>
      </c>
      <c r="V102" s="83">
        <v>15503936.435384618</v>
      </c>
      <c r="W102" s="83">
        <v>15503936.435384618</v>
      </c>
      <c r="X102" s="83">
        <v>0</v>
      </c>
      <c r="Y102" s="83">
        <v>0</v>
      </c>
      <c r="Z102" s="83">
        <v>15503936.435384618</v>
      </c>
      <c r="AA102" s="83">
        <v>15503936.435384618</v>
      </c>
      <c r="AB102" s="83">
        <v>0</v>
      </c>
      <c r="AC102" s="83">
        <v>0</v>
      </c>
      <c r="AD102" s="83">
        <v>15503936.435384618</v>
      </c>
      <c r="AE102" s="89">
        <v>1</v>
      </c>
    </row>
    <row r="103" spans="1:31" x14ac:dyDescent="0.2">
      <c r="A103" s="90" t="s">
        <v>285</v>
      </c>
      <c r="B103" s="91">
        <v>12660288.884615382</v>
      </c>
      <c r="C103" s="91">
        <v>12660288.884615382</v>
      </c>
      <c r="D103" s="91">
        <v>0</v>
      </c>
      <c r="E103" s="91">
        <v>0</v>
      </c>
      <c r="F103" s="91">
        <v>12660288.884615382</v>
      </c>
      <c r="G103" s="91">
        <v>12660288.884615382</v>
      </c>
      <c r="H103" s="91">
        <v>0</v>
      </c>
      <c r="I103" s="91">
        <v>0</v>
      </c>
      <c r="J103" s="91">
        <v>12660288.884615382</v>
      </c>
      <c r="K103" s="92">
        <v>1</v>
      </c>
      <c r="L103" s="91">
        <v>13038103.332307693</v>
      </c>
      <c r="M103" s="91">
        <v>13038103.332307693</v>
      </c>
      <c r="N103" s="91">
        <v>0</v>
      </c>
      <c r="O103" s="91">
        <v>0</v>
      </c>
      <c r="P103" s="91">
        <v>13038103.332307693</v>
      </c>
      <c r="Q103" s="91">
        <v>13038103.332307693</v>
      </c>
      <c r="R103" s="91">
        <v>0</v>
      </c>
      <c r="S103" s="91">
        <v>0</v>
      </c>
      <c r="T103" s="91">
        <v>13038103.332307693</v>
      </c>
      <c r="U103" s="92">
        <v>1</v>
      </c>
      <c r="V103" s="91">
        <v>15503936.435384618</v>
      </c>
      <c r="W103" s="91">
        <v>15503936.435384618</v>
      </c>
      <c r="X103" s="91">
        <v>0</v>
      </c>
      <c r="Y103" s="91">
        <v>0</v>
      </c>
      <c r="Z103" s="91">
        <v>15503936.435384618</v>
      </c>
      <c r="AA103" s="91">
        <v>15503936.435384618</v>
      </c>
      <c r="AB103" s="91">
        <v>0</v>
      </c>
      <c r="AC103" s="91">
        <v>0</v>
      </c>
      <c r="AD103" s="91">
        <v>15503936.435384618</v>
      </c>
      <c r="AE103" s="92">
        <v>1</v>
      </c>
    </row>
    <row r="105" spans="1:31" x14ac:dyDescent="0.2">
      <c r="A105" s="87" t="s">
        <v>287</v>
      </c>
      <c r="B105" s="83"/>
      <c r="C105" s="83"/>
      <c r="D105" s="83"/>
      <c r="E105" s="83"/>
      <c r="F105" s="83"/>
      <c r="G105" s="83"/>
      <c r="H105" s="83"/>
      <c r="I105" s="83"/>
      <c r="J105" s="83"/>
      <c r="K105" s="84"/>
      <c r="L105" s="83"/>
      <c r="M105" s="83"/>
      <c r="N105" s="83"/>
      <c r="O105" s="83"/>
      <c r="P105" s="83"/>
      <c r="Q105" s="83"/>
      <c r="R105" s="83"/>
      <c r="S105" s="83"/>
      <c r="T105" s="83"/>
      <c r="U105" s="84"/>
      <c r="V105" s="83"/>
      <c r="W105" s="83"/>
      <c r="X105" s="83"/>
      <c r="Y105" s="83"/>
      <c r="Z105" s="83"/>
      <c r="AA105" s="83"/>
      <c r="AB105" s="83"/>
      <c r="AC105" s="83"/>
      <c r="AD105" s="83"/>
      <c r="AE105" s="84"/>
    </row>
    <row r="106" spans="1:31" ht="15.75" thickBot="1" x14ac:dyDescent="0.25">
      <c r="A106" s="88" t="s">
        <v>288</v>
      </c>
      <c r="B106" s="83">
        <v>23377.644615384619</v>
      </c>
      <c r="C106" s="83">
        <v>23377.644615384619</v>
      </c>
      <c r="D106" s="83">
        <v>0</v>
      </c>
      <c r="E106" s="83">
        <v>0</v>
      </c>
      <c r="F106" s="83">
        <v>23377.644615384619</v>
      </c>
      <c r="G106" s="83">
        <v>23377.644615384619</v>
      </c>
      <c r="H106" s="83">
        <v>0</v>
      </c>
      <c r="I106" s="83">
        <v>0</v>
      </c>
      <c r="J106" s="83">
        <v>23377.644615384619</v>
      </c>
      <c r="K106" s="89">
        <v>1</v>
      </c>
      <c r="L106" s="83">
        <v>8423.2261538461535</v>
      </c>
      <c r="M106" s="83">
        <v>8423.2261538461535</v>
      </c>
      <c r="N106" s="83">
        <v>0</v>
      </c>
      <c r="O106" s="83">
        <v>0</v>
      </c>
      <c r="P106" s="83">
        <v>8423.2261538461535</v>
      </c>
      <c r="Q106" s="83">
        <v>8423.2261538461535</v>
      </c>
      <c r="R106" s="83">
        <v>0</v>
      </c>
      <c r="S106" s="83">
        <v>0</v>
      </c>
      <c r="T106" s="83">
        <v>8423.2261538461535</v>
      </c>
      <c r="U106" s="89">
        <v>1</v>
      </c>
      <c r="V106" s="83">
        <v>0</v>
      </c>
      <c r="W106" s="83">
        <v>0</v>
      </c>
      <c r="X106" s="83">
        <v>0</v>
      </c>
      <c r="Y106" s="83">
        <v>0</v>
      </c>
      <c r="Z106" s="83">
        <v>0</v>
      </c>
      <c r="AA106" s="83">
        <v>0</v>
      </c>
      <c r="AB106" s="83">
        <v>0</v>
      </c>
      <c r="AC106" s="83">
        <v>0</v>
      </c>
      <c r="AD106" s="83">
        <v>0</v>
      </c>
      <c r="AE106" s="89">
        <v>1</v>
      </c>
    </row>
    <row r="107" spans="1:31" x14ac:dyDescent="0.2">
      <c r="A107" s="90" t="s">
        <v>287</v>
      </c>
      <c r="B107" s="91">
        <v>23377.644615384619</v>
      </c>
      <c r="C107" s="91">
        <v>23377.644615384619</v>
      </c>
      <c r="D107" s="91">
        <v>0</v>
      </c>
      <c r="E107" s="91">
        <v>0</v>
      </c>
      <c r="F107" s="91">
        <v>23377.644615384619</v>
      </c>
      <c r="G107" s="91">
        <v>23377.644615384619</v>
      </c>
      <c r="H107" s="91">
        <v>0</v>
      </c>
      <c r="I107" s="91">
        <v>0</v>
      </c>
      <c r="J107" s="91">
        <v>23377.644615384619</v>
      </c>
      <c r="K107" s="92">
        <v>1</v>
      </c>
      <c r="L107" s="91">
        <v>8423.2261538461535</v>
      </c>
      <c r="M107" s="91">
        <v>8423.2261538461535</v>
      </c>
      <c r="N107" s="91">
        <v>0</v>
      </c>
      <c r="O107" s="91">
        <v>0</v>
      </c>
      <c r="P107" s="91">
        <v>8423.2261538461535</v>
      </c>
      <c r="Q107" s="91">
        <v>8423.2261538461535</v>
      </c>
      <c r="R107" s="91">
        <v>0</v>
      </c>
      <c r="S107" s="91">
        <v>0</v>
      </c>
      <c r="T107" s="91">
        <v>8423.2261538461535</v>
      </c>
      <c r="U107" s="92">
        <v>1</v>
      </c>
      <c r="V107" s="91">
        <v>0</v>
      </c>
      <c r="W107" s="91">
        <v>0</v>
      </c>
      <c r="X107" s="91">
        <v>0</v>
      </c>
      <c r="Y107" s="91">
        <v>0</v>
      </c>
      <c r="Z107" s="91">
        <v>0</v>
      </c>
      <c r="AA107" s="91">
        <v>0</v>
      </c>
      <c r="AB107" s="91">
        <v>0</v>
      </c>
      <c r="AC107" s="91">
        <v>0</v>
      </c>
      <c r="AD107" s="91">
        <v>0</v>
      </c>
      <c r="AE107" s="92">
        <v>1</v>
      </c>
    </row>
    <row r="109" spans="1:31" x14ac:dyDescent="0.2">
      <c r="A109" s="87" t="s">
        <v>289</v>
      </c>
      <c r="B109" s="83"/>
      <c r="C109" s="83"/>
      <c r="D109" s="83"/>
      <c r="E109" s="83"/>
      <c r="F109" s="83"/>
      <c r="G109" s="83"/>
      <c r="H109" s="83"/>
      <c r="I109" s="83"/>
      <c r="J109" s="83"/>
      <c r="K109" s="84"/>
      <c r="L109" s="83"/>
      <c r="M109" s="83"/>
      <c r="N109" s="83"/>
      <c r="O109" s="83"/>
      <c r="P109" s="83"/>
      <c r="Q109" s="83"/>
      <c r="R109" s="83"/>
      <c r="S109" s="83"/>
      <c r="T109" s="83"/>
      <c r="U109" s="84"/>
      <c r="V109" s="83"/>
      <c r="W109" s="83"/>
      <c r="X109" s="83"/>
      <c r="Y109" s="83"/>
      <c r="Z109" s="83"/>
      <c r="AA109" s="83"/>
      <c r="AB109" s="83"/>
      <c r="AC109" s="83"/>
      <c r="AD109" s="83"/>
      <c r="AE109" s="84"/>
    </row>
    <row r="110" spans="1:31" ht="15.75" thickBot="1" x14ac:dyDescent="0.25">
      <c r="A110" s="88" t="s">
        <v>290</v>
      </c>
      <c r="B110" s="83">
        <v>-900984.30230769212</v>
      </c>
      <c r="C110" s="83">
        <v>-900984.30230769212</v>
      </c>
      <c r="D110" s="83">
        <v>0</v>
      </c>
      <c r="E110" s="83">
        <v>0</v>
      </c>
      <c r="F110" s="83">
        <v>-900984.30230769212</v>
      </c>
      <c r="G110" s="83">
        <v>-900984.30230769212</v>
      </c>
      <c r="H110" s="83">
        <v>0</v>
      </c>
      <c r="I110" s="83">
        <v>0</v>
      </c>
      <c r="J110" s="83">
        <v>-900984.30230769212</v>
      </c>
      <c r="K110" s="89">
        <v>1</v>
      </c>
      <c r="L110" s="83">
        <v>-605308.61324438453</v>
      </c>
      <c r="M110" s="83">
        <v>-605308.61324438453</v>
      </c>
      <c r="N110" s="83">
        <v>0</v>
      </c>
      <c r="O110" s="83">
        <v>0</v>
      </c>
      <c r="P110" s="83">
        <v>-605308.61324438453</v>
      </c>
      <c r="Q110" s="83">
        <v>-605308.61324438453</v>
      </c>
      <c r="R110" s="83">
        <v>0</v>
      </c>
      <c r="S110" s="83">
        <v>0</v>
      </c>
      <c r="T110" s="83">
        <v>-605308.61324438453</v>
      </c>
      <c r="U110" s="89">
        <v>1</v>
      </c>
      <c r="V110" s="83">
        <v>-360368.17375259229</v>
      </c>
      <c r="W110" s="83">
        <v>-360368.17375259229</v>
      </c>
      <c r="X110" s="83">
        <v>0</v>
      </c>
      <c r="Y110" s="83">
        <v>0</v>
      </c>
      <c r="Z110" s="83">
        <v>-360368.17375259229</v>
      </c>
      <c r="AA110" s="83">
        <v>-360368.17375259229</v>
      </c>
      <c r="AB110" s="83">
        <v>0</v>
      </c>
      <c r="AC110" s="83">
        <v>0</v>
      </c>
      <c r="AD110" s="83">
        <v>-360368.17375259229</v>
      </c>
      <c r="AE110" s="89">
        <v>1</v>
      </c>
    </row>
    <row r="111" spans="1:31" x14ac:dyDescent="0.2">
      <c r="A111" s="90" t="s">
        <v>289</v>
      </c>
      <c r="B111" s="91">
        <v>-900984.30230769212</v>
      </c>
      <c r="C111" s="91">
        <v>-900984.30230769212</v>
      </c>
      <c r="D111" s="91">
        <v>0</v>
      </c>
      <c r="E111" s="91">
        <v>0</v>
      </c>
      <c r="F111" s="91">
        <v>-900984.30230769212</v>
      </c>
      <c r="G111" s="91">
        <v>-900984.30230769212</v>
      </c>
      <c r="H111" s="91">
        <v>0</v>
      </c>
      <c r="I111" s="91">
        <v>0</v>
      </c>
      <c r="J111" s="91">
        <v>-900984.30230769212</v>
      </c>
      <c r="K111" s="92">
        <v>1</v>
      </c>
      <c r="L111" s="91">
        <v>-605308.61324438453</v>
      </c>
      <c r="M111" s="91">
        <v>-605308.61324438453</v>
      </c>
      <c r="N111" s="91">
        <v>0</v>
      </c>
      <c r="O111" s="91">
        <v>0</v>
      </c>
      <c r="P111" s="91">
        <v>-605308.61324438453</v>
      </c>
      <c r="Q111" s="91">
        <v>-605308.61324438453</v>
      </c>
      <c r="R111" s="91">
        <v>0</v>
      </c>
      <c r="S111" s="91">
        <v>0</v>
      </c>
      <c r="T111" s="91">
        <v>-605308.61324438453</v>
      </c>
      <c r="U111" s="92">
        <v>1</v>
      </c>
      <c r="V111" s="91">
        <v>-360368.17375259229</v>
      </c>
      <c r="W111" s="91">
        <v>-360368.17375259229</v>
      </c>
      <c r="X111" s="91">
        <v>0</v>
      </c>
      <c r="Y111" s="91">
        <v>0</v>
      </c>
      <c r="Z111" s="91">
        <v>-360368.17375259229</v>
      </c>
      <c r="AA111" s="91">
        <v>-360368.17375259229</v>
      </c>
      <c r="AB111" s="91">
        <v>0</v>
      </c>
      <c r="AC111" s="91">
        <v>0</v>
      </c>
      <c r="AD111" s="91">
        <v>-360368.17375259229</v>
      </c>
      <c r="AE111" s="92">
        <v>1</v>
      </c>
    </row>
    <row r="113" spans="1:31" x14ac:dyDescent="0.2">
      <c r="A113" s="87" t="s">
        <v>291</v>
      </c>
      <c r="B113" s="83"/>
      <c r="C113" s="83"/>
      <c r="D113" s="83"/>
      <c r="E113" s="83"/>
      <c r="F113" s="83"/>
      <c r="G113" s="83"/>
      <c r="H113" s="83"/>
      <c r="I113" s="83"/>
      <c r="J113" s="83"/>
      <c r="K113" s="84"/>
      <c r="L113" s="83"/>
      <c r="M113" s="83"/>
      <c r="N113" s="83"/>
      <c r="O113" s="83"/>
      <c r="P113" s="83"/>
      <c r="Q113" s="83"/>
      <c r="R113" s="83"/>
      <c r="S113" s="83"/>
      <c r="T113" s="83"/>
      <c r="U113" s="84"/>
      <c r="V113" s="83"/>
      <c r="W113" s="83"/>
      <c r="X113" s="83"/>
      <c r="Y113" s="83"/>
      <c r="Z113" s="83"/>
      <c r="AA113" s="83"/>
      <c r="AB113" s="83"/>
      <c r="AC113" s="83"/>
      <c r="AD113" s="83"/>
      <c r="AE113" s="84"/>
    </row>
    <row r="114" spans="1:31" ht="15.75" thickBot="1" x14ac:dyDescent="0.25">
      <c r="A114" s="88" t="s">
        <v>292</v>
      </c>
      <c r="B114" s="83">
        <v>84467.63307692307</v>
      </c>
      <c r="C114" s="83">
        <v>84467.63307692307</v>
      </c>
      <c r="D114" s="83">
        <v>-84467.63307692307</v>
      </c>
      <c r="E114" s="83">
        <v>0</v>
      </c>
      <c r="F114" s="83">
        <v>0</v>
      </c>
      <c r="G114" s="83">
        <v>84467.63307692307</v>
      </c>
      <c r="H114" s="83">
        <v>-84467.63307692307</v>
      </c>
      <c r="I114" s="83">
        <v>0</v>
      </c>
      <c r="J114" s="83">
        <v>0</v>
      </c>
      <c r="K114" s="89">
        <v>1</v>
      </c>
      <c r="L114" s="83">
        <v>-123.38615384615385</v>
      </c>
      <c r="M114" s="83">
        <v>-123.38615384615385</v>
      </c>
      <c r="N114" s="83">
        <v>123.38615384615385</v>
      </c>
      <c r="O114" s="83">
        <v>0</v>
      </c>
      <c r="P114" s="83">
        <v>0</v>
      </c>
      <c r="Q114" s="83">
        <v>-123.38615384615385</v>
      </c>
      <c r="R114" s="83">
        <v>123.38615384615385</v>
      </c>
      <c r="S114" s="83">
        <v>0</v>
      </c>
      <c r="T114" s="83">
        <v>0</v>
      </c>
      <c r="U114" s="89">
        <v>1</v>
      </c>
      <c r="V114" s="83">
        <v>0</v>
      </c>
      <c r="W114" s="83">
        <v>0</v>
      </c>
      <c r="X114" s="83">
        <v>0</v>
      </c>
      <c r="Y114" s="83">
        <v>0</v>
      </c>
      <c r="Z114" s="83">
        <v>0</v>
      </c>
      <c r="AA114" s="83">
        <v>0</v>
      </c>
      <c r="AB114" s="83">
        <v>0</v>
      </c>
      <c r="AC114" s="83">
        <v>0</v>
      </c>
      <c r="AD114" s="83">
        <v>0</v>
      </c>
      <c r="AE114" s="89">
        <v>1</v>
      </c>
    </row>
    <row r="115" spans="1:31" x14ac:dyDescent="0.2">
      <c r="A115" s="90" t="s">
        <v>291</v>
      </c>
      <c r="B115" s="91">
        <v>84467.63307692307</v>
      </c>
      <c r="C115" s="91">
        <v>84467.63307692307</v>
      </c>
      <c r="D115" s="91">
        <v>-84467.63307692307</v>
      </c>
      <c r="E115" s="91">
        <v>0</v>
      </c>
      <c r="F115" s="91">
        <v>0</v>
      </c>
      <c r="G115" s="91">
        <v>84467.63307692307</v>
      </c>
      <c r="H115" s="91">
        <v>-84467.63307692307</v>
      </c>
      <c r="I115" s="91">
        <v>0</v>
      </c>
      <c r="J115" s="91">
        <v>0</v>
      </c>
      <c r="K115" s="92">
        <v>1</v>
      </c>
      <c r="L115" s="91">
        <v>-123.38615384615385</v>
      </c>
      <c r="M115" s="91">
        <v>-123.38615384615385</v>
      </c>
      <c r="N115" s="91">
        <v>123.38615384615385</v>
      </c>
      <c r="O115" s="91">
        <v>0</v>
      </c>
      <c r="P115" s="91">
        <v>0</v>
      </c>
      <c r="Q115" s="91">
        <v>-123.38615384615385</v>
      </c>
      <c r="R115" s="91">
        <v>123.38615384615385</v>
      </c>
      <c r="S115" s="91">
        <v>0</v>
      </c>
      <c r="T115" s="91">
        <v>0</v>
      </c>
      <c r="U115" s="92">
        <v>1</v>
      </c>
      <c r="V115" s="91">
        <v>0</v>
      </c>
      <c r="W115" s="91">
        <v>0</v>
      </c>
      <c r="X115" s="91">
        <v>0</v>
      </c>
      <c r="Y115" s="91">
        <v>0</v>
      </c>
      <c r="Z115" s="91">
        <v>0</v>
      </c>
      <c r="AA115" s="91">
        <v>0</v>
      </c>
      <c r="AB115" s="91">
        <v>0</v>
      </c>
      <c r="AC115" s="91">
        <v>0</v>
      </c>
      <c r="AD115" s="91">
        <v>0</v>
      </c>
      <c r="AE115" s="92">
        <v>1</v>
      </c>
    </row>
    <row r="117" spans="1:31" x14ac:dyDescent="0.2">
      <c r="A117" s="87" t="s">
        <v>293</v>
      </c>
      <c r="B117" s="83"/>
      <c r="C117" s="83"/>
      <c r="D117" s="83"/>
      <c r="E117" s="83"/>
      <c r="F117" s="83"/>
      <c r="G117" s="83"/>
      <c r="H117" s="83"/>
      <c r="I117" s="83"/>
      <c r="J117" s="83"/>
      <c r="K117" s="84"/>
      <c r="L117" s="83"/>
      <c r="M117" s="83"/>
      <c r="N117" s="83"/>
      <c r="O117" s="83"/>
      <c r="P117" s="83"/>
      <c r="Q117" s="83"/>
      <c r="R117" s="83"/>
      <c r="S117" s="83"/>
      <c r="T117" s="83"/>
      <c r="U117" s="84"/>
      <c r="V117" s="83"/>
      <c r="W117" s="83"/>
      <c r="X117" s="83"/>
      <c r="Y117" s="83"/>
      <c r="Z117" s="83"/>
      <c r="AA117" s="83"/>
      <c r="AB117" s="83"/>
      <c r="AC117" s="83"/>
      <c r="AD117" s="83"/>
      <c r="AE117" s="84"/>
    </row>
    <row r="118" spans="1:31" ht="15.75" thickBot="1" x14ac:dyDescent="0.25">
      <c r="A118" s="88" t="s">
        <v>294</v>
      </c>
      <c r="B118" s="83">
        <v>13756.699230769231</v>
      </c>
      <c r="C118" s="83">
        <v>13756.699230769231</v>
      </c>
      <c r="D118" s="83">
        <v>0</v>
      </c>
      <c r="E118" s="83">
        <v>0</v>
      </c>
      <c r="F118" s="83">
        <v>13756.699230769231</v>
      </c>
      <c r="G118" s="83">
        <v>13756.699230769231</v>
      </c>
      <c r="H118" s="83">
        <v>0</v>
      </c>
      <c r="I118" s="83">
        <v>0</v>
      </c>
      <c r="J118" s="83">
        <v>13756.699230769231</v>
      </c>
      <c r="K118" s="89">
        <v>1</v>
      </c>
      <c r="L118" s="83">
        <v>1055.9453846153847</v>
      </c>
      <c r="M118" s="83">
        <v>1055.9453846153847</v>
      </c>
      <c r="N118" s="83">
        <v>0</v>
      </c>
      <c r="O118" s="83">
        <v>0</v>
      </c>
      <c r="P118" s="83">
        <v>1055.9453846153847</v>
      </c>
      <c r="Q118" s="83">
        <v>1055.9453846153847</v>
      </c>
      <c r="R118" s="83">
        <v>0</v>
      </c>
      <c r="S118" s="83">
        <v>0</v>
      </c>
      <c r="T118" s="83">
        <v>1055.9453846153847</v>
      </c>
      <c r="U118" s="89">
        <v>1</v>
      </c>
      <c r="V118" s="83">
        <v>0</v>
      </c>
      <c r="W118" s="83">
        <v>0</v>
      </c>
      <c r="X118" s="83">
        <v>0</v>
      </c>
      <c r="Y118" s="83">
        <v>0</v>
      </c>
      <c r="Z118" s="83">
        <v>0</v>
      </c>
      <c r="AA118" s="83">
        <v>0</v>
      </c>
      <c r="AB118" s="83">
        <v>0</v>
      </c>
      <c r="AC118" s="83">
        <v>0</v>
      </c>
      <c r="AD118" s="83">
        <v>0</v>
      </c>
      <c r="AE118" s="89">
        <v>1</v>
      </c>
    </row>
    <row r="119" spans="1:31" x14ac:dyDescent="0.2">
      <c r="A119" s="90" t="s">
        <v>293</v>
      </c>
      <c r="B119" s="91">
        <v>13756.699230769231</v>
      </c>
      <c r="C119" s="91">
        <v>13756.699230769231</v>
      </c>
      <c r="D119" s="91">
        <v>0</v>
      </c>
      <c r="E119" s="91">
        <v>0</v>
      </c>
      <c r="F119" s="91">
        <v>13756.699230769231</v>
      </c>
      <c r="G119" s="91">
        <v>13756.699230769231</v>
      </c>
      <c r="H119" s="91">
        <v>0</v>
      </c>
      <c r="I119" s="91">
        <v>0</v>
      </c>
      <c r="J119" s="91">
        <v>13756.699230769231</v>
      </c>
      <c r="K119" s="92">
        <v>1</v>
      </c>
      <c r="L119" s="91">
        <v>1055.9453846153847</v>
      </c>
      <c r="M119" s="91">
        <v>1055.9453846153847</v>
      </c>
      <c r="N119" s="91">
        <v>0</v>
      </c>
      <c r="O119" s="91">
        <v>0</v>
      </c>
      <c r="P119" s="91">
        <v>1055.9453846153847</v>
      </c>
      <c r="Q119" s="91">
        <v>1055.9453846153847</v>
      </c>
      <c r="R119" s="91">
        <v>0</v>
      </c>
      <c r="S119" s="91">
        <v>0</v>
      </c>
      <c r="T119" s="91">
        <v>1055.9453846153847</v>
      </c>
      <c r="U119" s="92">
        <v>1</v>
      </c>
      <c r="V119" s="91">
        <v>0</v>
      </c>
      <c r="W119" s="91">
        <v>0</v>
      </c>
      <c r="X119" s="91">
        <v>0</v>
      </c>
      <c r="Y119" s="91">
        <v>0</v>
      </c>
      <c r="Z119" s="91">
        <v>0</v>
      </c>
      <c r="AA119" s="91">
        <v>0</v>
      </c>
      <c r="AB119" s="91">
        <v>0</v>
      </c>
      <c r="AC119" s="91">
        <v>0</v>
      </c>
      <c r="AD119" s="91">
        <v>0</v>
      </c>
      <c r="AE119" s="92">
        <v>1</v>
      </c>
    </row>
    <row r="121" spans="1:31" x14ac:dyDescent="0.2">
      <c r="A121" s="87" t="s">
        <v>295</v>
      </c>
      <c r="B121" s="83"/>
      <c r="C121" s="83"/>
      <c r="D121" s="83"/>
      <c r="E121" s="83"/>
      <c r="F121" s="83"/>
      <c r="G121" s="83"/>
      <c r="H121" s="83"/>
      <c r="I121" s="83"/>
      <c r="J121" s="83"/>
      <c r="K121" s="84"/>
      <c r="L121" s="83"/>
      <c r="M121" s="83"/>
      <c r="N121" s="83"/>
      <c r="O121" s="83"/>
      <c r="P121" s="83"/>
      <c r="Q121" s="83"/>
      <c r="R121" s="83"/>
      <c r="S121" s="83"/>
      <c r="T121" s="83"/>
      <c r="U121" s="84"/>
      <c r="V121" s="83"/>
      <c r="W121" s="83"/>
      <c r="X121" s="83"/>
      <c r="Y121" s="83"/>
      <c r="Z121" s="83"/>
      <c r="AA121" s="83"/>
      <c r="AB121" s="83"/>
      <c r="AC121" s="83"/>
      <c r="AD121" s="83"/>
      <c r="AE121" s="84"/>
    </row>
    <row r="122" spans="1:31" ht="15.75" thickBot="1" x14ac:dyDescent="0.25">
      <c r="A122" s="88" t="s">
        <v>296</v>
      </c>
      <c r="B122" s="83">
        <v>372635.41846153844</v>
      </c>
      <c r="C122" s="83">
        <v>372635.41846153844</v>
      </c>
      <c r="D122" s="83">
        <v>0</v>
      </c>
      <c r="E122" s="83">
        <v>0</v>
      </c>
      <c r="F122" s="83">
        <v>372635.41846153844</v>
      </c>
      <c r="G122" s="83">
        <v>372635.41846153844</v>
      </c>
      <c r="H122" s="83">
        <v>0</v>
      </c>
      <c r="I122" s="83">
        <v>0</v>
      </c>
      <c r="J122" s="83">
        <v>372635.41846153844</v>
      </c>
      <c r="K122" s="89">
        <v>1</v>
      </c>
      <c r="L122" s="83">
        <v>489873.34999999992</v>
      </c>
      <c r="M122" s="83">
        <v>489873.34999999992</v>
      </c>
      <c r="N122" s="83">
        <v>0</v>
      </c>
      <c r="O122" s="83">
        <v>0</v>
      </c>
      <c r="P122" s="83">
        <v>489873.34999999992</v>
      </c>
      <c r="Q122" s="83">
        <v>489873.34999999992</v>
      </c>
      <c r="R122" s="83">
        <v>0</v>
      </c>
      <c r="S122" s="83">
        <v>0</v>
      </c>
      <c r="T122" s="83">
        <v>489873.34999999992</v>
      </c>
      <c r="U122" s="89">
        <v>1</v>
      </c>
      <c r="V122" s="83">
        <v>659536.19384615368</v>
      </c>
      <c r="W122" s="83">
        <v>659536.19384615368</v>
      </c>
      <c r="X122" s="83">
        <v>0</v>
      </c>
      <c r="Y122" s="83">
        <v>0</v>
      </c>
      <c r="Z122" s="83">
        <v>659536.19384615368</v>
      </c>
      <c r="AA122" s="83">
        <v>659536.19384615368</v>
      </c>
      <c r="AB122" s="83">
        <v>0</v>
      </c>
      <c r="AC122" s="83">
        <v>0</v>
      </c>
      <c r="AD122" s="83">
        <v>659536.19384615368</v>
      </c>
      <c r="AE122" s="89">
        <v>1</v>
      </c>
    </row>
    <row r="123" spans="1:31" x14ac:dyDescent="0.2">
      <c r="A123" s="90" t="s">
        <v>295</v>
      </c>
      <c r="B123" s="91">
        <v>372635.41846153844</v>
      </c>
      <c r="C123" s="91">
        <v>372635.41846153844</v>
      </c>
      <c r="D123" s="91">
        <v>0</v>
      </c>
      <c r="E123" s="91">
        <v>0</v>
      </c>
      <c r="F123" s="91">
        <v>372635.41846153844</v>
      </c>
      <c r="G123" s="91">
        <v>372635.41846153844</v>
      </c>
      <c r="H123" s="91">
        <v>0</v>
      </c>
      <c r="I123" s="91">
        <v>0</v>
      </c>
      <c r="J123" s="91">
        <v>372635.41846153844</v>
      </c>
      <c r="K123" s="92">
        <v>1</v>
      </c>
      <c r="L123" s="91">
        <v>489873.34999999992</v>
      </c>
      <c r="M123" s="91">
        <v>489873.34999999992</v>
      </c>
      <c r="N123" s="91">
        <v>0</v>
      </c>
      <c r="O123" s="91">
        <v>0</v>
      </c>
      <c r="P123" s="91">
        <v>489873.34999999992</v>
      </c>
      <c r="Q123" s="91">
        <v>489873.34999999992</v>
      </c>
      <c r="R123" s="91">
        <v>0</v>
      </c>
      <c r="S123" s="91">
        <v>0</v>
      </c>
      <c r="T123" s="91">
        <v>489873.34999999992</v>
      </c>
      <c r="U123" s="92">
        <v>1</v>
      </c>
      <c r="V123" s="91">
        <v>659536.19384615368</v>
      </c>
      <c r="W123" s="91">
        <v>659536.19384615368</v>
      </c>
      <c r="X123" s="91">
        <v>0</v>
      </c>
      <c r="Y123" s="91">
        <v>0</v>
      </c>
      <c r="Z123" s="91">
        <v>659536.19384615368</v>
      </c>
      <c r="AA123" s="91">
        <v>659536.19384615368</v>
      </c>
      <c r="AB123" s="91">
        <v>0</v>
      </c>
      <c r="AC123" s="91">
        <v>0</v>
      </c>
      <c r="AD123" s="91">
        <v>659536.19384615368</v>
      </c>
      <c r="AE123" s="92">
        <v>1</v>
      </c>
    </row>
    <row r="125" spans="1:31" x14ac:dyDescent="0.2">
      <c r="A125" s="87" t="s">
        <v>297</v>
      </c>
      <c r="B125" s="83"/>
      <c r="C125" s="83"/>
      <c r="D125" s="83"/>
      <c r="E125" s="83"/>
      <c r="F125" s="83"/>
      <c r="G125" s="83"/>
      <c r="H125" s="83"/>
      <c r="I125" s="83"/>
      <c r="J125" s="83"/>
      <c r="K125" s="84"/>
      <c r="L125" s="83"/>
      <c r="M125" s="83"/>
      <c r="N125" s="83"/>
      <c r="O125" s="83"/>
      <c r="P125" s="83"/>
      <c r="Q125" s="83"/>
      <c r="R125" s="83"/>
      <c r="S125" s="83"/>
      <c r="T125" s="83"/>
      <c r="U125" s="84"/>
      <c r="V125" s="83"/>
      <c r="W125" s="83"/>
      <c r="X125" s="83"/>
      <c r="Y125" s="83"/>
      <c r="Z125" s="83"/>
      <c r="AA125" s="83"/>
      <c r="AB125" s="83"/>
      <c r="AC125" s="83"/>
      <c r="AD125" s="83"/>
      <c r="AE125" s="84"/>
    </row>
    <row r="126" spans="1:31" ht="15.75" thickBot="1" x14ac:dyDescent="0.25">
      <c r="A126" s="88" t="s">
        <v>298</v>
      </c>
      <c r="B126" s="83">
        <v>11478063.287692308</v>
      </c>
      <c r="C126" s="83">
        <v>11478063.287692308</v>
      </c>
      <c r="D126" s="83">
        <v>0</v>
      </c>
      <c r="E126" s="83">
        <v>0</v>
      </c>
      <c r="F126" s="83">
        <v>11478063.287692308</v>
      </c>
      <c r="G126" s="83">
        <v>11478063.287692308</v>
      </c>
      <c r="H126" s="83">
        <v>0</v>
      </c>
      <c r="I126" s="83">
        <v>0</v>
      </c>
      <c r="J126" s="83">
        <v>11478063.287692308</v>
      </c>
      <c r="K126" s="89">
        <v>1</v>
      </c>
      <c r="L126" s="83">
        <v>11051323.573984617</v>
      </c>
      <c r="M126" s="83">
        <v>11051323.573984617</v>
      </c>
      <c r="N126" s="83">
        <v>0</v>
      </c>
      <c r="O126" s="83">
        <v>0</v>
      </c>
      <c r="P126" s="83">
        <v>11051323.573984617</v>
      </c>
      <c r="Q126" s="83">
        <v>11051323.573984617</v>
      </c>
      <c r="R126" s="83">
        <v>0</v>
      </c>
      <c r="S126" s="83">
        <v>0</v>
      </c>
      <c r="T126" s="83">
        <v>11051323.573984617</v>
      </c>
      <c r="U126" s="89">
        <v>1</v>
      </c>
      <c r="V126" s="83">
        <v>10515090.053556614</v>
      </c>
      <c r="W126" s="83">
        <v>10515090.053556614</v>
      </c>
      <c r="X126" s="83">
        <v>0</v>
      </c>
      <c r="Y126" s="83">
        <v>0</v>
      </c>
      <c r="Z126" s="83">
        <v>10515090.053556614</v>
      </c>
      <c r="AA126" s="83">
        <v>10515090.053556614</v>
      </c>
      <c r="AB126" s="83">
        <v>0</v>
      </c>
      <c r="AC126" s="83">
        <v>0</v>
      </c>
      <c r="AD126" s="83">
        <v>10515090.053556614</v>
      </c>
      <c r="AE126" s="89">
        <v>1</v>
      </c>
    </row>
    <row r="127" spans="1:31" x14ac:dyDescent="0.2">
      <c r="A127" s="90" t="s">
        <v>297</v>
      </c>
      <c r="B127" s="91">
        <v>11478063.287692308</v>
      </c>
      <c r="C127" s="91">
        <v>11478063.287692308</v>
      </c>
      <c r="D127" s="91">
        <v>0</v>
      </c>
      <c r="E127" s="91">
        <v>0</v>
      </c>
      <c r="F127" s="91">
        <v>11478063.287692308</v>
      </c>
      <c r="G127" s="91">
        <v>11478063.287692308</v>
      </c>
      <c r="H127" s="91">
        <v>0</v>
      </c>
      <c r="I127" s="91">
        <v>0</v>
      </c>
      <c r="J127" s="91">
        <v>11478063.287692308</v>
      </c>
      <c r="K127" s="92">
        <v>1</v>
      </c>
      <c r="L127" s="91">
        <v>11051323.573984617</v>
      </c>
      <c r="M127" s="91">
        <v>11051323.573984617</v>
      </c>
      <c r="N127" s="91">
        <v>0</v>
      </c>
      <c r="O127" s="91">
        <v>0</v>
      </c>
      <c r="P127" s="91">
        <v>11051323.573984617</v>
      </c>
      <c r="Q127" s="91">
        <v>11051323.573984617</v>
      </c>
      <c r="R127" s="91">
        <v>0</v>
      </c>
      <c r="S127" s="91">
        <v>0</v>
      </c>
      <c r="T127" s="91">
        <v>11051323.573984617</v>
      </c>
      <c r="U127" s="92">
        <v>1</v>
      </c>
      <c r="V127" s="91">
        <v>10515090.053556614</v>
      </c>
      <c r="W127" s="91">
        <v>10515090.053556614</v>
      </c>
      <c r="X127" s="91">
        <v>0</v>
      </c>
      <c r="Y127" s="91">
        <v>0</v>
      </c>
      <c r="Z127" s="91">
        <v>10515090.053556614</v>
      </c>
      <c r="AA127" s="91">
        <v>10515090.053556614</v>
      </c>
      <c r="AB127" s="91">
        <v>0</v>
      </c>
      <c r="AC127" s="91">
        <v>0</v>
      </c>
      <c r="AD127" s="91">
        <v>10515090.053556614</v>
      </c>
      <c r="AE127" s="92">
        <v>1</v>
      </c>
    </row>
    <row r="129" spans="1:31" x14ac:dyDescent="0.2">
      <c r="A129" s="87" t="s">
        <v>299</v>
      </c>
      <c r="B129" s="83"/>
      <c r="C129" s="83"/>
      <c r="D129" s="83"/>
      <c r="E129" s="83"/>
      <c r="F129" s="83"/>
      <c r="G129" s="83"/>
      <c r="H129" s="83"/>
      <c r="I129" s="83"/>
      <c r="J129" s="83"/>
      <c r="K129" s="84"/>
      <c r="L129" s="83"/>
      <c r="M129" s="83"/>
      <c r="N129" s="83"/>
      <c r="O129" s="83"/>
      <c r="P129" s="83"/>
      <c r="Q129" s="83"/>
      <c r="R129" s="83"/>
      <c r="S129" s="83"/>
      <c r="T129" s="83"/>
      <c r="U129" s="84"/>
      <c r="V129" s="83"/>
      <c r="W129" s="83"/>
      <c r="X129" s="83"/>
      <c r="Y129" s="83"/>
      <c r="Z129" s="83"/>
      <c r="AA129" s="83"/>
      <c r="AB129" s="83"/>
      <c r="AC129" s="83"/>
      <c r="AD129" s="83"/>
      <c r="AE129" s="84"/>
    </row>
    <row r="130" spans="1:31" x14ac:dyDescent="0.2">
      <c r="A130" s="88" t="s">
        <v>300</v>
      </c>
      <c r="B130" s="83">
        <v>1126166.9746153848</v>
      </c>
      <c r="C130" s="83">
        <v>1126166.9746153848</v>
      </c>
      <c r="D130" s="83">
        <v>0</v>
      </c>
      <c r="E130" s="83">
        <v>0</v>
      </c>
      <c r="F130" s="83">
        <v>1126166.9746153848</v>
      </c>
      <c r="G130" s="83">
        <v>1126166.9746153848</v>
      </c>
      <c r="H130" s="83">
        <v>0</v>
      </c>
      <c r="I130" s="83">
        <v>0</v>
      </c>
      <c r="J130" s="83">
        <v>1126166.9746153848</v>
      </c>
      <c r="K130" s="89">
        <v>1</v>
      </c>
      <c r="L130" s="83">
        <v>180266.33000000002</v>
      </c>
      <c r="M130" s="83">
        <v>180266.33000000002</v>
      </c>
      <c r="N130" s="83">
        <v>0</v>
      </c>
      <c r="O130" s="83">
        <v>0</v>
      </c>
      <c r="P130" s="83">
        <v>180266.33000000002</v>
      </c>
      <c r="Q130" s="83">
        <v>180266.33000000002</v>
      </c>
      <c r="R130" s="83">
        <v>0</v>
      </c>
      <c r="S130" s="83">
        <v>0</v>
      </c>
      <c r="T130" s="83">
        <v>180266.33000000002</v>
      </c>
      <c r="U130" s="89">
        <v>1</v>
      </c>
      <c r="V130" s="83">
        <v>0</v>
      </c>
      <c r="W130" s="83">
        <v>0</v>
      </c>
      <c r="X130" s="83">
        <v>0</v>
      </c>
      <c r="Y130" s="83">
        <v>0</v>
      </c>
      <c r="Z130" s="83">
        <v>0</v>
      </c>
      <c r="AA130" s="83">
        <v>0</v>
      </c>
      <c r="AB130" s="83">
        <v>0</v>
      </c>
      <c r="AC130" s="83">
        <v>0</v>
      </c>
      <c r="AD130" s="83">
        <v>0</v>
      </c>
      <c r="AE130" s="89">
        <v>1</v>
      </c>
    </row>
    <row r="131" spans="1:31" ht="15.75" thickBot="1" x14ac:dyDescent="0.25">
      <c r="A131" s="88" t="s">
        <v>301</v>
      </c>
      <c r="B131" s="83">
        <v>-615571.34923076921</v>
      </c>
      <c r="C131" s="83">
        <v>-615571.34923076921</v>
      </c>
      <c r="D131" s="83">
        <v>0</v>
      </c>
      <c r="E131" s="83">
        <v>0</v>
      </c>
      <c r="F131" s="83">
        <v>-615571.34923076921</v>
      </c>
      <c r="G131" s="83">
        <v>-615571.34923076921</v>
      </c>
      <c r="H131" s="83">
        <v>0</v>
      </c>
      <c r="I131" s="83">
        <v>0</v>
      </c>
      <c r="J131" s="83">
        <v>-615571.34923076921</v>
      </c>
      <c r="K131" s="89">
        <v>1</v>
      </c>
      <c r="L131" s="83">
        <v>-1975148.1699999997</v>
      </c>
      <c r="M131" s="83">
        <v>-1975148.1699999997</v>
      </c>
      <c r="N131" s="83">
        <v>0</v>
      </c>
      <c r="O131" s="83">
        <v>0</v>
      </c>
      <c r="P131" s="83">
        <v>-1975148.1699999997</v>
      </c>
      <c r="Q131" s="83">
        <v>-1975148.1699999997</v>
      </c>
      <c r="R131" s="83">
        <v>0</v>
      </c>
      <c r="S131" s="83">
        <v>0</v>
      </c>
      <c r="T131" s="83">
        <v>-1975148.1699999997</v>
      </c>
      <c r="U131" s="89">
        <v>1</v>
      </c>
      <c r="V131" s="83">
        <v>-1966975.8907692311</v>
      </c>
      <c r="W131" s="83">
        <v>-1966975.8907692311</v>
      </c>
      <c r="X131" s="83">
        <v>0</v>
      </c>
      <c r="Y131" s="83">
        <v>0</v>
      </c>
      <c r="Z131" s="83">
        <v>-1966975.8907692311</v>
      </c>
      <c r="AA131" s="83">
        <v>-1966975.8907692311</v>
      </c>
      <c r="AB131" s="83">
        <v>0</v>
      </c>
      <c r="AC131" s="83">
        <v>0</v>
      </c>
      <c r="AD131" s="83">
        <v>-1966975.8907692311</v>
      </c>
      <c r="AE131" s="89">
        <v>1</v>
      </c>
    </row>
    <row r="132" spans="1:31" x14ac:dyDescent="0.2">
      <c r="A132" s="90" t="s">
        <v>299</v>
      </c>
      <c r="B132" s="91">
        <v>510595.62538461562</v>
      </c>
      <c r="C132" s="91">
        <v>510595.62538461562</v>
      </c>
      <c r="D132" s="91">
        <v>0</v>
      </c>
      <c r="E132" s="91">
        <v>0</v>
      </c>
      <c r="F132" s="91">
        <v>510595.62538461562</v>
      </c>
      <c r="G132" s="91">
        <v>510595.62538461562</v>
      </c>
      <c r="H132" s="91">
        <v>0</v>
      </c>
      <c r="I132" s="91">
        <v>0</v>
      </c>
      <c r="J132" s="91">
        <v>510595.62538461562</v>
      </c>
      <c r="K132" s="92">
        <v>2</v>
      </c>
      <c r="L132" s="91">
        <v>-1794881.8399999996</v>
      </c>
      <c r="M132" s="91">
        <v>-1794881.8399999996</v>
      </c>
      <c r="N132" s="91">
        <v>0</v>
      </c>
      <c r="O132" s="91">
        <v>0</v>
      </c>
      <c r="P132" s="91">
        <v>-1794881.8399999996</v>
      </c>
      <c r="Q132" s="91">
        <v>-1794881.8399999996</v>
      </c>
      <c r="R132" s="91">
        <v>0</v>
      </c>
      <c r="S132" s="91">
        <v>0</v>
      </c>
      <c r="T132" s="91">
        <v>-1794881.8399999996</v>
      </c>
      <c r="U132" s="92">
        <v>2</v>
      </c>
      <c r="V132" s="91">
        <v>-1966975.8907692311</v>
      </c>
      <c r="W132" s="91">
        <v>-1966975.8907692311</v>
      </c>
      <c r="X132" s="91">
        <v>0</v>
      </c>
      <c r="Y132" s="91">
        <v>0</v>
      </c>
      <c r="Z132" s="91">
        <v>-1966975.8907692311</v>
      </c>
      <c r="AA132" s="91">
        <v>-1966975.8907692311</v>
      </c>
      <c r="AB132" s="91">
        <v>0</v>
      </c>
      <c r="AC132" s="91">
        <v>0</v>
      </c>
      <c r="AD132" s="91">
        <v>-1966975.8907692311</v>
      </c>
      <c r="AE132" s="92">
        <v>2</v>
      </c>
    </row>
    <row r="133" spans="1:31" ht="15.75" thickBot="1" x14ac:dyDescent="0.25"/>
    <row r="134" spans="1:31" x14ac:dyDescent="0.2">
      <c r="A134" s="93" t="s">
        <v>280</v>
      </c>
      <c r="B134" s="94">
        <v>31811176.558461539</v>
      </c>
      <c r="C134" s="94">
        <v>31811176.558461539</v>
      </c>
      <c r="D134" s="94">
        <v>-5497320.7238461543</v>
      </c>
      <c r="E134" s="94">
        <v>0</v>
      </c>
      <c r="F134" s="94">
        <v>26313855.834615383</v>
      </c>
      <c r="G134" s="94">
        <v>31811176.558461539</v>
      </c>
      <c r="H134" s="94">
        <v>-5497320.7238461543</v>
      </c>
      <c r="I134" s="94">
        <v>0</v>
      </c>
      <c r="J134" s="94">
        <v>26313855.834615383</v>
      </c>
      <c r="K134" s="84">
        <v>11</v>
      </c>
      <c r="L134" s="94">
        <v>27363889.353817154</v>
      </c>
      <c r="M134" s="94">
        <v>27363889.353817154</v>
      </c>
      <c r="N134" s="94">
        <v>-379083.53769230767</v>
      </c>
      <c r="O134" s="94">
        <v>0</v>
      </c>
      <c r="P134" s="94">
        <v>26984805.816124853</v>
      </c>
      <c r="Q134" s="94">
        <v>27363889.353817154</v>
      </c>
      <c r="R134" s="94">
        <v>-379083.53769230767</v>
      </c>
      <c r="S134" s="94">
        <v>0</v>
      </c>
      <c r="T134" s="94">
        <v>26984805.816124853</v>
      </c>
      <c r="U134" s="84">
        <v>11</v>
      </c>
      <c r="V134" s="94">
        <v>29351218.618265562</v>
      </c>
      <c r="W134" s="94">
        <v>29351218.618265562</v>
      </c>
      <c r="X134" s="94">
        <v>0</v>
      </c>
      <c r="Y134" s="94">
        <v>0</v>
      </c>
      <c r="Z134" s="94">
        <v>29351218.618265562</v>
      </c>
      <c r="AA134" s="94">
        <v>29351218.618265562</v>
      </c>
      <c r="AB134" s="94">
        <v>0</v>
      </c>
      <c r="AC134" s="94">
        <v>0</v>
      </c>
      <c r="AD134" s="94">
        <v>29351218.618265562</v>
      </c>
      <c r="AE134" s="84">
        <v>11</v>
      </c>
    </row>
    <row r="136" spans="1:31" x14ac:dyDescent="0.2">
      <c r="A136" s="86" t="s">
        <v>302</v>
      </c>
      <c r="B136" s="83"/>
      <c r="C136" s="83"/>
      <c r="D136" s="83"/>
      <c r="E136" s="83"/>
      <c r="F136" s="83"/>
      <c r="G136" s="83"/>
      <c r="H136" s="83"/>
      <c r="I136" s="83"/>
      <c r="J136" s="83"/>
      <c r="K136" s="84"/>
      <c r="L136" s="83"/>
      <c r="M136" s="83"/>
      <c r="N136" s="83"/>
      <c r="O136" s="83"/>
      <c r="P136" s="83"/>
      <c r="Q136" s="83"/>
      <c r="R136" s="83"/>
      <c r="S136" s="83"/>
      <c r="T136" s="83"/>
      <c r="U136" s="84"/>
      <c r="V136" s="83"/>
      <c r="W136" s="83"/>
      <c r="X136" s="83"/>
      <c r="Y136" s="83"/>
      <c r="Z136" s="83"/>
      <c r="AA136" s="83"/>
      <c r="AB136" s="83"/>
      <c r="AC136" s="83"/>
      <c r="AD136" s="83"/>
      <c r="AE136" s="84"/>
    </row>
    <row r="137" spans="1:31" x14ac:dyDescent="0.2">
      <c r="A137" s="87" t="s">
        <v>303</v>
      </c>
      <c r="B137" s="83"/>
      <c r="C137" s="83"/>
      <c r="D137" s="83"/>
      <c r="E137" s="83"/>
      <c r="F137" s="83"/>
      <c r="G137" s="83"/>
      <c r="H137" s="83"/>
      <c r="I137" s="83"/>
      <c r="J137" s="83"/>
      <c r="K137" s="84"/>
      <c r="L137" s="83"/>
      <c r="M137" s="83"/>
      <c r="N137" s="83"/>
      <c r="O137" s="83"/>
      <c r="P137" s="83"/>
      <c r="Q137" s="83"/>
      <c r="R137" s="83"/>
      <c r="S137" s="83"/>
      <c r="T137" s="83"/>
      <c r="U137" s="84"/>
      <c r="V137" s="83"/>
      <c r="W137" s="83"/>
      <c r="X137" s="83"/>
      <c r="Y137" s="83"/>
      <c r="Z137" s="83"/>
      <c r="AA137" s="83"/>
      <c r="AB137" s="83"/>
      <c r="AC137" s="83"/>
      <c r="AD137" s="83"/>
      <c r="AE137" s="84"/>
    </row>
    <row r="138" spans="1:31" x14ac:dyDescent="0.2">
      <c r="A138" s="88" t="s">
        <v>304</v>
      </c>
      <c r="B138" s="83">
        <v>3561224.3523076922</v>
      </c>
      <c r="C138" s="83">
        <v>3561224.3523076922</v>
      </c>
      <c r="D138" s="83">
        <v>0</v>
      </c>
      <c r="E138" s="83">
        <v>0</v>
      </c>
      <c r="F138" s="83">
        <v>3561224.3523076922</v>
      </c>
      <c r="G138" s="83">
        <v>3561224.3523076922</v>
      </c>
      <c r="H138" s="83">
        <v>0</v>
      </c>
      <c r="I138" s="83">
        <v>0</v>
      </c>
      <c r="J138" s="83">
        <v>3561224.3523076922</v>
      </c>
      <c r="K138" s="89">
        <v>1</v>
      </c>
      <c r="L138" s="83">
        <v>3102682.45750002</v>
      </c>
      <c r="M138" s="83">
        <v>3102682.45750002</v>
      </c>
      <c r="N138" s="83">
        <v>0</v>
      </c>
      <c r="O138" s="83">
        <v>0</v>
      </c>
      <c r="P138" s="83">
        <v>3102682.45750002</v>
      </c>
      <c r="Q138" s="83">
        <v>3102682.45750002</v>
      </c>
      <c r="R138" s="83">
        <v>0</v>
      </c>
      <c r="S138" s="83">
        <v>0</v>
      </c>
      <c r="T138" s="83">
        <v>3102682.45750002</v>
      </c>
      <c r="U138" s="89">
        <v>1</v>
      </c>
      <c r="V138" s="83">
        <v>2637251.7201923677</v>
      </c>
      <c r="W138" s="83">
        <v>2637251.7201923677</v>
      </c>
      <c r="X138" s="83">
        <v>0</v>
      </c>
      <c r="Y138" s="83">
        <v>0</v>
      </c>
      <c r="Z138" s="83">
        <v>2637251.7201923677</v>
      </c>
      <c r="AA138" s="83">
        <v>2637251.7201923677</v>
      </c>
      <c r="AB138" s="83">
        <v>0</v>
      </c>
      <c r="AC138" s="83">
        <v>0</v>
      </c>
      <c r="AD138" s="83">
        <v>2637251.7201923677</v>
      </c>
      <c r="AE138" s="89">
        <v>1</v>
      </c>
    </row>
    <row r="139" spans="1:31" x14ac:dyDescent="0.2">
      <c r="A139" s="88" t="s">
        <v>305</v>
      </c>
      <c r="B139" s="83">
        <v>197905.09</v>
      </c>
      <c r="C139" s="83">
        <v>197905.09</v>
      </c>
      <c r="D139" s="83">
        <v>0</v>
      </c>
      <c r="E139" s="83">
        <v>0</v>
      </c>
      <c r="F139" s="83">
        <v>197905.09</v>
      </c>
      <c r="G139" s="83">
        <v>197905.09</v>
      </c>
      <c r="H139" s="83">
        <v>0</v>
      </c>
      <c r="I139" s="83">
        <v>0</v>
      </c>
      <c r="J139" s="83">
        <v>197905.09</v>
      </c>
      <c r="K139" s="89">
        <v>1</v>
      </c>
      <c r="L139" s="83">
        <v>79162.089999999982</v>
      </c>
      <c r="M139" s="83">
        <v>79162.089999999982</v>
      </c>
      <c r="N139" s="83">
        <v>0</v>
      </c>
      <c r="O139" s="83">
        <v>0</v>
      </c>
      <c r="P139" s="83">
        <v>79162.089999999982</v>
      </c>
      <c r="Q139" s="83">
        <v>79162.089999999982</v>
      </c>
      <c r="R139" s="83">
        <v>0</v>
      </c>
      <c r="S139" s="83">
        <v>0</v>
      </c>
      <c r="T139" s="83">
        <v>79162.089999999982</v>
      </c>
      <c r="U139" s="89">
        <v>1</v>
      </c>
      <c r="V139" s="83">
        <v>2283.6092307692275</v>
      </c>
      <c r="W139" s="83">
        <v>2283.6092307692275</v>
      </c>
      <c r="X139" s="83">
        <v>0</v>
      </c>
      <c r="Y139" s="83">
        <v>0</v>
      </c>
      <c r="Z139" s="83">
        <v>2283.6092307692275</v>
      </c>
      <c r="AA139" s="83">
        <v>2283.6092307692275</v>
      </c>
      <c r="AB139" s="83">
        <v>0</v>
      </c>
      <c r="AC139" s="83">
        <v>0</v>
      </c>
      <c r="AD139" s="83">
        <v>2283.6092307692275</v>
      </c>
      <c r="AE139" s="89">
        <v>1</v>
      </c>
    </row>
    <row r="140" spans="1:31" x14ac:dyDescent="0.2">
      <c r="A140" s="88" t="s">
        <v>306</v>
      </c>
      <c r="B140" s="83">
        <v>287955.40846153843</v>
      </c>
      <c r="C140" s="83">
        <v>287955.40846153843</v>
      </c>
      <c r="D140" s="83">
        <v>0</v>
      </c>
      <c r="E140" s="83">
        <v>0</v>
      </c>
      <c r="F140" s="83">
        <v>287955.40846153843</v>
      </c>
      <c r="G140" s="83">
        <v>287955.40846153843</v>
      </c>
      <c r="H140" s="83">
        <v>0</v>
      </c>
      <c r="I140" s="83">
        <v>0</v>
      </c>
      <c r="J140" s="83">
        <v>287955.40846153843</v>
      </c>
      <c r="K140" s="89">
        <v>1</v>
      </c>
      <c r="L140" s="83">
        <v>29369.385384615391</v>
      </c>
      <c r="M140" s="83">
        <v>29369.385384615391</v>
      </c>
      <c r="N140" s="83">
        <v>0</v>
      </c>
      <c r="O140" s="83">
        <v>0</v>
      </c>
      <c r="P140" s="83">
        <v>29369.385384615391</v>
      </c>
      <c r="Q140" s="83">
        <v>29369.385384615391</v>
      </c>
      <c r="R140" s="83">
        <v>0</v>
      </c>
      <c r="S140" s="83">
        <v>0</v>
      </c>
      <c r="T140" s="83">
        <v>29369.385384615391</v>
      </c>
      <c r="U140" s="89">
        <v>1</v>
      </c>
      <c r="V140" s="83">
        <v>2.0000000004074536E-2</v>
      </c>
      <c r="W140" s="83">
        <v>2.0000000004074536E-2</v>
      </c>
      <c r="X140" s="83">
        <v>0</v>
      </c>
      <c r="Y140" s="83">
        <v>0</v>
      </c>
      <c r="Z140" s="83">
        <v>2.0000000004074536E-2</v>
      </c>
      <c r="AA140" s="83">
        <v>2.0000000004074536E-2</v>
      </c>
      <c r="AB140" s="83">
        <v>0</v>
      </c>
      <c r="AC140" s="83">
        <v>0</v>
      </c>
      <c r="AD140" s="83">
        <v>2.0000000004074536E-2</v>
      </c>
      <c r="AE140" s="89">
        <v>1</v>
      </c>
    </row>
    <row r="141" spans="1:31" x14ac:dyDescent="0.2">
      <c r="A141" s="88" t="s">
        <v>307</v>
      </c>
      <c r="B141" s="83">
        <v>118016.96615384615</v>
      </c>
      <c r="C141" s="83">
        <v>118016.96615384615</v>
      </c>
      <c r="D141" s="83">
        <v>-118016.96615384615</v>
      </c>
      <c r="E141" s="83">
        <v>0</v>
      </c>
      <c r="F141" s="83">
        <v>0</v>
      </c>
      <c r="G141" s="83">
        <v>118016.96615384615</v>
      </c>
      <c r="H141" s="83">
        <v>-118016.96615384615</v>
      </c>
      <c r="I141" s="83">
        <v>0</v>
      </c>
      <c r="J141" s="83">
        <v>0</v>
      </c>
      <c r="K141" s="89">
        <v>1</v>
      </c>
      <c r="L141" s="83">
        <v>411335.93846153846</v>
      </c>
      <c r="M141" s="83">
        <v>411335.93846153846</v>
      </c>
      <c r="N141" s="83">
        <v>-411335.93846153846</v>
      </c>
      <c r="O141" s="83">
        <v>0</v>
      </c>
      <c r="P141" s="83">
        <v>0</v>
      </c>
      <c r="Q141" s="83">
        <v>411335.93846153846</v>
      </c>
      <c r="R141" s="83">
        <v>-411335.93846153846</v>
      </c>
      <c r="S141" s="83">
        <v>0</v>
      </c>
      <c r="T141" s="83">
        <v>0</v>
      </c>
      <c r="U141" s="89">
        <v>1</v>
      </c>
      <c r="V141" s="83">
        <v>1502929.4769230767</v>
      </c>
      <c r="W141" s="83">
        <v>1502929.4769230767</v>
      </c>
      <c r="X141" s="83">
        <v>0</v>
      </c>
      <c r="Y141" s="83">
        <v>0</v>
      </c>
      <c r="Z141" s="83">
        <v>1502929.4769230767</v>
      </c>
      <c r="AA141" s="83">
        <v>1502929.4769230767</v>
      </c>
      <c r="AB141" s="83">
        <v>0</v>
      </c>
      <c r="AC141" s="83">
        <v>0</v>
      </c>
      <c r="AD141" s="83">
        <v>1502929.4769230767</v>
      </c>
      <c r="AE141" s="89">
        <v>1</v>
      </c>
    </row>
    <row r="142" spans="1:31" x14ac:dyDescent="0.2">
      <c r="A142" s="88" t="s">
        <v>308</v>
      </c>
      <c r="B142" s="83">
        <v>7016298.1823076913</v>
      </c>
      <c r="C142" s="83">
        <v>7016298.1823076913</v>
      </c>
      <c r="D142" s="83">
        <v>-7016298.1823076913</v>
      </c>
      <c r="E142" s="83">
        <v>0</v>
      </c>
      <c r="F142" s="83">
        <v>0</v>
      </c>
      <c r="G142" s="83">
        <v>7016298.1823076913</v>
      </c>
      <c r="H142" s="83">
        <v>-7016298.1823076913</v>
      </c>
      <c r="I142" s="83">
        <v>0</v>
      </c>
      <c r="J142" s="83">
        <v>0</v>
      </c>
      <c r="K142" s="89">
        <v>1</v>
      </c>
      <c r="L142" s="83">
        <v>1811656.8000000005</v>
      </c>
      <c r="M142" s="83">
        <v>1811656.8000000005</v>
      </c>
      <c r="N142" s="83">
        <v>-1811656.8000000005</v>
      </c>
      <c r="O142" s="83">
        <v>0</v>
      </c>
      <c r="P142" s="83">
        <v>0</v>
      </c>
      <c r="Q142" s="83">
        <v>1811656.8000000005</v>
      </c>
      <c r="R142" s="83">
        <v>-1811656.8000000005</v>
      </c>
      <c r="S142" s="83">
        <v>0</v>
      </c>
      <c r="T142" s="83">
        <v>0</v>
      </c>
      <c r="U142" s="89">
        <v>1</v>
      </c>
      <c r="V142" s="83">
        <v>1132456.8000000005</v>
      </c>
      <c r="W142" s="83">
        <v>1132456.8000000005</v>
      </c>
      <c r="X142" s="83">
        <v>-1132456.8000000005</v>
      </c>
      <c r="Y142" s="83">
        <v>0</v>
      </c>
      <c r="Z142" s="83">
        <v>0</v>
      </c>
      <c r="AA142" s="83">
        <v>1132456.8000000005</v>
      </c>
      <c r="AB142" s="83">
        <v>-1132456.8000000005</v>
      </c>
      <c r="AC142" s="83">
        <v>0</v>
      </c>
      <c r="AD142" s="83">
        <v>0</v>
      </c>
      <c r="AE142" s="89">
        <v>1</v>
      </c>
    </row>
    <row r="143" spans="1:31" x14ac:dyDescent="0.2">
      <c r="A143" s="88" t="s">
        <v>309</v>
      </c>
      <c r="B143" s="83">
        <v>674265.04692307685</v>
      </c>
      <c r="C143" s="83">
        <v>674265.04692307685</v>
      </c>
      <c r="D143" s="83">
        <v>-674265.04692307685</v>
      </c>
      <c r="E143" s="83">
        <v>0</v>
      </c>
      <c r="F143" s="83">
        <v>0</v>
      </c>
      <c r="G143" s="83">
        <v>674265.04692307685</v>
      </c>
      <c r="H143" s="83">
        <v>-674265.04692307685</v>
      </c>
      <c r="I143" s="83">
        <v>0</v>
      </c>
      <c r="J143" s="83">
        <v>0</v>
      </c>
      <c r="K143" s="89">
        <v>1</v>
      </c>
      <c r="L143" s="83">
        <v>676384.83436153841</v>
      </c>
      <c r="M143" s="83">
        <v>676384.83436153841</v>
      </c>
      <c r="N143" s="83">
        <v>-676384.83436153841</v>
      </c>
      <c r="O143" s="83">
        <v>0</v>
      </c>
      <c r="P143" s="83">
        <v>0</v>
      </c>
      <c r="Q143" s="83">
        <v>676384.83436153841</v>
      </c>
      <c r="R143" s="83">
        <v>-676384.83436153841</v>
      </c>
      <c r="S143" s="83">
        <v>0</v>
      </c>
      <c r="T143" s="83">
        <v>0</v>
      </c>
      <c r="U143" s="89">
        <v>1</v>
      </c>
      <c r="V143" s="83">
        <v>343884.53084307694</v>
      </c>
      <c r="W143" s="83">
        <v>343884.53084307694</v>
      </c>
      <c r="X143" s="83">
        <v>-343884.53084307694</v>
      </c>
      <c r="Y143" s="83">
        <v>0</v>
      </c>
      <c r="Z143" s="83">
        <v>0</v>
      </c>
      <c r="AA143" s="83">
        <v>343884.53084307694</v>
      </c>
      <c r="AB143" s="83">
        <v>-343884.53084307694</v>
      </c>
      <c r="AC143" s="83">
        <v>0</v>
      </c>
      <c r="AD143" s="83">
        <v>0</v>
      </c>
      <c r="AE143" s="89">
        <v>1</v>
      </c>
    </row>
    <row r="144" spans="1:31" x14ac:dyDescent="0.2">
      <c r="A144" s="88" t="s">
        <v>310</v>
      </c>
      <c r="B144" s="83">
        <v>775997.43846153852</v>
      </c>
      <c r="C144" s="83">
        <v>775997.43846153852</v>
      </c>
      <c r="D144" s="83">
        <v>-775997.43846153852</v>
      </c>
      <c r="E144" s="83">
        <v>0</v>
      </c>
      <c r="F144" s="83">
        <v>0</v>
      </c>
      <c r="G144" s="83">
        <v>775997.43846153852</v>
      </c>
      <c r="H144" s="83">
        <v>-775997.43846153852</v>
      </c>
      <c r="I144" s="83">
        <v>0</v>
      </c>
      <c r="J144" s="83">
        <v>0</v>
      </c>
      <c r="K144" s="89">
        <v>1</v>
      </c>
      <c r="L144" s="83">
        <v>1004362.873076923</v>
      </c>
      <c r="M144" s="83">
        <v>1004362.873076923</v>
      </c>
      <c r="N144" s="83">
        <v>-1004362.873076923</v>
      </c>
      <c r="O144" s="83">
        <v>0</v>
      </c>
      <c r="P144" s="83">
        <v>0</v>
      </c>
      <c r="Q144" s="83">
        <v>1004362.873076923</v>
      </c>
      <c r="R144" s="83">
        <v>-1004362.873076923</v>
      </c>
      <c r="S144" s="83">
        <v>0</v>
      </c>
      <c r="T144" s="83">
        <v>0</v>
      </c>
      <c r="U144" s="89">
        <v>1</v>
      </c>
      <c r="V144" s="83">
        <v>710109.56538461545</v>
      </c>
      <c r="W144" s="83">
        <v>710109.56538461545</v>
      </c>
      <c r="X144" s="83">
        <v>-710109.56538461545</v>
      </c>
      <c r="Y144" s="83">
        <v>0</v>
      </c>
      <c r="Z144" s="83">
        <v>0</v>
      </c>
      <c r="AA144" s="83">
        <v>710109.56538461545</v>
      </c>
      <c r="AB144" s="83">
        <v>-710109.56538461545</v>
      </c>
      <c r="AC144" s="83">
        <v>0</v>
      </c>
      <c r="AD144" s="83">
        <v>0</v>
      </c>
      <c r="AE144" s="89">
        <v>1</v>
      </c>
    </row>
    <row r="145" spans="1:31" ht="15.75" thickBot="1" x14ac:dyDescent="0.25">
      <c r="A145" s="88" t="s">
        <v>311</v>
      </c>
      <c r="B145" s="83">
        <v>1208617.5615384614</v>
      </c>
      <c r="C145" s="83">
        <v>1208617.5615384614</v>
      </c>
      <c r="D145" s="83">
        <v>-1208617.5615384614</v>
      </c>
      <c r="E145" s="83">
        <v>0</v>
      </c>
      <c r="F145" s="83">
        <v>0</v>
      </c>
      <c r="G145" s="83">
        <v>1208617.5615384614</v>
      </c>
      <c r="H145" s="83">
        <v>-1208617.5615384614</v>
      </c>
      <c r="I145" s="83">
        <v>0</v>
      </c>
      <c r="J145" s="83">
        <v>0</v>
      </c>
      <c r="K145" s="89">
        <v>1</v>
      </c>
      <c r="L145" s="83">
        <v>1012813.906923077</v>
      </c>
      <c r="M145" s="83">
        <v>1012813.906923077</v>
      </c>
      <c r="N145" s="83">
        <v>-1012813.906923077</v>
      </c>
      <c r="O145" s="83">
        <v>0</v>
      </c>
      <c r="P145" s="83">
        <v>0</v>
      </c>
      <c r="Q145" s="83">
        <v>1012813.906923077</v>
      </c>
      <c r="R145" s="83">
        <v>-1012813.906923077</v>
      </c>
      <c r="S145" s="83">
        <v>0</v>
      </c>
      <c r="T145" s="83">
        <v>0</v>
      </c>
      <c r="U145" s="89">
        <v>1</v>
      </c>
      <c r="V145" s="83">
        <v>-0.16999999992549419</v>
      </c>
      <c r="W145" s="83">
        <v>-0.16999999992549419</v>
      </c>
      <c r="X145" s="83">
        <v>0.16999999992549419</v>
      </c>
      <c r="Y145" s="83">
        <v>0</v>
      </c>
      <c r="Z145" s="83">
        <v>0</v>
      </c>
      <c r="AA145" s="83">
        <v>-0.16999999992549419</v>
      </c>
      <c r="AB145" s="83">
        <v>0.16999999992549419</v>
      </c>
      <c r="AC145" s="83">
        <v>0</v>
      </c>
      <c r="AD145" s="83">
        <v>0</v>
      </c>
      <c r="AE145" s="89">
        <v>1</v>
      </c>
    </row>
    <row r="146" spans="1:31" x14ac:dyDescent="0.2">
      <c r="A146" s="90" t="s">
        <v>303</v>
      </c>
      <c r="B146" s="91">
        <v>13840280.046153845</v>
      </c>
      <c r="C146" s="91">
        <v>13840280.046153845</v>
      </c>
      <c r="D146" s="91">
        <v>-9793195.1953846142</v>
      </c>
      <c r="E146" s="91">
        <v>0</v>
      </c>
      <c r="F146" s="91">
        <v>4047084.8507692306</v>
      </c>
      <c r="G146" s="91">
        <v>13840280.046153845</v>
      </c>
      <c r="H146" s="91">
        <v>-9793195.1953846142</v>
      </c>
      <c r="I146" s="91">
        <v>0</v>
      </c>
      <c r="J146" s="91">
        <v>4047084.8507692306</v>
      </c>
      <c r="K146" s="92">
        <v>8</v>
      </c>
      <c r="L146" s="91">
        <v>8127768.2857077131</v>
      </c>
      <c r="M146" s="91">
        <v>8127768.2857077131</v>
      </c>
      <c r="N146" s="91">
        <v>-4916554.3528230777</v>
      </c>
      <c r="O146" s="91">
        <v>0</v>
      </c>
      <c r="P146" s="91">
        <v>3211213.9328846354</v>
      </c>
      <c r="Q146" s="91">
        <v>8127768.2857077131</v>
      </c>
      <c r="R146" s="91">
        <v>-4916554.3528230777</v>
      </c>
      <c r="S146" s="91">
        <v>0</v>
      </c>
      <c r="T146" s="91">
        <v>3211213.9328846354</v>
      </c>
      <c r="U146" s="92">
        <v>8</v>
      </c>
      <c r="V146" s="91">
        <v>6328915.5525739072</v>
      </c>
      <c r="W146" s="91">
        <v>6328915.5525739072</v>
      </c>
      <c r="X146" s="91">
        <v>-2186450.7262276933</v>
      </c>
      <c r="Y146" s="91">
        <v>0</v>
      </c>
      <c r="Z146" s="91">
        <v>4142464.8263462139</v>
      </c>
      <c r="AA146" s="91">
        <v>6328915.5525739072</v>
      </c>
      <c r="AB146" s="91">
        <v>-2186450.7262276933</v>
      </c>
      <c r="AC146" s="91">
        <v>0</v>
      </c>
      <c r="AD146" s="91">
        <v>4142464.8263462139</v>
      </c>
      <c r="AE146" s="92">
        <v>8</v>
      </c>
    </row>
    <row r="148" spans="1:31" x14ac:dyDescent="0.2">
      <c r="A148" s="87" t="s">
        <v>312</v>
      </c>
      <c r="B148" s="83"/>
      <c r="C148" s="83"/>
      <c r="D148" s="83"/>
      <c r="E148" s="83"/>
      <c r="F148" s="83"/>
      <c r="G148" s="83"/>
      <c r="H148" s="83"/>
      <c r="I148" s="83"/>
      <c r="J148" s="83"/>
      <c r="K148" s="84"/>
      <c r="L148" s="83"/>
      <c r="M148" s="83"/>
      <c r="N148" s="83"/>
      <c r="O148" s="83"/>
      <c r="P148" s="83"/>
      <c r="Q148" s="83"/>
      <c r="R148" s="83"/>
      <c r="S148" s="83"/>
      <c r="T148" s="83"/>
      <c r="U148" s="84"/>
      <c r="V148" s="83"/>
      <c r="W148" s="83"/>
      <c r="X148" s="83"/>
      <c r="Y148" s="83"/>
      <c r="Z148" s="83"/>
      <c r="AA148" s="83"/>
      <c r="AB148" s="83"/>
      <c r="AC148" s="83"/>
      <c r="AD148" s="83"/>
      <c r="AE148" s="84"/>
    </row>
    <row r="149" spans="1:31" x14ac:dyDescent="0.2">
      <c r="A149" s="88" t="s">
        <v>313</v>
      </c>
      <c r="B149" s="83">
        <v>2789467.4192307689</v>
      </c>
      <c r="C149" s="83">
        <v>2789467.4192307689</v>
      </c>
      <c r="D149" s="83">
        <v>0</v>
      </c>
      <c r="E149" s="83">
        <v>0</v>
      </c>
      <c r="F149" s="83">
        <v>2789467.4192307689</v>
      </c>
      <c r="G149" s="83">
        <v>2789467.4192307689</v>
      </c>
      <c r="H149" s="83">
        <v>0</v>
      </c>
      <c r="I149" s="83">
        <v>0</v>
      </c>
      <c r="J149" s="83">
        <v>2789467.4192307689</v>
      </c>
      <c r="K149" s="89">
        <v>1</v>
      </c>
      <c r="L149" s="83">
        <v>3664379.5061538466</v>
      </c>
      <c r="M149" s="83">
        <v>3664379.5061538466</v>
      </c>
      <c r="N149" s="83">
        <v>0</v>
      </c>
      <c r="O149" s="83">
        <v>0</v>
      </c>
      <c r="P149" s="83">
        <v>3664379.5061538466</v>
      </c>
      <c r="Q149" s="83">
        <v>3664379.5061538466</v>
      </c>
      <c r="R149" s="83">
        <v>0</v>
      </c>
      <c r="S149" s="83">
        <v>0</v>
      </c>
      <c r="T149" s="83">
        <v>3664379.5061538466</v>
      </c>
      <c r="U149" s="89">
        <v>1</v>
      </c>
      <c r="V149" s="83">
        <v>5004262.9434000012</v>
      </c>
      <c r="W149" s="83">
        <v>5004262.9434000012</v>
      </c>
      <c r="X149" s="83">
        <v>0</v>
      </c>
      <c r="Y149" s="83">
        <v>0</v>
      </c>
      <c r="Z149" s="83">
        <v>5004262.9434000012</v>
      </c>
      <c r="AA149" s="83">
        <v>5004262.9434000012</v>
      </c>
      <c r="AB149" s="83">
        <v>0</v>
      </c>
      <c r="AC149" s="83">
        <v>0</v>
      </c>
      <c r="AD149" s="83">
        <v>5004262.9434000012</v>
      </c>
      <c r="AE149" s="89">
        <v>1</v>
      </c>
    </row>
    <row r="150" spans="1:31" x14ac:dyDescent="0.2">
      <c r="A150" s="88" t="s">
        <v>314</v>
      </c>
      <c r="B150" s="83">
        <v>22779.455384615379</v>
      </c>
      <c r="C150" s="83">
        <v>22779.455384615379</v>
      </c>
      <c r="D150" s="83">
        <v>0</v>
      </c>
      <c r="E150" s="83">
        <v>0</v>
      </c>
      <c r="F150" s="83">
        <v>22779.455384615379</v>
      </c>
      <c r="G150" s="83">
        <v>22779.455384615379</v>
      </c>
      <c r="H150" s="83">
        <v>0</v>
      </c>
      <c r="I150" s="83">
        <v>0</v>
      </c>
      <c r="J150" s="83">
        <v>22779.455384615379</v>
      </c>
      <c r="K150" s="89">
        <v>1</v>
      </c>
      <c r="L150" s="83">
        <v>23316.08846153846</v>
      </c>
      <c r="M150" s="83">
        <v>23316.08846153846</v>
      </c>
      <c r="N150" s="83">
        <v>0</v>
      </c>
      <c r="O150" s="83">
        <v>0</v>
      </c>
      <c r="P150" s="83">
        <v>23316.08846153846</v>
      </c>
      <c r="Q150" s="83">
        <v>23316.08846153846</v>
      </c>
      <c r="R150" s="83">
        <v>0</v>
      </c>
      <c r="S150" s="83">
        <v>0</v>
      </c>
      <c r="T150" s="83">
        <v>23316.08846153846</v>
      </c>
      <c r="U150" s="89">
        <v>1</v>
      </c>
      <c r="V150" s="83">
        <v>4973.785384615383</v>
      </c>
      <c r="W150" s="83">
        <v>4973.785384615383</v>
      </c>
      <c r="X150" s="83">
        <v>0</v>
      </c>
      <c r="Y150" s="83">
        <v>0</v>
      </c>
      <c r="Z150" s="83">
        <v>4973.785384615383</v>
      </c>
      <c r="AA150" s="83">
        <v>4973.785384615383</v>
      </c>
      <c r="AB150" s="83">
        <v>0</v>
      </c>
      <c r="AC150" s="83">
        <v>0</v>
      </c>
      <c r="AD150" s="83">
        <v>4973.785384615383</v>
      </c>
      <c r="AE150" s="89">
        <v>1</v>
      </c>
    </row>
    <row r="151" spans="1:31" ht="15.75" thickBot="1" x14ac:dyDescent="0.25">
      <c r="A151" s="88" t="s">
        <v>315</v>
      </c>
      <c r="B151" s="83">
        <v>7899.0276923076899</v>
      </c>
      <c r="C151" s="83">
        <v>7899.0276923076899</v>
      </c>
      <c r="D151" s="83">
        <v>0</v>
      </c>
      <c r="E151" s="83">
        <v>0</v>
      </c>
      <c r="F151" s="83">
        <v>7899.0276923076899</v>
      </c>
      <c r="G151" s="83">
        <v>7899.0276923076899</v>
      </c>
      <c r="H151" s="83">
        <v>0</v>
      </c>
      <c r="I151" s="83">
        <v>0</v>
      </c>
      <c r="J151" s="83">
        <v>7899.0276923076899</v>
      </c>
      <c r="K151" s="89">
        <v>1</v>
      </c>
      <c r="L151" s="83">
        <v>1176648.0246153844</v>
      </c>
      <c r="M151" s="83">
        <v>1176648.0246153844</v>
      </c>
      <c r="N151" s="83">
        <v>0</v>
      </c>
      <c r="O151" s="83">
        <v>0</v>
      </c>
      <c r="P151" s="83">
        <v>1176648.0246153844</v>
      </c>
      <c r="Q151" s="83">
        <v>1176648.0246153844</v>
      </c>
      <c r="R151" s="83">
        <v>0</v>
      </c>
      <c r="S151" s="83">
        <v>0</v>
      </c>
      <c r="T151" s="83">
        <v>1176648.0246153844</v>
      </c>
      <c r="U151" s="89">
        <v>1</v>
      </c>
      <c r="V151" s="83">
        <v>1991116.4100000001</v>
      </c>
      <c r="W151" s="83">
        <v>1991116.4100000001</v>
      </c>
      <c r="X151" s="83">
        <v>0</v>
      </c>
      <c r="Y151" s="83">
        <v>-248889.57500000004</v>
      </c>
      <c r="Z151" s="83">
        <v>1742226.8350000002</v>
      </c>
      <c r="AA151" s="83">
        <v>1991116.4100000001</v>
      </c>
      <c r="AB151" s="83">
        <v>0</v>
      </c>
      <c r="AC151" s="83">
        <v>-248889.57500000004</v>
      </c>
      <c r="AD151" s="83">
        <v>1742226.8350000002</v>
      </c>
      <c r="AE151" s="89">
        <v>1</v>
      </c>
    </row>
    <row r="152" spans="1:31" x14ac:dyDescent="0.2">
      <c r="A152" s="90" t="s">
        <v>312</v>
      </c>
      <c r="B152" s="91">
        <v>2820145.902307692</v>
      </c>
      <c r="C152" s="91">
        <v>2820145.902307692</v>
      </c>
      <c r="D152" s="91">
        <v>0</v>
      </c>
      <c r="E152" s="91">
        <v>0</v>
      </c>
      <c r="F152" s="91">
        <v>2820145.902307692</v>
      </c>
      <c r="G152" s="91">
        <v>2820145.902307692</v>
      </c>
      <c r="H152" s="91">
        <v>0</v>
      </c>
      <c r="I152" s="91">
        <v>0</v>
      </c>
      <c r="J152" s="91">
        <v>2820145.902307692</v>
      </c>
      <c r="K152" s="92">
        <v>3</v>
      </c>
      <c r="L152" s="91">
        <v>4864343.6192307696</v>
      </c>
      <c r="M152" s="91">
        <v>4864343.6192307696</v>
      </c>
      <c r="N152" s="91">
        <v>0</v>
      </c>
      <c r="O152" s="91">
        <v>0</v>
      </c>
      <c r="P152" s="91">
        <v>4864343.6192307696</v>
      </c>
      <c r="Q152" s="91">
        <v>4864343.6192307696</v>
      </c>
      <c r="R152" s="91">
        <v>0</v>
      </c>
      <c r="S152" s="91">
        <v>0</v>
      </c>
      <c r="T152" s="91">
        <v>4864343.6192307696</v>
      </c>
      <c r="U152" s="92">
        <v>3</v>
      </c>
      <c r="V152" s="91">
        <v>7000353.1387846163</v>
      </c>
      <c r="W152" s="91">
        <v>7000353.1387846163</v>
      </c>
      <c r="X152" s="91">
        <v>0</v>
      </c>
      <c r="Y152" s="91">
        <v>-248889.57500000004</v>
      </c>
      <c r="Z152" s="91">
        <v>6751463.5637846161</v>
      </c>
      <c r="AA152" s="91">
        <v>7000353.1387846163</v>
      </c>
      <c r="AB152" s="91">
        <v>0</v>
      </c>
      <c r="AC152" s="91">
        <v>-248889.57500000004</v>
      </c>
      <c r="AD152" s="91">
        <v>6751463.5637846161</v>
      </c>
      <c r="AE152" s="92">
        <v>3</v>
      </c>
    </row>
    <row r="153" spans="1:31" ht="15.75" thickBot="1" x14ac:dyDescent="0.25"/>
    <row r="154" spans="1:31" x14ac:dyDescent="0.2">
      <c r="A154" s="93" t="s">
        <v>302</v>
      </c>
      <c r="B154" s="94">
        <v>16660425.948461536</v>
      </c>
      <c r="C154" s="94">
        <v>16660425.948461536</v>
      </c>
      <c r="D154" s="94">
        <v>-9793195.1953846142</v>
      </c>
      <c r="E154" s="94">
        <v>0</v>
      </c>
      <c r="F154" s="94">
        <v>6867230.7530769221</v>
      </c>
      <c r="G154" s="94">
        <v>16660425.948461536</v>
      </c>
      <c r="H154" s="94">
        <v>-9793195.1953846142</v>
      </c>
      <c r="I154" s="94">
        <v>0</v>
      </c>
      <c r="J154" s="94">
        <v>6867230.7530769221</v>
      </c>
      <c r="K154" s="84">
        <v>11</v>
      </c>
      <c r="L154" s="94">
        <v>12992111.904938482</v>
      </c>
      <c r="M154" s="94">
        <v>12992111.904938482</v>
      </c>
      <c r="N154" s="94">
        <v>-4916554.3528230777</v>
      </c>
      <c r="O154" s="94">
        <v>0</v>
      </c>
      <c r="P154" s="94">
        <v>8075557.552115405</v>
      </c>
      <c r="Q154" s="94">
        <v>12992111.904938482</v>
      </c>
      <c r="R154" s="94">
        <v>-4916554.3528230777</v>
      </c>
      <c r="S154" s="94">
        <v>0</v>
      </c>
      <c r="T154" s="94">
        <v>8075557.552115405</v>
      </c>
      <c r="U154" s="84">
        <v>11</v>
      </c>
      <c r="V154" s="94">
        <v>13329268.691358523</v>
      </c>
      <c r="W154" s="94">
        <v>13329268.691358523</v>
      </c>
      <c r="X154" s="94">
        <v>-2186450.7262276933</v>
      </c>
      <c r="Y154" s="94">
        <v>-248889.57500000004</v>
      </c>
      <c r="Z154" s="94">
        <v>10893928.390130829</v>
      </c>
      <c r="AA154" s="94">
        <v>13329268.691358523</v>
      </c>
      <c r="AB154" s="94">
        <v>-2186450.7262276933</v>
      </c>
      <c r="AC154" s="94">
        <v>-248889.57500000004</v>
      </c>
      <c r="AD154" s="94">
        <v>10893928.390130829</v>
      </c>
      <c r="AE154" s="84">
        <v>11</v>
      </c>
    </row>
    <row r="155" spans="1:31" ht="15.75" thickBot="1" x14ac:dyDescent="0.25"/>
    <row r="156" spans="1:31" x14ac:dyDescent="0.2">
      <c r="A156" s="95" t="s">
        <v>279</v>
      </c>
      <c r="B156" s="94">
        <v>48471602.506923079</v>
      </c>
      <c r="C156" s="94">
        <v>48471602.506923079</v>
      </c>
      <c r="D156" s="94">
        <v>-15290515.919230768</v>
      </c>
      <c r="E156" s="94">
        <v>0</v>
      </c>
      <c r="F156" s="94">
        <v>33181086.587692305</v>
      </c>
      <c r="G156" s="94">
        <v>48471602.506923079</v>
      </c>
      <c r="H156" s="94">
        <v>-15290515.919230768</v>
      </c>
      <c r="I156" s="94">
        <v>0</v>
      </c>
      <c r="J156" s="94">
        <v>33181086.587692305</v>
      </c>
      <c r="K156" s="84">
        <v>22</v>
      </c>
      <c r="L156" s="94">
        <v>40356001.258755639</v>
      </c>
      <c r="M156" s="94">
        <v>40356001.258755639</v>
      </c>
      <c r="N156" s="94">
        <v>-5295637.8905153852</v>
      </c>
      <c r="O156" s="94">
        <v>0</v>
      </c>
      <c r="P156" s="94">
        <v>35060363.36824026</v>
      </c>
      <c r="Q156" s="94">
        <v>40356001.258755639</v>
      </c>
      <c r="R156" s="94">
        <v>-5295637.8905153852</v>
      </c>
      <c r="S156" s="94">
        <v>0</v>
      </c>
      <c r="T156" s="94">
        <v>35060363.36824026</v>
      </c>
      <c r="U156" s="84">
        <v>22</v>
      </c>
      <c r="V156" s="94">
        <v>42680487.309624083</v>
      </c>
      <c r="W156" s="94">
        <v>42680487.309624083</v>
      </c>
      <c r="X156" s="94">
        <v>-2186450.7262276933</v>
      </c>
      <c r="Y156" s="94">
        <v>-248889.57500000004</v>
      </c>
      <c r="Z156" s="94">
        <v>40245147.008396387</v>
      </c>
      <c r="AA156" s="94">
        <v>42680487.309624083</v>
      </c>
      <c r="AB156" s="94">
        <v>-2186450.7262276933</v>
      </c>
      <c r="AC156" s="94">
        <v>-248889.57500000004</v>
      </c>
      <c r="AD156" s="94">
        <v>40245147.008396387</v>
      </c>
      <c r="AE156" s="84">
        <v>22</v>
      </c>
    </row>
    <row r="158" spans="1:31" x14ac:dyDescent="0.2">
      <c r="A158" s="85" t="s">
        <v>316</v>
      </c>
      <c r="B158" s="83"/>
      <c r="C158" s="83"/>
      <c r="D158" s="83"/>
      <c r="E158" s="83"/>
      <c r="F158" s="83"/>
      <c r="G158" s="83"/>
      <c r="H158" s="83"/>
      <c r="I158" s="83"/>
      <c r="J158" s="83"/>
      <c r="K158" s="84"/>
      <c r="L158" s="83"/>
      <c r="M158" s="83"/>
      <c r="N158" s="83"/>
      <c r="O158" s="83"/>
      <c r="P158" s="83"/>
      <c r="Q158" s="83"/>
      <c r="R158" s="83"/>
      <c r="S158" s="83"/>
      <c r="T158" s="83"/>
      <c r="U158" s="84"/>
      <c r="V158" s="83"/>
      <c r="W158" s="83"/>
      <c r="X158" s="83"/>
      <c r="Y158" s="83"/>
      <c r="Z158" s="83"/>
      <c r="AA158" s="83"/>
      <c r="AB158" s="83"/>
      <c r="AC158" s="83"/>
      <c r="AD158" s="83"/>
      <c r="AE158" s="84"/>
    </row>
    <row r="159" spans="1:31" x14ac:dyDescent="0.2">
      <c r="A159" s="86" t="s">
        <v>317</v>
      </c>
      <c r="B159" s="83"/>
      <c r="C159" s="83"/>
      <c r="D159" s="83"/>
      <c r="E159" s="83"/>
      <c r="F159" s="83"/>
      <c r="G159" s="83"/>
      <c r="H159" s="83"/>
      <c r="I159" s="83"/>
      <c r="J159" s="83"/>
      <c r="K159" s="84"/>
      <c r="L159" s="83"/>
      <c r="M159" s="83"/>
      <c r="N159" s="83"/>
      <c r="O159" s="83"/>
      <c r="P159" s="83"/>
      <c r="Q159" s="83"/>
      <c r="R159" s="83"/>
      <c r="S159" s="83"/>
      <c r="T159" s="83"/>
      <c r="U159" s="84"/>
      <c r="V159" s="83"/>
      <c r="W159" s="83"/>
      <c r="X159" s="83"/>
      <c r="Y159" s="83"/>
      <c r="Z159" s="83"/>
      <c r="AA159" s="83"/>
      <c r="AB159" s="83"/>
      <c r="AC159" s="83"/>
      <c r="AD159" s="83"/>
      <c r="AE159" s="84"/>
    </row>
    <row r="160" spans="1:31" x14ac:dyDescent="0.2">
      <c r="A160" s="87" t="s">
        <v>318</v>
      </c>
      <c r="B160" s="83"/>
      <c r="C160" s="83"/>
      <c r="D160" s="83"/>
      <c r="E160" s="83"/>
      <c r="F160" s="83"/>
      <c r="G160" s="83"/>
      <c r="H160" s="83"/>
      <c r="I160" s="83"/>
      <c r="J160" s="83"/>
      <c r="K160" s="84"/>
      <c r="L160" s="83"/>
      <c r="M160" s="83"/>
      <c r="N160" s="83"/>
      <c r="O160" s="83"/>
      <c r="P160" s="83"/>
      <c r="Q160" s="83"/>
      <c r="R160" s="83"/>
      <c r="S160" s="83"/>
      <c r="T160" s="83"/>
      <c r="U160" s="84"/>
      <c r="V160" s="83"/>
      <c r="W160" s="83"/>
      <c r="X160" s="83"/>
      <c r="Y160" s="83"/>
      <c r="Z160" s="83"/>
      <c r="AA160" s="83"/>
      <c r="AB160" s="83"/>
      <c r="AC160" s="83"/>
      <c r="AD160" s="83"/>
      <c r="AE160" s="84"/>
    </row>
    <row r="161" spans="1:31" x14ac:dyDescent="0.2">
      <c r="A161" s="88" t="s">
        <v>319</v>
      </c>
      <c r="B161" s="83">
        <v>-125011.46692307692</v>
      </c>
      <c r="C161" s="83">
        <v>-125011.46692307692</v>
      </c>
      <c r="D161" s="83">
        <v>0</v>
      </c>
      <c r="E161" s="83">
        <v>0</v>
      </c>
      <c r="F161" s="83">
        <v>-125011.46692307692</v>
      </c>
      <c r="G161" s="83">
        <v>-125011.46692307692</v>
      </c>
      <c r="H161" s="83">
        <v>0</v>
      </c>
      <c r="I161" s="83">
        <v>0</v>
      </c>
      <c r="J161" s="83">
        <v>-125011.46692307692</v>
      </c>
      <c r="K161" s="89">
        <v>1</v>
      </c>
      <c r="L161" s="83">
        <v>-176665.31000000003</v>
      </c>
      <c r="M161" s="83">
        <v>-176665.31000000003</v>
      </c>
      <c r="N161" s="83">
        <v>0</v>
      </c>
      <c r="O161" s="83">
        <v>0</v>
      </c>
      <c r="P161" s="83">
        <v>-176665.31000000003</v>
      </c>
      <c r="Q161" s="83">
        <v>-176665.31000000003</v>
      </c>
      <c r="R161" s="83">
        <v>0</v>
      </c>
      <c r="S161" s="83">
        <v>0</v>
      </c>
      <c r="T161" s="83">
        <v>-176665.31000000003</v>
      </c>
      <c r="U161" s="89">
        <v>1</v>
      </c>
      <c r="V161" s="83">
        <v>-234165.34999999998</v>
      </c>
      <c r="W161" s="83">
        <v>-234165.34999999998</v>
      </c>
      <c r="X161" s="83">
        <v>0</v>
      </c>
      <c r="Y161" s="83">
        <v>0</v>
      </c>
      <c r="Z161" s="83">
        <v>-234165.34999999998</v>
      </c>
      <c r="AA161" s="83">
        <v>-234165.34999999998</v>
      </c>
      <c r="AB161" s="83">
        <v>0</v>
      </c>
      <c r="AC161" s="83">
        <v>0</v>
      </c>
      <c r="AD161" s="83">
        <v>-234165.34999999998</v>
      </c>
      <c r="AE161" s="89">
        <v>1</v>
      </c>
    </row>
    <row r="162" spans="1:31" x14ac:dyDescent="0.2">
      <c r="A162" s="88" t="s">
        <v>320</v>
      </c>
      <c r="B162" s="83">
        <v>-79653.846153846156</v>
      </c>
      <c r="C162" s="83">
        <v>-79653.846153846156</v>
      </c>
      <c r="D162" s="83">
        <v>0</v>
      </c>
      <c r="E162" s="83">
        <v>0</v>
      </c>
      <c r="F162" s="83">
        <v>-79653.846153846156</v>
      </c>
      <c r="G162" s="83">
        <v>-79653.846153846156</v>
      </c>
      <c r="H162" s="83">
        <v>0</v>
      </c>
      <c r="I162" s="83">
        <v>0</v>
      </c>
      <c r="J162" s="83">
        <v>-79653.846153846156</v>
      </c>
      <c r="K162" s="89">
        <v>1</v>
      </c>
      <c r="L162" s="83">
        <v>-76000</v>
      </c>
      <c r="M162" s="83">
        <v>-76000</v>
      </c>
      <c r="N162" s="83">
        <v>0</v>
      </c>
      <c r="O162" s="83">
        <v>0</v>
      </c>
      <c r="P162" s="83">
        <v>-76000</v>
      </c>
      <c r="Q162" s="83">
        <v>-76000</v>
      </c>
      <c r="R162" s="83">
        <v>0</v>
      </c>
      <c r="S162" s="83">
        <v>0</v>
      </c>
      <c r="T162" s="83">
        <v>-76000</v>
      </c>
      <c r="U162" s="89">
        <v>1</v>
      </c>
      <c r="V162" s="83">
        <v>-85000</v>
      </c>
      <c r="W162" s="83">
        <v>-85000</v>
      </c>
      <c r="X162" s="83">
        <v>0</v>
      </c>
      <c r="Y162" s="83">
        <v>0</v>
      </c>
      <c r="Z162" s="83">
        <v>-85000</v>
      </c>
      <c r="AA162" s="83">
        <v>-85000</v>
      </c>
      <c r="AB162" s="83">
        <v>0</v>
      </c>
      <c r="AC162" s="83">
        <v>0</v>
      </c>
      <c r="AD162" s="83">
        <v>-85000</v>
      </c>
      <c r="AE162" s="89">
        <v>1</v>
      </c>
    </row>
    <row r="163" spans="1:31" x14ac:dyDescent="0.2">
      <c r="A163" s="88" t="s">
        <v>321</v>
      </c>
      <c r="B163" s="83">
        <v>-10307.672307692301</v>
      </c>
      <c r="C163" s="83">
        <v>-10307.672307692301</v>
      </c>
      <c r="D163" s="83">
        <v>10307.672307692301</v>
      </c>
      <c r="E163" s="83">
        <v>0</v>
      </c>
      <c r="F163" s="83">
        <v>0</v>
      </c>
      <c r="G163" s="83">
        <v>-10307.672307692301</v>
      </c>
      <c r="H163" s="83">
        <v>10307.672307692301</v>
      </c>
      <c r="I163" s="83">
        <v>0</v>
      </c>
      <c r="J163" s="83">
        <v>0</v>
      </c>
      <c r="K163" s="89">
        <v>1</v>
      </c>
      <c r="L163" s="83">
        <v>-10418.441169230771</v>
      </c>
      <c r="M163" s="83">
        <v>-10418.441169230771</v>
      </c>
      <c r="N163" s="83">
        <v>7436.9089846153847</v>
      </c>
      <c r="O163" s="83">
        <v>0</v>
      </c>
      <c r="P163" s="83">
        <v>-2981.5321846153865</v>
      </c>
      <c r="Q163" s="83">
        <v>-10418.441169230771</v>
      </c>
      <c r="R163" s="83">
        <v>7436.9089846153847</v>
      </c>
      <c r="S163" s="83">
        <v>0</v>
      </c>
      <c r="T163" s="83">
        <v>-2981.5321846153865</v>
      </c>
      <c r="U163" s="89">
        <v>1</v>
      </c>
      <c r="V163" s="83">
        <v>-10626.809992615385</v>
      </c>
      <c r="W163" s="83">
        <v>-10626.809992615385</v>
      </c>
      <c r="X163" s="83">
        <v>0</v>
      </c>
      <c r="Y163" s="83">
        <v>0</v>
      </c>
      <c r="Z163" s="83">
        <v>-10626.809992615385</v>
      </c>
      <c r="AA163" s="83">
        <v>-10626.809992615385</v>
      </c>
      <c r="AB163" s="83">
        <v>0</v>
      </c>
      <c r="AC163" s="83">
        <v>0</v>
      </c>
      <c r="AD163" s="83">
        <v>-10626.809992615385</v>
      </c>
      <c r="AE163" s="89">
        <v>1</v>
      </c>
    </row>
    <row r="164" spans="1:31" ht="15.75" thickBot="1" x14ac:dyDescent="0.25">
      <c r="A164" s="88" t="s">
        <v>322</v>
      </c>
      <c r="B164" s="83">
        <v>0</v>
      </c>
      <c r="C164" s="83">
        <v>0</v>
      </c>
      <c r="D164" s="83">
        <v>0</v>
      </c>
      <c r="E164" s="83">
        <v>0</v>
      </c>
      <c r="F164" s="83">
        <v>0</v>
      </c>
      <c r="G164" s="83">
        <v>0</v>
      </c>
      <c r="H164" s="83">
        <v>0</v>
      </c>
      <c r="I164" s="83">
        <v>0</v>
      </c>
      <c r="J164" s="83">
        <v>0</v>
      </c>
      <c r="K164" s="89">
        <v>0</v>
      </c>
      <c r="L164" s="83">
        <v>0</v>
      </c>
      <c r="M164" s="83">
        <v>0</v>
      </c>
      <c r="N164" s="83">
        <v>0</v>
      </c>
      <c r="O164" s="83">
        <v>0</v>
      </c>
      <c r="P164" s="83">
        <v>0</v>
      </c>
      <c r="Q164" s="83">
        <v>0</v>
      </c>
      <c r="R164" s="83">
        <v>0</v>
      </c>
      <c r="S164" s="83">
        <v>0</v>
      </c>
      <c r="T164" s="83">
        <v>0</v>
      </c>
      <c r="U164" s="89">
        <v>1</v>
      </c>
      <c r="V164" s="83">
        <v>-3198.0099995999999</v>
      </c>
      <c r="W164" s="83">
        <v>-3198.0099995999999</v>
      </c>
      <c r="X164" s="83">
        <v>0</v>
      </c>
      <c r="Y164" s="83">
        <v>0</v>
      </c>
      <c r="Z164" s="83">
        <v>-3198.0099995999999</v>
      </c>
      <c r="AA164" s="83">
        <v>-3198.0099995999999</v>
      </c>
      <c r="AB164" s="83">
        <v>0</v>
      </c>
      <c r="AC164" s="83">
        <v>0</v>
      </c>
      <c r="AD164" s="83">
        <v>-3198.0099995999999</v>
      </c>
      <c r="AE164" s="89">
        <v>1</v>
      </c>
    </row>
    <row r="165" spans="1:31" x14ac:dyDescent="0.2">
      <c r="A165" s="90" t="s">
        <v>318</v>
      </c>
      <c r="B165" s="91">
        <v>-214972.98538461537</v>
      </c>
      <c r="C165" s="91">
        <v>-214972.98538461537</v>
      </c>
      <c r="D165" s="91">
        <v>10307.672307692301</v>
      </c>
      <c r="E165" s="91">
        <v>0</v>
      </c>
      <c r="F165" s="91">
        <v>-204665.31307692308</v>
      </c>
      <c r="G165" s="91">
        <v>-214972.98538461537</v>
      </c>
      <c r="H165" s="91">
        <v>10307.672307692301</v>
      </c>
      <c r="I165" s="91">
        <v>0</v>
      </c>
      <c r="J165" s="91">
        <v>-204665.31307692308</v>
      </c>
      <c r="K165" s="92">
        <v>3</v>
      </c>
      <c r="L165" s="91">
        <v>-263083.75116923079</v>
      </c>
      <c r="M165" s="91">
        <v>-263083.75116923079</v>
      </c>
      <c r="N165" s="91">
        <v>7436.9089846153847</v>
      </c>
      <c r="O165" s="91">
        <v>0</v>
      </c>
      <c r="P165" s="91">
        <v>-255646.84218461541</v>
      </c>
      <c r="Q165" s="91">
        <v>-263083.75116923079</v>
      </c>
      <c r="R165" s="91">
        <v>7436.9089846153847</v>
      </c>
      <c r="S165" s="91">
        <v>0</v>
      </c>
      <c r="T165" s="91">
        <v>-255646.84218461541</v>
      </c>
      <c r="U165" s="92">
        <v>4</v>
      </c>
      <c r="V165" s="91">
        <v>-332990.16999221535</v>
      </c>
      <c r="W165" s="91">
        <v>-332990.16999221535</v>
      </c>
      <c r="X165" s="91">
        <v>0</v>
      </c>
      <c r="Y165" s="91">
        <v>0</v>
      </c>
      <c r="Z165" s="91">
        <v>-332990.16999221535</v>
      </c>
      <c r="AA165" s="91">
        <v>-332990.16999221535</v>
      </c>
      <c r="AB165" s="91">
        <v>0</v>
      </c>
      <c r="AC165" s="91">
        <v>0</v>
      </c>
      <c r="AD165" s="91">
        <v>-332990.16999221535</v>
      </c>
      <c r="AE165" s="92">
        <v>4</v>
      </c>
    </row>
    <row r="166" spans="1:31" ht="15.75" thickBot="1" x14ac:dyDescent="0.25"/>
    <row r="167" spans="1:31" x14ac:dyDescent="0.2">
      <c r="A167" s="93" t="s">
        <v>317</v>
      </c>
      <c r="B167" s="94">
        <v>-214972.98538461537</v>
      </c>
      <c r="C167" s="94">
        <v>-214972.98538461537</v>
      </c>
      <c r="D167" s="94">
        <v>10307.672307692301</v>
      </c>
      <c r="E167" s="94">
        <v>0</v>
      </c>
      <c r="F167" s="94">
        <v>-204665.31307692308</v>
      </c>
      <c r="G167" s="94">
        <v>-214972.98538461537</v>
      </c>
      <c r="H167" s="94">
        <v>10307.672307692301</v>
      </c>
      <c r="I167" s="94">
        <v>0</v>
      </c>
      <c r="J167" s="94">
        <v>-204665.31307692308</v>
      </c>
      <c r="K167" s="84">
        <v>3</v>
      </c>
      <c r="L167" s="94">
        <v>-263083.75116923079</v>
      </c>
      <c r="M167" s="94">
        <v>-263083.75116923079</v>
      </c>
      <c r="N167" s="94">
        <v>7436.9089846153847</v>
      </c>
      <c r="O167" s="94">
        <v>0</v>
      </c>
      <c r="P167" s="94">
        <v>-255646.84218461541</v>
      </c>
      <c r="Q167" s="94">
        <v>-263083.75116923079</v>
      </c>
      <c r="R167" s="94">
        <v>7436.9089846153847</v>
      </c>
      <c r="S167" s="94">
        <v>0</v>
      </c>
      <c r="T167" s="94">
        <v>-255646.84218461541</v>
      </c>
      <c r="U167" s="84">
        <v>4</v>
      </c>
      <c r="V167" s="94">
        <v>-332990.16999221535</v>
      </c>
      <c r="W167" s="94">
        <v>-332990.16999221535</v>
      </c>
      <c r="X167" s="94">
        <v>0</v>
      </c>
      <c r="Y167" s="94">
        <v>0</v>
      </c>
      <c r="Z167" s="94">
        <v>-332990.16999221535</v>
      </c>
      <c r="AA167" s="94">
        <v>-332990.16999221535</v>
      </c>
      <c r="AB167" s="94">
        <v>0</v>
      </c>
      <c r="AC167" s="94">
        <v>0</v>
      </c>
      <c r="AD167" s="94">
        <v>-332990.16999221535</v>
      </c>
      <c r="AE167" s="84">
        <v>4</v>
      </c>
    </row>
    <row r="169" spans="1:31" x14ac:dyDescent="0.2">
      <c r="A169" s="86" t="s">
        <v>323</v>
      </c>
      <c r="B169" s="83"/>
      <c r="C169" s="83"/>
      <c r="D169" s="83"/>
      <c r="E169" s="83"/>
      <c r="F169" s="83"/>
      <c r="G169" s="83"/>
      <c r="H169" s="83"/>
      <c r="I169" s="83"/>
      <c r="J169" s="83"/>
      <c r="K169" s="84"/>
      <c r="L169" s="83"/>
      <c r="M169" s="83"/>
      <c r="N169" s="83"/>
      <c r="O169" s="83"/>
      <c r="P169" s="83"/>
      <c r="Q169" s="83"/>
      <c r="R169" s="83"/>
      <c r="S169" s="83"/>
      <c r="T169" s="83"/>
      <c r="U169" s="84"/>
      <c r="V169" s="83"/>
      <c r="W169" s="83"/>
      <c r="X169" s="83"/>
      <c r="Y169" s="83"/>
      <c r="Z169" s="83"/>
      <c r="AA169" s="83"/>
      <c r="AB169" s="83"/>
      <c r="AC169" s="83"/>
      <c r="AD169" s="83"/>
      <c r="AE169" s="84"/>
    </row>
    <row r="170" spans="1:31" x14ac:dyDescent="0.2">
      <c r="A170" s="87" t="s">
        <v>324</v>
      </c>
      <c r="B170" s="83"/>
      <c r="C170" s="83"/>
      <c r="D170" s="83"/>
      <c r="E170" s="83"/>
      <c r="F170" s="83"/>
      <c r="G170" s="83"/>
      <c r="H170" s="83"/>
      <c r="I170" s="83"/>
      <c r="J170" s="83"/>
      <c r="K170" s="84"/>
      <c r="L170" s="83"/>
      <c r="M170" s="83"/>
      <c r="N170" s="83"/>
      <c r="O170" s="83"/>
      <c r="P170" s="83"/>
      <c r="Q170" s="83"/>
      <c r="R170" s="83"/>
      <c r="S170" s="83"/>
      <c r="T170" s="83"/>
      <c r="U170" s="84"/>
      <c r="V170" s="83"/>
      <c r="W170" s="83"/>
      <c r="X170" s="83"/>
      <c r="Y170" s="83"/>
      <c r="Z170" s="83"/>
      <c r="AA170" s="83"/>
      <c r="AB170" s="83"/>
      <c r="AC170" s="83"/>
      <c r="AD170" s="83"/>
      <c r="AE170" s="84"/>
    </row>
    <row r="171" spans="1:31" ht="15.75" thickBot="1" x14ac:dyDescent="0.25">
      <c r="A171" s="88" t="s">
        <v>325</v>
      </c>
      <c r="B171" s="83">
        <v>-8554732.3984615374</v>
      </c>
      <c r="C171" s="83">
        <v>-8554732.3984615374</v>
      </c>
      <c r="D171" s="83">
        <v>0</v>
      </c>
      <c r="E171" s="83">
        <v>0</v>
      </c>
      <c r="F171" s="83">
        <v>-8554732.3984615374</v>
      </c>
      <c r="G171" s="83">
        <v>-8554732.3984615374</v>
      </c>
      <c r="H171" s="83">
        <v>0</v>
      </c>
      <c r="I171" s="83">
        <v>0</v>
      </c>
      <c r="J171" s="83">
        <v>-8554732.3984615374</v>
      </c>
      <c r="K171" s="89">
        <v>1</v>
      </c>
      <c r="L171" s="83">
        <v>-14308004.111538464</v>
      </c>
      <c r="M171" s="83">
        <v>-14308004.111538464</v>
      </c>
      <c r="N171" s="83">
        <v>0</v>
      </c>
      <c r="O171" s="83">
        <v>0</v>
      </c>
      <c r="P171" s="83">
        <v>-14308004.111538464</v>
      </c>
      <c r="Q171" s="83">
        <v>-14308004.111538464</v>
      </c>
      <c r="R171" s="83">
        <v>0</v>
      </c>
      <c r="S171" s="83">
        <v>0</v>
      </c>
      <c r="T171" s="83">
        <v>-14308004.111538464</v>
      </c>
      <c r="U171" s="89">
        <v>1</v>
      </c>
      <c r="V171" s="83">
        <v>-10973113.19846154</v>
      </c>
      <c r="W171" s="83">
        <v>-10973113.19846154</v>
      </c>
      <c r="X171" s="83">
        <v>0</v>
      </c>
      <c r="Y171" s="83">
        <v>0</v>
      </c>
      <c r="Z171" s="83">
        <v>-10973113.19846154</v>
      </c>
      <c r="AA171" s="83">
        <v>-10973113.19846154</v>
      </c>
      <c r="AB171" s="83">
        <v>0</v>
      </c>
      <c r="AC171" s="83">
        <v>0</v>
      </c>
      <c r="AD171" s="83">
        <v>-10973113.19846154</v>
      </c>
      <c r="AE171" s="89">
        <v>1</v>
      </c>
    </row>
    <row r="172" spans="1:31" x14ac:dyDescent="0.2">
      <c r="A172" s="90" t="s">
        <v>324</v>
      </c>
      <c r="B172" s="91">
        <v>-8554732.3984615374</v>
      </c>
      <c r="C172" s="91">
        <v>-8554732.3984615374</v>
      </c>
      <c r="D172" s="91">
        <v>0</v>
      </c>
      <c r="E172" s="91">
        <v>0</v>
      </c>
      <c r="F172" s="91">
        <v>-8554732.3984615374</v>
      </c>
      <c r="G172" s="91">
        <v>-8554732.3984615374</v>
      </c>
      <c r="H172" s="91">
        <v>0</v>
      </c>
      <c r="I172" s="91">
        <v>0</v>
      </c>
      <c r="J172" s="91">
        <v>-8554732.3984615374</v>
      </c>
      <c r="K172" s="92">
        <v>1</v>
      </c>
      <c r="L172" s="91">
        <v>-14308004.111538464</v>
      </c>
      <c r="M172" s="91">
        <v>-14308004.111538464</v>
      </c>
      <c r="N172" s="91">
        <v>0</v>
      </c>
      <c r="O172" s="91">
        <v>0</v>
      </c>
      <c r="P172" s="91">
        <v>-14308004.111538464</v>
      </c>
      <c r="Q172" s="91">
        <v>-14308004.111538464</v>
      </c>
      <c r="R172" s="91">
        <v>0</v>
      </c>
      <c r="S172" s="91">
        <v>0</v>
      </c>
      <c r="T172" s="91">
        <v>-14308004.111538464</v>
      </c>
      <c r="U172" s="92">
        <v>1</v>
      </c>
      <c r="V172" s="91">
        <v>-10973113.19846154</v>
      </c>
      <c r="W172" s="91">
        <v>-10973113.19846154</v>
      </c>
      <c r="X172" s="91">
        <v>0</v>
      </c>
      <c r="Y172" s="91">
        <v>0</v>
      </c>
      <c r="Z172" s="91">
        <v>-10973113.19846154</v>
      </c>
      <c r="AA172" s="91">
        <v>-10973113.19846154</v>
      </c>
      <c r="AB172" s="91">
        <v>0</v>
      </c>
      <c r="AC172" s="91">
        <v>0</v>
      </c>
      <c r="AD172" s="91">
        <v>-10973113.19846154</v>
      </c>
      <c r="AE172" s="92">
        <v>1</v>
      </c>
    </row>
    <row r="174" spans="1:31" x14ac:dyDescent="0.2">
      <c r="A174" s="87" t="s">
        <v>326</v>
      </c>
      <c r="B174" s="83"/>
      <c r="C174" s="83"/>
      <c r="D174" s="83"/>
      <c r="E174" s="83"/>
      <c r="F174" s="83"/>
      <c r="G174" s="83"/>
      <c r="H174" s="83"/>
      <c r="I174" s="83"/>
      <c r="J174" s="83"/>
      <c r="K174" s="84"/>
      <c r="L174" s="83"/>
      <c r="M174" s="83"/>
      <c r="N174" s="83"/>
      <c r="O174" s="83"/>
      <c r="P174" s="83"/>
      <c r="Q174" s="83"/>
      <c r="R174" s="83"/>
      <c r="S174" s="83"/>
      <c r="T174" s="83"/>
      <c r="U174" s="84"/>
      <c r="V174" s="83"/>
      <c r="W174" s="83"/>
      <c r="X174" s="83"/>
      <c r="Y174" s="83"/>
      <c r="Z174" s="83"/>
      <c r="AA174" s="83"/>
      <c r="AB174" s="83"/>
      <c r="AC174" s="83"/>
      <c r="AD174" s="83"/>
      <c r="AE174" s="84"/>
    </row>
    <row r="175" spans="1:31" ht="15.75" thickBot="1" x14ac:dyDescent="0.25">
      <c r="A175" s="88" t="s">
        <v>327</v>
      </c>
      <c r="B175" s="83">
        <v>-2318694.5230769236</v>
      </c>
      <c r="C175" s="83">
        <v>-2318694.5230769236</v>
      </c>
      <c r="D175" s="83">
        <v>0</v>
      </c>
      <c r="E175" s="83">
        <v>0</v>
      </c>
      <c r="F175" s="83">
        <v>-2318694.5230769236</v>
      </c>
      <c r="G175" s="83">
        <v>-2318694.5230769236</v>
      </c>
      <c r="H175" s="83">
        <v>0</v>
      </c>
      <c r="I175" s="83">
        <v>0</v>
      </c>
      <c r="J175" s="83">
        <v>-2318694.5230769236</v>
      </c>
      <c r="K175" s="89">
        <v>1</v>
      </c>
      <c r="L175" s="83">
        <v>-1814893.4169230771</v>
      </c>
      <c r="M175" s="83">
        <v>-1814893.4169230771</v>
      </c>
      <c r="N175" s="83">
        <v>0</v>
      </c>
      <c r="O175" s="83">
        <v>0</v>
      </c>
      <c r="P175" s="83">
        <v>-1814893.4169230771</v>
      </c>
      <c r="Q175" s="83">
        <v>-1814893.4169230771</v>
      </c>
      <c r="R175" s="83">
        <v>0</v>
      </c>
      <c r="S175" s="83">
        <v>0</v>
      </c>
      <c r="T175" s="83">
        <v>-1814893.4169230771</v>
      </c>
      <c r="U175" s="89">
        <v>1</v>
      </c>
      <c r="V175" s="83">
        <v>-2168521.3400000003</v>
      </c>
      <c r="W175" s="83">
        <v>-2168521.3400000003</v>
      </c>
      <c r="X175" s="83">
        <v>0</v>
      </c>
      <c r="Y175" s="83">
        <v>0</v>
      </c>
      <c r="Z175" s="83">
        <v>-2168521.3400000003</v>
      </c>
      <c r="AA175" s="83">
        <v>-2168521.3400000003</v>
      </c>
      <c r="AB175" s="83">
        <v>0</v>
      </c>
      <c r="AC175" s="83">
        <v>0</v>
      </c>
      <c r="AD175" s="83">
        <v>-2168521.3400000003</v>
      </c>
      <c r="AE175" s="89">
        <v>1</v>
      </c>
    </row>
    <row r="176" spans="1:31" x14ac:dyDescent="0.2">
      <c r="A176" s="90" t="s">
        <v>326</v>
      </c>
      <c r="B176" s="91">
        <v>-2318694.5230769236</v>
      </c>
      <c r="C176" s="91">
        <v>-2318694.5230769236</v>
      </c>
      <c r="D176" s="91">
        <v>0</v>
      </c>
      <c r="E176" s="91">
        <v>0</v>
      </c>
      <c r="F176" s="91">
        <v>-2318694.5230769236</v>
      </c>
      <c r="G176" s="91">
        <v>-2318694.5230769236</v>
      </c>
      <c r="H176" s="91">
        <v>0</v>
      </c>
      <c r="I176" s="91">
        <v>0</v>
      </c>
      <c r="J176" s="91">
        <v>-2318694.5230769236</v>
      </c>
      <c r="K176" s="92">
        <v>1</v>
      </c>
      <c r="L176" s="91">
        <v>-1814893.4169230771</v>
      </c>
      <c r="M176" s="91">
        <v>-1814893.4169230771</v>
      </c>
      <c r="N176" s="91">
        <v>0</v>
      </c>
      <c r="O176" s="91">
        <v>0</v>
      </c>
      <c r="P176" s="91">
        <v>-1814893.4169230771</v>
      </c>
      <c r="Q176" s="91">
        <v>-1814893.4169230771</v>
      </c>
      <c r="R176" s="91">
        <v>0</v>
      </c>
      <c r="S176" s="91">
        <v>0</v>
      </c>
      <c r="T176" s="91">
        <v>-1814893.4169230771</v>
      </c>
      <c r="U176" s="92">
        <v>1</v>
      </c>
      <c r="V176" s="91">
        <v>-2168521.3400000003</v>
      </c>
      <c r="W176" s="91">
        <v>-2168521.3400000003</v>
      </c>
      <c r="X176" s="91">
        <v>0</v>
      </c>
      <c r="Y176" s="91">
        <v>0</v>
      </c>
      <c r="Z176" s="91">
        <v>-2168521.3400000003</v>
      </c>
      <c r="AA176" s="91">
        <v>-2168521.3400000003</v>
      </c>
      <c r="AB176" s="91">
        <v>0</v>
      </c>
      <c r="AC176" s="91">
        <v>0</v>
      </c>
      <c r="AD176" s="91">
        <v>-2168521.3400000003</v>
      </c>
      <c r="AE176" s="92">
        <v>1</v>
      </c>
    </row>
    <row r="178" spans="1:31" x14ac:dyDescent="0.2">
      <c r="A178" s="87" t="s">
        <v>328</v>
      </c>
      <c r="B178" s="83"/>
      <c r="C178" s="83"/>
      <c r="D178" s="83"/>
      <c r="E178" s="83"/>
      <c r="F178" s="83"/>
      <c r="G178" s="83"/>
      <c r="H178" s="83"/>
      <c r="I178" s="83"/>
      <c r="J178" s="83"/>
      <c r="K178" s="84"/>
      <c r="L178" s="83"/>
      <c r="M178" s="83"/>
      <c r="N178" s="83"/>
      <c r="O178" s="83"/>
      <c r="P178" s="83"/>
      <c r="Q178" s="83"/>
      <c r="R178" s="83"/>
      <c r="S178" s="83"/>
      <c r="T178" s="83"/>
      <c r="U178" s="84"/>
      <c r="V178" s="83"/>
      <c r="W178" s="83"/>
      <c r="X178" s="83"/>
      <c r="Y178" s="83"/>
      <c r="Z178" s="83"/>
      <c r="AA178" s="83"/>
      <c r="AB178" s="83"/>
      <c r="AC178" s="83"/>
      <c r="AD178" s="83"/>
      <c r="AE178" s="84"/>
    </row>
    <row r="179" spans="1:31" x14ac:dyDescent="0.2">
      <c r="A179" s="88" t="s">
        <v>329</v>
      </c>
      <c r="B179" s="83">
        <v>-1717601.6153846155</v>
      </c>
      <c r="C179" s="83">
        <v>-1717601.6153846155</v>
      </c>
      <c r="D179" s="83">
        <v>0</v>
      </c>
      <c r="E179" s="83">
        <v>0</v>
      </c>
      <c r="F179" s="83">
        <v>-1717601.6153846155</v>
      </c>
      <c r="G179" s="83">
        <v>-1717601.6153846155</v>
      </c>
      <c r="H179" s="83">
        <v>0</v>
      </c>
      <c r="I179" s="83">
        <v>0</v>
      </c>
      <c r="J179" s="83">
        <v>-1717601.6153846155</v>
      </c>
      <c r="K179" s="89">
        <v>1</v>
      </c>
      <c r="L179" s="83">
        <v>-2900925.8890338186</v>
      </c>
      <c r="M179" s="83">
        <v>-2900925.8890338186</v>
      </c>
      <c r="N179" s="83">
        <v>0</v>
      </c>
      <c r="O179" s="83">
        <v>0</v>
      </c>
      <c r="P179" s="83">
        <v>-2900925.8890338186</v>
      </c>
      <c r="Q179" s="83">
        <v>-2900925.8890338186</v>
      </c>
      <c r="R179" s="83">
        <v>0</v>
      </c>
      <c r="S179" s="83">
        <v>0</v>
      </c>
      <c r="T179" s="83">
        <v>-2900925.8890338186</v>
      </c>
      <c r="U179" s="89">
        <v>1</v>
      </c>
      <c r="V179" s="83">
        <v>-1523810.1863130676</v>
      </c>
      <c r="W179" s="83">
        <v>-1523810.1863130676</v>
      </c>
      <c r="X179" s="83">
        <v>0</v>
      </c>
      <c r="Y179" s="83">
        <v>0</v>
      </c>
      <c r="Z179" s="83">
        <v>-1523810.1863130676</v>
      </c>
      <c r="AA179" s="83">
        <v>-1523810.1863130676</v>
      </c>
      <c r="AB179" s="83">
        <v>0</v>
      </c>
      <c r="AC179" s="83">
        <v>0</v>
      </c>
      <c r="AD179" s="83">
        <v>-1523810.1863130676</v>
      </c>
      <c r="AE179" s="89">
        <v>1</v>
      </c>
    </row>
    <row r="180" spans="1:31" x14ac:dyDescent="0.2">
      <c r="A180" s="88" t="s">
        <v>330</v>
      </c>
      <c r="B180" s="83">
        <v>-54387.230769230773</v>
      </c>
      <c r="C180" s="83">
        <v>-54387.230769230773</v>
      </c>
      <c r="D180" s="83">
        <v>0</v>
      </c>
      <c r="E180" s="83">
        <v>0</v>
      </c>
      <c r="F180" s="83">
        <v>-54387.230769230773</v>
      </c>
      <c r="G180" s="83">
        <v>-54387.230769230773</v>
      </c>
      <c r="H180" s="83">
        <v>0</v>
      </c>
      <c r="I180" s="83">
        <v>0</v>
      </c>
      <c r="J180" s="83">
        <v>-54387.230769230773</v>
      </c>
      <c r="K180" s="89">
        <v>1</v>
      </c>
      <c r="L180" s="83">
        <v>-303821.82336556551</v>
      </c>
      <c r="M180" s="83">
        <v>-303821.82336556551</v>
      </c>
      <c r="N180" s="83">
        <v>0</v>
      </c>
      <c r="O180" s="83">
        <v>0</v>
      </c>
      <c r="P180" s="83">
        <v>-303821.82336556551</v>
      </c>
      <c r="Q180" s="83">
        <v>-303821.82336556551</v>
      </c>
      <c r="R180" s="83">
        <v>0</v>
      </c>
      <c r="S180" s="83">
        <v>0</v>
      </c>
      <c r="T180" s="83">
        <v>-303821.82336556551</v>
      </c>
      <c r="U180" s="89">
        <v>1</v>
      </c>
      <c r="V180" s="83">
        <v>-103830.99537126583</v>
      </c>
      <c r="W180" s="83">
        <v>-103830.99537126583</v>
      </c>
      <c r="X180" s="83">
        <v>0</v>
      </c>
      <c r="Y180" s="83">
        <v>0</v>
      </c>
      <c r="Z180" s="83">
        <v>-103830.99537126583</v>
      </c>
      <c r="AA180" s="83">
        <v>-103830.99537126583</v>
      </c>
      <c r="AB180" s="83">
        <v>0</v>
      </c>
      <c r="AC180" s="83">
        <v>0</v>
      </c>
      <c r="AD180" s="83">
        <v>-103830.99537126583</v>
      </c>
      <c r="AE180" s="89">
        <v>1</v>
      </c>
    </row>
    <row r="181" spans="1:31" x14ac:dyDescent="0.2">
      <c r="A181" s="88" t="s">
        <v>331</v>
      </c>
      <c r="B181" s="83">
        <v>-126145.84076923075</v>
      </c>
      <c r="C181" s="83">
        <v>-126145.84076923075</v>
      </c>
      <c r="D181" s="83">
        <v>0</v>
      </c>
      <c r="E181" s="83">
        <v>0</v>
      </c>
      <c r="F181" s="83">
        <v>-126145.84076923075</v>
      </c>
      <c r="G181" s="83">
        <v>-126145.84076923075</v>
      </c>
      <c r="H181" s="83">
        <v>0</v>
      </c>
      <c r="I181" s="83">
        <v>0</v>
      </c>
      <c r="J181" s="83">
        <v>-126145.84076923075</v>
      </c>
      <c r="K181" s="89">
        <v>1</v>
      </c>
      <c r="L181" s="83">
        <v>-155901.82798461535</v>
      </c>
      <c r="M181" s="83">
        <v>-155901.82798461535</v>
      </c>
      <c r="N181" s="83">
        <v>0</v>
      </c>
      <c r="O181" s="83">
        <v>0</v>
      </c>
      <c r="P181" s="83">
        <v>-155901.82798461535</v>
      </c>
      <c r="Q181" s="83">
        <v>-155901.82798461535</v>
      </c>
      <c r="R181" s="83">
        <v>0</v>
      </c>
      <c r="S181" s="83">
        <v>0</v>
      </c>
      <c r="T181" s="83">
        <v>-155901.82798461535</v>
      </c>
      <c r="U181" s="89">
        <v>1</v>
      </c>
      <c r="V181" s="83">
        <v>-155827.74560584605</v>
      </c>
      <c r="W181" s="83">
        <v>-155827.74560584605</v>
      </c>
      <c r="X181" s="83">
        <v>0</v>
      </c>
      <c r="Y181" s="83">
        <v>0</v>
      </c>
      <c r="Z181" s="83">
        <v>-155827.74560584605</v>
      </c>
      <c r="AA181" s="83">
        <v>-155827.74560584605</v>
      </c>
      <c r="AB181" s="83">
        <v>0</v>
      </c>
      <c r="AC181" s="83">
        <v>0</v>
      </c>
      <c r="AD181" s="83">
        <v>-155827.74560584605</v>
      </c>
      <c r="AE181" s="89">
        <v>1</v>
      </c>
    </row>
    <row r="182" spans="1:31" x14ac:dyDescent="0.2">
      <c r="A182" s="88" t="s">
        <v>332</v>
      </c>
      <c r="B182" s="83">
        <v>-158365.59307692311</v>
      </c>
      <c r="C182" s="83">
        <v>-158365.59307692311</v>
      </c>
      <c r="D182" s="83">
        <v>0</v>
      </c>
      <c r="E182" s="83">
        <v>0</v>
      </c>
      <c r="F182" s="83">
        <v>-158365.59307692311</v>
      </c>
      <c r="G182" s="83">
        <v>-158365.59307692311</v>
      </c>
      <c r="H182" s="83">
        <v>0</v>
      </c>
      <c r="I182" s="83">
        <v>0</v>
      </c>
      <c r="J182" s="83">
        <v>-158365.59307692311</v>
      </c>
      <c r="K182" s="89">
        <v>1</v>
      </c>
      <c r="L182" s="83">
        <v>-155089.97801538461</v>
      </c>
      <c r="M182" s="83">
        <v>-155089.97801538461</v>
      </c>
      <c r="N182" s="83">
        <v>0</v>
      </c>
      <c r="O182" s="83">
        <v>0</v>
      </c>
      <c r="P182" s="83">
        <v>-155089.97801538461</v>
      </c>
      <c r="Q182" s="83">
        <v>-155089.97801538461</v>
      </c>
      <c r="R182" s="83">
        <v>0</v>
      </c>
      <c r="S182" s="83">
        <v>0</v>
      </c>
      <c r="T182" s="83">
        <v>-155089.97801538461</v>
      </c>
      <c r="U182" s="89">
        <v>1</v>
      </c>
      <c r="V182" s="83">
        <v>-131068.66411538461</v>
      </c>
      <c r="W182" s="83">
        <v>-131068.66411538461</v>
      </c>
      <c r="X182" s="83">
        <v>0</v>
      </c>
      <c r="Y182" s="83">
        <v>0</v>
      </c>
      <c r="Z182" s="83">
        <v>-131068.66411538461</v>
      </c>
      <c r="AA182" s="83">
        <v>-131068.66411538461</v>
      </c>
      <c r="AB182" s="83">
        <v>0</v>
      </c>
      <c r="AC182" s="83">
        <v>0</v>
      </c>
      <c r="AD182" s="83">
        <v>-131068.66411538461</v>
      </c>
      <c r="AE182" s="89">
        <v>1</v>
      </c>
    </row>
    <row r="183" spans="1:31" ht="15.75" thickBot="1" x14ac:dyDescent="0.25">
      <c r="A183" s="88" t="s">
        <v>333</v>
      </c>
      <c r="B183" s="83">
        <v>-1865689.3176923075</v>
      </c>
      <c r="C183" s="83">
        <v>-1865689.3176923075</v>
      </c>
      <c r="D183" s="83">
        <v>0</v>
      </c>
      <c r="E183" s="83">
        <v>0</v>
      </c>
      <c r="F183" s="83">
        <v>-1865689.3176923075</v>
      </c>
      <c r="G183" s="83">
        <v>-1865689.3176923075</v>
      </c>
      <c r="H183" s="83">
        <v>0</v>
      </c>
      <c r="I183" s="83">
        <v>0</v>
      </c>
      <c r="J183" s="83">
        <v>-1865689.3176923075</v>
      </c>
      <c r="K183" s="89">
        <v>1</v>
      </c>
      <c r="L183" s="83">
        <v>-1504645.0398846157</v>
      </c>
      <c r="M183" s="83">
        <v>-1504645.0398846157</v>
      </c>
      <c r="N183" s="83">
        <v>0</v>
      </c>
      <c r="O183" s="83">
        <v>0</v>
      </c>
      <c r="P183" s="83">
        <v>-1504645.0398846157</v>
      </c>
      <c r="Q183" s="83">
        <v>-1504645.0398846157</v>
      </c>
      <c r="R183" s="83">
        <v>0</v>
      </c>
      <c r="S183" s="83">
        <v>0</v>
      </c>
      <c r="T183" s="83">
        <v>-1504645.0398846157</v>
      </c>
      <c r="U183" s="89">
        <v>1</v>
      </c>
      <c r="V183" s="83">
        <v>-2012645.542628204</v>
      </c>
      <c r="W183" s="83">
        <v>-2012645.542628204</v>
      </c>
      <c r="X183" s="83">
        <v>0</v>
      </c>
      <c r="Y183" s="83">
        <v>0</v>
      </c>
      <c r="Z183" s="83">
        <v>-2012645.542628204</v>
      </c>
      <c r="AA183" s="83">
        <v>-2012645.542628204</v>
      </c>
      <c r="AB183" s="83">
        <v>0</v>
      </c>
      <c r="AC183" s="83">
        <v>0</v>
      </c>
      <c r="AD183" s="83">
        <v>-2012645.542628204</v>
      </c>
      <c r="AE183" s="89">
        <v>1</v>
      </c>
    </row>
    <row r="184" spans="1:31" x14ac:dyDescent="0.2">
      <c r="A184" s="90" t="s">
        <v>328</v>
      </c>
      <c r="B184" s="91">
        <v>-3922189.597692308</v>
      </c>
      <c r="C184" s="91">
        <v>-3922189.597692308</v>
      </c>
      <c r="D184" s="91">
        <v>0</v>
      </c>
      <c r="E184" s="91">
        <v>0</v>
      </c>
      <c r="F184" s="91">
        <v>-3922189.597692308</v>
      </c>
      <c r="G184" s="91">
        <v>-3922189.597692308</v>
      </c>
      <c r="H184" s="91">
        <v>0</v>
      </c>
      <c r="I184" s="91">
        <v>0</v>
      </c>
      <c r="J184" s="91">
        <v>-3922189.597692308</v>
      </c>
      <c r="K184" s="92">
        <v>5</v>
      </c>
      <c r="L184" s="91">
        <v>-5020384.5582839996</v>
      </c>
      <c r="M184" s="91">
        <v>-5020384.5582839996</v>
      </c>
      <c r="N184" s="91">
        <v>0</v>
      </c>
      <c r="O184" s="91">
        <v>0</v>
      </c>
      <c r="P184" s="91">
        <v>-5020384.5582839996</v>
      </c>
      <c r="Q184" s="91">
        <v>-5020384.5582839996</v>
      </c>
      <c r="R184" s="91">
        <v>0</v>
      </c>
      <c r="S184" s="91">
        <v>0</v>
      </c>
      <c r="T184" s="91">
        <v>-5020384.5582839996</v>
      </c>
      <c r="U184" s="92">
        <v>5</v>
      </c>
      <c r="V184" s="91">
        <v>-3927183.134033768</v>
      </c>
      <c r="W184" s="91">
        <v>-3927183.134033768</v>
      </c>
      <c r="X184" s="91">
        <v>0</v>
      </c>
      <c r="Y184" s="91">
        <v>0</v>
      </c>
      <c r="Z184" s="91">
        <v>-3927183.134033768</v>
      </c>
      <c r="AA184" s="91">
        <v>-3927183.134033768</v>
      </c>
      <c r="AB184" s="91">
        <v>0</v>
      </c>
      <c r="AC184" s="91">
        <v>0</v>
      </c>
      <c r="AD184" s="91">
        <v>-3927183.134033768</v>
      </c>
      <c r="AE184" s="92">
        <v>5</v>
      </c>
    </row>
    <row r="186" spans="1:31" x14ac:dyDescent="0.2">
      <c r="A186" s="87" t="s">
        <v>334</v>
      </c>
      <c r="B186" s="83"/>
      <c r="C186" s="83"/>
      <c r="D186" s="83"/>
      <c r="E186" s="83"/>
      <c r="F186" s="83"/>
      <c r="G186" s="83"/>
      <c r="H186" s="83"/>
      <c r="I186" s="83"/>
      <c r="J186" s="83"/>
      <c r="K186" s="84"/>
      <c r="L186" s="83"/>
      <c r="M186" s="83"/>
      <c r="N186" s="83"/>
      <c r="O186" s="83"/>
      <c r="P186" s="83"/>
      <c r="Q186" s="83"/>
      <c r="R186" s="83"/>
      <c r="S186" s="83"/>
      <c r="T186" s="83"/>
      <c r="U186" s="84"/>
      <c r="V186" s="83"/>
      <c r="W186" s="83"/>
      <c r="X186" s="83"/>
      <c r="Y186" s="83"/>
      <c r="Z186" s="83"/>
      <c r="AA186" s="83"/>
      <c r="AB186" s="83"/>
      <c r="AC186" s="83"/>
      <c r="AD186" s="83"/>
      <c r="AE186" s="84"/>
    </row>
    <row r="187" spans="1:31" ht="15.75" thickBot="1" x14ac:dyDescent="0.25">
      <c r="A187" s="88" t="s">
        <v>335</v>
      </c>
      <c r="B187" s="83">
        <v>-360051.90846153849</v>
      </c>
      <c r="C187" s="83">
        <v>-360051.90846153849</v>
      </c>
      <c r="D187" s="83">
        <v>0</v>
      </c>
      <c r="E187" s="83">
        <v>0</v>
      </c>
      <c r="F187" s="83">
        <v>-360051.90846153849</v>
      </c>
      <c r="G187" s="83">
        <v>-360051.90846153849</v>
      </c>
      <c r="H187" s="83">
        <v>0</v>
      </c>
      <c r="I187" s="83">
        <v>0</v>
      </c>
      <c r="J187" s="83">
        <v>-360051.90846153849</v>
      </c>
      <c r="K187" s="89">
        <v>1</v>
      </c>
      <c r="L187" s="83">
        <v>-694220.71275955031</v>
      </c>
      <c r="M187" s="83">
        <v>-694220.71275955031</v>
      </c>
      <c r="N187" s="83">
        <v>0</v>
      </c>
      <c r="O187" s="83">
        <v>0</v>
      </c>
      <c r="P187" s="83">
        <v>-694220.71275955031</v>
      </c>
      <c r="Q187" s="83">
        <v>-694220.71275955031</v>
      </c>
      <c r="R187" s="83">
        <v>0</v>
      </c>
      <c r="S187" s="83">
        <v>0</v>
      </c>
      <c r="T187" s="83">
        <v>-694220.71275955031</v>
      </c>
      <c r="U187" s="89">
        <v>1</v>
      </c>
      <c r="V187" s="83">
        <v>-938260.67775662593</v>
      </c>
      <c r="W187" s="83">
        <v>-938260.67775662593</v>
      </c>
      <c r="X187" s="83">
        <v>0</v>
      </c>
      <c r="Y187" s="83">
        <v>0</v>
      </c>
      <c r="Z187" s="83">
        <v>-938260.67775662593</v>
      </c>
      <c r="AA187" s="83">
        <v>-938260.67775662593</v>
      </c>
      <c r="AB187" s="83">
        <v>0</v>
      </c>
      <c r="AC187" s="83">
        <v>0</v>
      </c>
      <c r="AD187" s="83">
        <v>-938260.67775662593</v>
      </c>
      <c r="AE187" s="89">
        <v>1</v>
      </c>
    </row>
    <row r="188" spans="1:31" x14ac:dyDescent="0.2">
      <c r="A188" s="90" t="s">
        <v>334</v>
      </c>
      <c r="B188" s="91">
        <v>-360051.90846153849</v>
      </c>
      <c r="C188" s="91">
        <v>-360051.90846153849</v>
      </c>
      <c r="D188" s="91">
        <v>0</v>
      </c>
      <c r="E188" s="91">
        <v>0</v>
      </c>
      <c r="F188" s="91">
        <v>-360051.90846153849</v>
      </c>
      <c r="G188" s="91">
        <v>-360051.90846153849</v>
      </c>
      <c r="H188" s="91">
        <v>0</v>
      </c>
      <c r="I188" s="91">
        <v>0</v>
      </c>
      <c r="J188" s="91">
        <v>-360051.90846153849</v>
      </c>
      <c r="K188" s="92">
        <v>1</v>
      </c>
      <c r="L188" s="91">
        <v>-694220.71275955031</v>
      </c>
      <c r="M188" s="91">
        <v>-694220.71275955031</v>
      </c>
      <c r="N188" s="91">
        <v>0</v>
      </c>
      <c r="O188" s="91">
        <v>0</v>
      </c>
      <c r="P188" s="91">
        <v>-694220.71275955031</v>
      </c>
      <c r="Q188" s="91">
        <v>-694220.71275955031</v>
      </c>
      <c r="R188" s="91">
        <v>0</v>
      </c>
      <c r="S188" s="91">
        <v>0</v>
      </c>
      <c r="T188" s="91">
        <v>-694220.71275955031</v>
      </c>
      <c r="U188" s="92">
        <v>1</v>
      </c>
      <c r="V188" s="91">
        <v>-938260.67775662593</v>
      </c>
      <c r="W188" s="91">
        <v>-938260.67775662593</v>
      </c>
      <c r="X188" s="91">
        <v>0</v>
      </c>
      <c r="Y188" s="91">
        <v>0</v>
      </c>
      <c r="Z188" s="91">
        <v>-938260.67775662593</v>
      </c>
      <c r="AA188" s="91">
        <v>-938260.67775662593</v>
      </c>
      <c r="AB188" s="91">
        <v>0</v>
      </c>
      <c r="AC188" s="91">
        <v>0</v>
      </c>
      <c r="AD188" s="91">
        <v>-938260.67775662593</v>
      </c>
      <c r="AE188" s="92">
        <v>1</v>
      </c>
    </row>
    <row r="190" spans="1:31" x14ac:dyDescent="0.2">
      <c r="A190" s="87" t="s">
        <v>336</v>
      </c>
      <c r="B190" s="83"/>
      <c r="C190" s="83"/>
      <c r="D190" s="83"/>
      <c r="E190" s="83"/>
      <c r="F190" s="83"/>
      <c r="G190" s="83"/>
      <c r="H190" s="83"/>
      <c r="I190" s="83"/>
      <c r="J190" s="83"/>
      <c r="K190" s="84"/>
      <c r="L190" s="83"/>
      <c r="M190" s="83"/>
      <c r="N190" s="83"/>
      <c r="O190" s="83"/>
      <c r="P190" s="83"/>
      <c r="Q190" s="83"/>
      <c r="R190" s="83"/>
      <c r="S190" s="83"/>
      <c r="T190" s="83"/>
      <c r="U190" s="84"/>
      <c r="V190" s="83"/>
      <c r="W190" s="83"/>
      <c r="X190" s="83"/>
      <c r="Y190" s="83"/>
      <c r="Z190" s="83"/>
      <c r="AA190" s="83"/>
      <c r="AB190" s="83"/>
      <c r="AC190" s="83"/>
      <c r="AD190" s="83"/>
      <c r="AE190" s="84"/>
    </row>
    <row r="191" spans="1:31" ht="15.75" thickBot="1" x14ac:dyDescent="0.25">
      <c r="A191" s="88" t="s">
        <v>337</v>
      </c>
      <c r="B191" s="83">
        <v>-459340.93230769224</v>
      </c>
      <c r="C191" s="83">
        <v>-459340.93230769224</v>
      </c>
      <c r="D191" s="83">
        <v>0</v>
      </c>
      <c r="E191" s="83">
        <v>0</v>
      </c>
      <c r="F191" s="83">
        <v>-459340.93230769224</v>
      </c>
      <c r="G191" s="83">
        <v>-459340.93230769224</v>
      </c>
      <c r="H191" s="83">
        <v>0</v>
      </c>
      <c r="I191" s="83">
        <v>0</v>
      </c>
      <c r="J191" s="83">
        <v>-459340.93230769224</v>
      </c>
      <c r="K191" s="89">
        <v>1</v>
      </c>
      <c r="L191" s="83">
        <v>-737275.99363099085</v>
      </c>
      <c r="M191" s="83">
        <v>-737275.99363099085</v>
      </c>
      <c r="N191" s="83">
        <v>0</v>
      </c>
      <c r="O191" s="83">
        <v>0</v>
      </c>
      <c r="P191" s="83">
        <v>-737275.99363099085</v>
      </c>
      <c r="Q191" s="83">
        <v>-737275.99363099085</v>
      </c>
      <c r="R191" s="83">
        <v>0</v>
      </c>
      <c r="S191" s="83">
        <v>0</v>
      </c>
      <c r="T191" s="83">
        <v>-737275.99363099085</v>
      </c>
      <c r="U191" s="89">
        <v>1</v>
      </c>
      <c r="V191" s="83">
        <v>-760127.73334335373</v>
      </c>
      <c r="W191" s="83">
        <v>-760127.73334335373</v>
      </c>
      <c r="X191" s="83">
        <v>0</v>
      </c>
      <c r="Y191" s="83">
        <v>0</v>
      </c>
      <c r="Z191" s="83">
        <v>-760127.73334335373</v>
      </c>
      <c r="AA191" s="83">
        <v>-760127.73334335373</v>
      </c>
      <c r="AB191" s="83">
        <v>0</v>
      </c>
      <c r="AC191" s="83">
        <v>0</v>
      </c>
      <c r="AD191" s="83">
        <v>-760127.73334335373</v>
      </c>
      <c r="AE191" s="89">
        <v>1</v>
      </c>
    </row>
    <row r="192" spans="1:31" x14ac:dyDescent="0.2">
      <c r="A192" s="90" t="s">
        <v>336</v>
      </c>
      <c r="B192" s="91">
        <v>-459340.93230769224</v>
      </c>
      <c r="C192" s="91">
        <v>-459340.93230769224</v>
      </c>
      <c r="D192" s="91">
        <v>0</v>
      </c>
      <c r="E192" s="91">
        <v>0</v>
      </c>
      <c r="F192" s="91">
        <v>-459340.93230769224</v>
      </c>
      <c r="G192" s="91">
        <v>-459340.93230769224</v>
      </c>
      <c r="H192" s="91">
        <v>0</v>
      </c>
      <c r="I192" s="91">
        <v>0</v>
      </c>
      <c r="J192" s="91">
        <v>-459340.93230769224</v>
      </c>
      <c r="K192" s="92">
        <v>1</v>
      </c>
      <c r="L192" s="91">
        <v>-737275.99363099085</v>
      </c>
      <c r="M192" s="91">
        <v>-737275.99363099085</v>
      </c>
      <c r="N192" s="91">
        <v>0</v>
      </c>
      <c r="O192" s="91">
        <v>0</v>
      </c>
      <c r="P192" s="91">
        <v>-737275.99363099085</v>
      </c>
      <c r="Q192" s="91">
        <v>-737275.99363099085</v>
      </c>
      <c r="R192" s="91">
        <v>0</v>
      </c>
      <c r="S192" s="91">
        <v>0</v>
      </c>
      <c r="T192" s="91">
        <v>-737275.99363099085</v>
      </c>
      <c r="U192" s="92">
        <v>1</v>
      </c>
      <c r="V192" s="91">
        <v>-760127.73334335373</v>
      </c>
      <c r="W192" s="91">
        <v>-760127.73334335373</v>
      </c>
      <c r="X192" s="91">
        <v>0</v>
      </c>
      <c r="Y192" s="91">
        <v>0</v>
      </c>
      <c r="Z192" s="91">
        <v>-760127.73334335373</v>
      </c>
      <c r="AA192" s="91">
        <v>-760127.73334335373</v>
      </c>
      <c r="AB192" s="91">
        <v>0</v>
      </c>
      <c r="AC192" s="91">
        <v>0</v>
      </c>
      <c r="AD192" s="91">
        <v>-760127.73334335373</v>
      </c>
      <c r="AE192" s="92">
        <v>1</v>
      </c>
    </row>
    <row r="194" spans="1:31" x14ac:dyDescent="0.2">
      <c r="A194" s="87" t="s">
        <v>338</v>
      </c>
      <c r="B194" s="83"/>
      <c r="C194" s="83"/>
      <c r="D194" s="83"/>
      <c r="E194" s="83"/>
      <c r="F194" s="83"/>
      <c r="G194" s="83"/>
      <c r="H194" s="83"/>
      <c r="I194" s="83"/>
      <c r="J194" s="83"/>
      <c r="K194" s="84"/>
      <c r="L194" s="83"/>
      <c r="M194" s="83"/>
      <c r="N194" s="83"/>
      <c r="O194" s="83"/>
      <c r="P194" s="83"/>
      <c r="Q194" s="83"/>
      <c r="R194" s="83"/>
      <c r="S194" s="83"/>
      <c r="T194" s="83"/>
      <c r="U194" s="84"/>
      <c r="V194" s="83"/>
      <c r="W194" s="83"/>
      <c r="X194" s="83"/>
      <c r="Y194" s="83"/>
      <c r="Z194" s="83"/>
      <c r="AA194" s="83"/>
      <c r="AB194" s="83"/>
      <c r="AC194" s="83"/>
      <c r="AD194" s="83"/>
      <c r="AE194" s="84"/>
    </row>
    <row r="195" spans="1:31" ht="15.75" thickBot="1" x14ac:dyDescent="0.25">
      <c r="A195" s="88" t="s">
        <v>339</v>
      </c>
      <c r="B195" s="83">
        <v>-2226373.8238461539</v>
      </c>
      <c r="C195" s="83">
        <v>-2226373.8238461539</v>
      </c>
      <c r="D195" s="83">
        <v>0</v>
      </c>
      <c r="E195" s="83">
        <v>0</v>
      </c>
      <c r="F195" s="83">
        <v>-2226373.8238461539</v>
      </c>
      <c r="G195" s="83">
        <v>-2226373.8238461539</v>
      </c>
      <c r="H195" s="83">
        <v>0</v>
      </c>
      <c r="I195" s="83">
        <v>0</v>
      </c>
      <c r="J195" s="83">
        <v>-2226373.8238461539</v>
      </c>
      <c r="K195" s="89">
        <v>1</v>
      </c>
      <c r="L195" s="83">
        <v>-2315979.1374153849</v>
      </c>
      <c r="M195" s="83">
        <v>-2315979.1374153853</v>
      </c>
      <c r="N195" s="83">
        <v>0</v>
      </c>
      <c r="O195" s="83">
        <v>0</v>
      </c>
      <c r="P195" s="83">
        <v>-2315979.1374153849</v>
      </c>
      <c r="Q195" s="83">
        <v>-2315979.1374153849</v>
      </c>
      <c r="R195" s="83">
        <v>0</v>
      </c>
      <c r="S195" s="83">
        <v>0</v>
      </c>
      <c r="T195" s="83">
        <v>-2315979.1374153849</v>
      </c>
      <c r="U195" s="89">
        <v>1</v>
      </c>
      <c r="V195" s="83">
        <v>-2366634.3345175395</v>
      </c>
      <c r="W195" s="83">
        <v>-2366634.3345175395</v>
      </c>
      <c r="X195" s="83">
        <v>0</v>
      </c>
      <c r="Y195" s="83">
        <v>0</v>
      </c>
      <c r="Z195" s="83">
        <v>-2366634.3345175395</v>
      </c>
      <c r="AA195" s="83">
        <v>-2366634.3345175395</v>
      </c>
      <c r="AB195" s="83">
        <v>0</v>
      </c>
      <c r="AC195" s="83">
        <v>0</v>
      </c>
      <c r="AD195" s="83">
        <v>-2366634.3345175395</v>
      </c>
      <c r="AE195" s="89">
        <v>1</v>
      </c>
    </row>
    <row r="196" spans="1:31" x14ac:dyDescent="0.2">
      <c r="A196" s="90" t="s">
        <v>338</v>
      </c>
      <c r="B196" s="91">
        <v>-2226373.8238461539</v>
      </c>
      <c r="C196" s="91">
        <v>-2226373.8238461539</v>
      </c>
      <c r="D196" s="91">
        <v>0</v>
      </c>
      <c r="E196" s="91">
        <v>0</v>
      </c>
      <c r="F196" s="91">
        <v>-2226373.8238461539</v>
      </c>
      <c r="G196" s="91">
        <v>-2226373.8238461539</v>
      </c>
      <c r="H196" s="91">
        <v>0</v>
      </c>
      <c r="I196" s="91">
        <v>0</v>
      </c>
      <c r="J196" s="91">
        <v>-2226373.8238461539</v>
      </c>
      <c r="K196" s="92">
        <v>1</v>
      </c>
      <c r="L196" s="91">
        <v>-2315979.1374153849</v>
      </c>
      <c r="M196" s="91">
        <v>-2315979.1374153853</v>
      </c>
      <c r="N196" s="91">
        <v>0</v>
      </c>
      <c r="O196" s="91">
        <v>0</v>
      </c>
      <c r="P196" s="91">
        <v>-2315979.1374153849</v>
      </c>
      <c r="Q196" s="91">
        <v>-2315979.1374153849</v>
      </c>
      <c r="R196" s="91">
        <v>0</v>
      </c>
      <c r="S196" s="91">
        <v>0</v>
      </c>
      <c r="T196" s="91">
        <v>-2315979.1374153849</v>
      </c>
      <c r="U196" s="92">
        <v>1</v>
      </c>
      <c r="V196" s="91">
        <v>-2366634.3345175395</v>
      </c>
      <c r="W196" s="91">
        <v>-2366634.3345175395</v>
      </c>
      <c r="X196" s="91">
        <v>0</v>
      </c>
      <c r="Y196" s="91">
        <v>0</v>
      </c>
      <c r="Z196" s="91">
        <v>-2366634.3345175395</v>
      </c>
      <c r="AA196" s="91">
        <v>-2366634.3345175395</v>
      </c>
      <c r="AB196" s="91">
        <v>0</v>
      </c>
      <c r="AC196" s="91">
        <v>0</v>
      </c>
      <c r="AD196" s="91">
        <v>-2366634.3345175395</v>
      </c>
      <c r="AE196" s="92">
        <v>1</v>
      </c>
    </row>
    <row r="197" spans="1:31" ht="15.75" thickBot="1" x14ac:dyDescent="0.25"/>
    <row r="198" spans="1:31" x14ac:dyDescent="0.2">
      <c r="A198" s="93" t="s">
        <v>323</v>
      </c>
      <c r="B198" s="94">
        <v>-17841383.183846153</v>
      </c>
      <c r="C198" s="94">
        <v>-17841383.183846153</v>
      </c>
      <c r="D198" s="94">
        <v>0</v>
      </c>
      <c r="E198" s="94">
        <v>0</v>
      </c>
      <c r="F198" s="94">
        <v>-17841383.183846153</v>
      </c>
      <c r="G198" s="94">
        <v>-17841383.183846153</v>
      </c>
      <c r="H198" s="94">
        <v>0</v>
      </c>
      <c r="I198" s="94">
        <v>0</v>
      </c>
      <c r="J198" s="94">
        <v>-17841383.183846153</v>
      </c>
      <c r="K198" s="84">
        <v>10</v>
      </c>
      <c r="L198" s="94">
        <v>-24890757.930551469</v>
      </c>
      <c r="M198" s="94">
        <v>-24890757.930551469</v>
      </c>
      <c r="N198" s="94">
        <v>0</v>
      </c>
      <c r="O198" s="94">
        <v>0</v>
      </c>
      <c r="P198" s="94">
        <v>-24890757.930551469</v>
      </c>
      <c r="Q198" s="94">
        <v>-24890757.930551469</v>
      </c>
      <c r="R198" s="94">
        <v>0</v>
      </c>
      <c r="S198" s="94">
        <v>0</v>
      </c>
      <c r="T198" s="94">
        <v>-24890757.930551469</v>
      </c>
      <c r="U198" s="84">
        <v>10</v>
      </c>
      <c r="V198" s="94">
        <v>-21133840.418112829</v>
      </c>
      <c r="W198" s="94">
        <v>-21133840.418112829</v>
      </c>
      <c r="X198" s="94">
        <v>0</v>
      </c>
      <c r="Y198" s="94">
        <v>0</v>
      </c>
      <c r="Z198" s="94">
        <v>-21133840.418112829</v>
      </c>
      <c r="AA198" s="94">
        <v>-21133840.418112829</v>
      </c>
      <c r="AB198" s="94">
        <v>0</v>
      </c>
      <c r="AC198" s="94">
        <v>0</v>
      </c>
      <c r="AD198" s="94">
        <v>-21133840.418112829</v>
      </c>
      <c r="AE198" s="84">
        <v>10</v>
      </c>
    </row>
    <row r="200" spans="1:31" x14ac:dyDescent="0.2">
      <c r="A200" s="86" t="s">
        <v>340</v>
      </c>
      <c r="B200" s="83"/>
      <c r="C200" s="83"/>
      <c r="D200" s="83"/>
      <c r="E200" s="83"/>
      <c r="F200" s="83"/>
      <c r="G200" s="83"/>
      <c r="H200" s="83"/>
      <c r="I200" s="83"/>
      <c r="J200" s="83"/>
      <c r="K200" s="84"/>
      <c r="L200" s="83"/>
      <c r="M200" s="83"/>
      <c r="N200" s="83"/>
      <c r="O200" s="83"/>
      <c r="P200" s="83"/>
      <c r="Q200" s="83"/>
      <c r="R200" s="83"/>
      <c r="S200" s="83"/>
      <c r="T200" s="83"/>
      <c r="U200" s="84"/>
      <c r="V200" s="83"/>
      <c r="W200" s="83"/>
      <c r="X200" s="83"/>
      <c r="Y200" s="83"/>
      <c r="Z200" s="83"/>
      <c r="AA200" s="83"/>
      <c r="AB200" s="83"/>
      <c r="AC200" s="83"/>
      <c r="AD200" s="83"/>
      <c r="AE200" s="84"/>
    </row>
    <row r="201" spans="1:31" x14ac:dyDescent="0.2">
      <c r="A201" s="87" t="s">
        <v>341</v>
      </c>
      <c r="B201" s="83"/>
      <c r="C201" s="83"/>
      <c r="D201" s="83"/>
      <c r="E201" s="83"/>
      <c r="F201" s="83"/>
      <c r="G201" s="83"/>
      <c r="H201" s="83"/>
      <c r="I201" s="83"/>
      <c r="J201" s="83"/>
      <c r="K201" s="84"/>
      <c r="L201" s="83"/>
      <c r="M201" s="83"/>
      <c r="N201" s="83"/>
      <c r="O201" s="83"/>
      <c r="P201" s="83"/>
      <c r="Q201" s="83"/>
      <c r="R201" s="83"/>
      <c r="S201" s="83"/>
      <c r="T201" s="83"/>
      <c r="U201" s="84"/>
      <c r="V201" s="83"/>
      <c r="W201" s="83"/>
      <c r="X201" s="83"/>
      <c r="Y201" s="83"/>
      <c r="Z201" s="83"/>
      <c r="AA201" s="83"/>
      <c r="AB201" s="83"/>
      <c r="AC201" s="83"/>
      <c r="AD201" s="83"/>
      <c r="AE201" s="84"/>
    </row>
    <row r="202" spans="1:31" ht="15.75" thickBot="1" x14ac:dyDescent="0.25">
      <c r="A202" s="88" t="s">
        <v>342</v>
      </c>
      <c r="B202" s="83">
        <v>-31731.655384615391</v>
      </c>
      <c r="C202" s="83">
        <v>-31731.655384615391</v>
      </c>
      <c r="D202" s="83">
        <v>31731.655384615391</v>
      </c>
      <c r="E202" s="83">
        <v>0</v>
      </c>
      <c r="F202" s="83">
        <v>0</v>
      </c>
      <c r="G202" s="83">
        <v>-31731.655384615391</v>
      </c>
      <c r="H202" s="83">
        <v>31731.655384615391</v>
      </c>
      <c r="I202" s="83">
        <v>0</v>
      </c>
      <c r="J202" s="83">
        <v>0</v>
      </c>
      <c r="K202" s="89">
        <v>1</v>
      </c>
      <c r="L202" s="83">
        <v>-12348.049230769228</v>
      </c>
      <c r="M202" s="83">
        <v>-12348.049230769228</v>
      </c>
      <c r="N202" s="83">
        <v>12348.049230769231</v>
      </c>
      <c r="O202" s="83">
        <v>0</v>
      </c>
      <c r="P202" s="83">
        <v>0</v>
      </c>
      <c r="Q202" s="83">
        <v>-12348.049230769228</v>
      </c>
      <c r="R202" s="83">
        <v>12348.049230769231</v>
      </c>
      <c r="S202" s="83">
        <v>0</v>
      </c>
      <c r="T202" s="83">
        <v>0</v>
      </c>
      <c r="U202" s="89">
        <v>1</v>
      </c>
      <c r="V202" s="83">
        <v>0</v>
      </c>
      <c r="W202" s="83">
        <v>0</v>
      </c>
      <c r="X202" s="83">
        <v>0</v>
      </c>
      <c r="Y202" s="83">
        <v>0</v>
      </c>
      <c r="Z202" s="83">
        <v>0</v>
      </c>
      <c r="AA202" s="83">
        <v>0</v>
      </c>
      <c r="AB202" s="83">
        <v>0</v>
      </c>
      <c r="AC202" s="83">
        <v>0</v>
      </c>
      <c r="AD202" s="83">
        <v>0</v>
      </c>
      <c r="AE202" s="89">
        <v>1</v>
      </c>
    </row>
    <row r="203" spans="1:31" x14ac:dyDescent="0.2">
      <c r="A203" s="90" t="s">
        <v>341</v>
      </c>
      <c r="B203" s="91">
        <v>-31731.655384615391</v>
      </c>
      <c r="C203" s="91">
        <v>-31731.655384615391</v>
      </c>
      <c r="D203" s="91">
        <v>31731.655384615391</v>
      </c>
      <c r="E203" s="91">
        <v>0</v>
      </c>
      <c r="F203" s="91">
        <v>0</v>
      </c>
      <c r="G203" s="91">
        <v>-31731.655384615391</v>
      </c>
      <c r="H203" s="91">
        <v>31731.655384615391</v>
      </c>
      <c r="I203" s="91">
        <v>0</v>
      </c>
      <c r="J203" s="91">
        <v>0</v>
      </c>
      <c r="K203" s="92">
        <v>1</v>
      </c>
      <c r="L203" s="91">
        <v>-12348.049230769228</v>
      </c>
      <c r="M203" s="91">
        <v>-12348.049230769228</v>
      </c>
      <c r="N203" s="91">
        <v>12348.049230769231</v>
      </c>
      <c r="O203" s="91">
        <v>0</v>
      </c>
      <c r="P203" s="91">
        <v>0</v>
      </c>
      <c r="Q203" s="91">
        <v>-12348.049230769228</v>
      </c>
      <c r="R203" s="91">
        <v>12348.049230769231</v>
      </c>
      <c r="S203" s="91">
        <v>0</v>
      </c>
      <c r="T203" s="91">
        <v>0</v>
      </c>
      <c r="U203" s="92">
        <v>1</v>
      </c>
      <c r="V203" s="91">
        <v>0</v>
      </c>
      <c r="W203" s="91">
        <v>0</v>
      </c>
      <c r="X203" s="91">
        <v>0</v>
      </c>
      <c r="Y203" s="91">
        <v>0</v>
      </c>
      <c r="Z203" s="91">
        <v>0</v>
      </c>
      <c r="AA203" s="91">
        <v>0</v>
      </c>
      <c r="AB203" s="91">
        <v>0</v>
      </c>
      <c r="AC203" s="91">
        <v>0</v>
      </c>
      <c r="AD203" s="91">
        <v>0</v>
      </c>
      <c r="AE203" s="92">
        <v>1</v>
      </c>
    </row>
    <row r="205" spans="1:31" x14ac:dyDescent="0.2">
      <c r="A205" s="87" t="s">
        <v>343</v>
      </c>
      <c r="B205" s="83"/>
      <c r="C205" s="83"/>
      <c r="D205" s="83"/>
      <c r="E205" s="83"/>
      <c r="F205" s="83"/>
      <c r="G205" s="83"/>
      <c r="H205" s="83"/>
      <c r="I205" s="83"/>
      <c r="J205" s="83"/>
      <c r="K205" s="84"/>
      <c r="L205" s="83"/>
      <c r="M205" s="83"/>
      <c r="N205" s="83"/>
      <c r="O205" s="83"/>
      <c r="P205" s="83"/>
      <c r="Q205" s="83"/>
      <c r="R205" s="83"/>
      <c r="S205" s="83"/>
      <c r="T205" s="83"/>
      <c r="U205" s="84"/>
      <c r="V205" s="83"/>
      <c r="W205" s="83"/>
      <c r="X205" s="83"/>
      <c r="Y205" s="83"/>
      <c r="Z205" s="83"/>
      <c r="AA205" s="83"/>
      <c r="AB205" s="83"/>
      <c r="AC205" s="83"/>
      <c r="AD205" s="83"/>
      <c r="AE205" s="84"/>
    </row>
    <row r="206" spans="1:31" x14ac:dyDescent="0.2">
      <c r="A206" s="88" t="s">
        <v>344</v>
      </c>
      <c r="B206" s="83">
        <v>-1415217.6569230773</v>
      </c>
      <c r="C206" s="83">
        <v>-1415217.6569230773</v>
      </c>
      <c r="D206" s="83">
        <v>0</v>
      </c>
      <c r="E206" s="83">
        <v>0</v>
      </c>
      <c r="F206" s="83">
        <v>-1415217.6569230773</v>
      </c>
      <c r="G206" s="83">
        <v>-1415217.6569230773</v>
      </c>
      <c r="H206" s="83">
        <v>0</v>
      </c>
      <c r="I206" s="83">
        <v>0</v>
      </c>
      <c r="J206" s="83">
        <v>-1415217.6569230773</v>
      </c>
      <c r="K206" s="89">
        <v>1</v>
      </c>
      <c r="L206" s="83">
        <v>-180266.34000000003</v>
      </c>
      <c r="M206" s="83">
        <v>-180266.34000000003</v>
      </c>
      <c r="N206" s="83">
        <v>0</v>
      </c>
      <c r="O206" s="83">
        <v>0</v>
      </c>
      <c r="P206" s="83">
        <v>-180266.34000000003</v>
      </c>
      <c r="Q206" s="83">
        <v>-180266.34000000003</v>
      </c>
      <c r="R206" s="83">
        <v>0</v>
      </c>
      <c r="S206" s="83">
        <v>0</v>
      </c>
      <c r="T206" s="83">
        <v>-180266.34000000003</v>
      </c>
      <c r="U206" s="89">
        <v>1</v>
      </c>
      <c r="V206" s="83">
        <v>-9.9999999999999985E-3</v>
      </c>
      <c r="W206" s="83">
        <v>-9.9999999999999985E-3</v>
      </c>
      <c r="X206" s="83">
        <v>0</v>
      </c>
      <c r="Y206" s="83">
        <v>0</v>
      </c>
      <c r="Z206" s="83">
        <v>-9.9999999999999985E-3</v>
      </c>
      <c r="AA206" s="83">
        <v>-9.9999999999999985E-3</v>
      </c>
      <c r="AB206" s="83">
        <v>0</v>
      </c>
      <c r="AC206" s="83">
        <v>0</v>
      </c>
      <c r="AD206" s="83">
        <v>-9.9999999999999985E-3</v>
      </c>
      <c r="AE206" s="89">
        <v>1</v>
      </c>
    </row>
    <row r="207" spans="1:31" x14ac:dyDescent="0.2">
      <c r="A207" s="88" t="s">
        <v>345</v>
      </c>
      <c r="B207" s="83">
        <v>0</v>
      </c>
      <c r="C207" s="83">
        <v>0</v>
      </c>
      <c r="D207" s="83">
        <v>0</v>
      </c>
      <c r="E207" s="83">
        <v>0</v>
      </c>
      <c r="F207" s="83">
        <v>0</v>
      </c>
      <c r="G207" s="83">
        <v>0</v>
      </c>
      <c r="H207" s="83">
        <v>0</v>
      </c>
      <c r="I207" s="83">
        <v>0</v>
      </c>
      <c r="J207" s="83">
        <v>0</v>
      </c>
      <c r="K207" s="89">
        <v>0</v>
      </c>
      <c r="L207" s="83">
        <v>0</v>
      </c>
      <c r="M207" s="83">
        <v>0</v>
      </c>
      <c r="N207" s="83">
        <v>0</v>
      </c>
      <c r="O207" s="83">
        <v>0</v>
      </c>
      <c r="P207" s="83">
        <v>0</v>
      </c>
      <c r="Q207" s="83">
        <v>0</v>
      </c>
      <c r="R207" s="83">
        <v>0</v>
      </c>
      <c r="S207" s="83">
        <v>0</v>
      </c>
      <c r="T207" s="83">
        <v>0</v>
      </c>
      <c r="U207" s="89">
        <v>1</v>
      </c>
      <c r="V207" s="83">
        <v>0</v>
      </c>
      <c r="W207" s="83">
        <v>0</v>
      </c>
      <c r="X207" s="83">
        <v>0</v>
      </c>
      <c r="Y207" s="83">
        <v>0</v>
      </c>
      <c r="Z207" s="83">
        <v>0</v>
      </c>
      <c r="AA207" s="83">
        <v>0</v>
      </c>
      <c r="AB207" s="83">
        <v>0</v>
      </c>
      <c r="AC207" s="83">
        <v>0</v>
      </c>
      <c r="AD207" s="83">
        <v>0</v>
      </c>
      <c r="AE207" s="89">
        <v>1</v>
      </c>
    </row>
    <row r="208" spans="1:31" x14ac:dyDescent="0.2">
      <c r="A208" s="88" t="s">
        <v>346</v>
      </c>
      <c r="B208" s="83">
        <v>0</v>
      </c>
      <c r="C208" s="83">
        <v>0</v>
      </c>
      <c r="D208" s="83">
        <v>0</v>
      </c>
      <c r="E208" s="83">
        <v>0</v>
      </c>
      <c r="F208" s="83">
        <v>0</v>
      </c>
      <c r="G208" s="83">
        <v>0</v>
      </c>
      <c r="H208" s="83">
        <v>0</v>
      </c>
      <c r="I208" s="83">
        <v>0</v>
      </c>
      <c r="J208" s="83">
        <v>0</v>
      </c>
      <c r="K208" s="89">
        <v>0</v>
      </c>
      <c r="L208" s="83">
        <v>-543380.30769230775</v>
      </c>
      <c r="M208" s="83">
        <v>-543380.30769230775</v>
      </c>
      <c r="N208" s="83">
        <v>543380.30769230775</v>
      </c>
      <c r="O208" s="83">
        <v>0</v>
      </c>
      <c r="P208" s="83">
        <v>0</v>
      </c>
      <c r="Q208" s="83">
        <v>-543380.30769230775</v>
      </c>
      <c r="R208" s="83">
        <v>543380.30769230775</v>
      </c>
      <c r="S208" s="83">
        <v>0</v>
      </c>
      <c r="T208" s="83">
        <v>0</v>
      </c>
      <c r="U208" s="89">
        <v>1</v>
      </c>
      <c r="V208" s="83">
        <v>-1324467.6923076923</v>
      </c>
      <c r="W208" s="83">
        <v>-1324467.6923076923</v>
      </c>
      <c r="X208" s="83">
        <v>0</v>
      </c>
      <c r="Y208" s="83">
        <v>0</v>
      </c>
      <c r="Z208" s="83">
        <v>-1324467.6923076923</v>
      </c>
      <c r="AA208" s="83">
        <v>-1324467.6923076923</v>
      </c>
      <c r="AB208" s="83">
        <v>0</v>
      </c>
      <c r="AC208" s="83">
        <v>0</v>
      </c>
      <c r="AD208" s="83">
        <v>-1324467.6923076923</v>
      </c>
      <c r="AE208" s="89">
        <v>1</v>
      </c>
    </row>
    <row r="209" spans="1:31" ht="15.75" thickBot="1" x14ac:dyDescent="0.25">
      <c r="A209" s="88" t="s">
        <v>347</v>
      </c>
      <c r="B209" s="83">
        <v>-35948.783076923079</v>
      </c>
      <c r="C209" s="83">
        <v>-35948.783076923079</v>
      </c>
      <c r="D209" s="83">
        <v>35948.783076923079</v>
      </c>
      <c r="E209" s="83">
        <v>0</v>
      </c>
      <c r="F209" s="83">
        <v>0</v>
      </c>
      <c r="G209" s="83">
        <v>-35948.783076923079</v>
      </c>
      <c r="H209" s="83">
        <v>35948.783076923079</v>
      </c>
      <c r="I209" s="83">
        <v>0</v>
      </c>
      <c r="J209" s="83">
        <v>0</v>
      </c>
      <c r="K209" s="89">
        <v>1</v>
      </c>
      <c r="L209" s="83">
        <v>0</v>
      </c>
      <c r="M209" s="83">
        <v>0</v>
      </c>
      <c r="N209" s="83">
        <v>0</v>
      </c>
      <c r="O209" s="83">
        <v>0</v>
      </c>
      <c r="P209" s="83">
        <v>0</v>
      </c>
      <c r="Q209" s="83">
        <v>0</v>
      </c>
      <c r="R209" s="83">
        <v>0</v>
      </c>
      <c r="S209" s="83">
        <v>0</v>
      </c>
      <c r="T209" s="83">
        <v>0</v>
      </c>
      <c r="U209" s="89">
        <v>1</v>
      </c>
      <c r="V209" s="83">
        <v>0</v>
      </c>
      <c r="W209" s="83">
        <v>0</v>
      </c>
      <c r="X209" s="83">
        <v>0</v>
      </c>
      <c r="Y209" s="83">
        <v>0</v>
      </c>
      <c r="Z209" s="83">
        <v>0</v>
      </c>
      <c r="AA209" s="83">
        <v>0</v>
      </c>
      <c r="AB209" s="83">
        <v>0</v>
      </c>
      <c r="AC209" s="83">
        <v>0</v>
      </c>
      <c r="AD209" s="83">
        <v>0</v>
      </c>
      <c r="AE209" s="89">
        <v>1</v>
      </c>
    </row>
    <row r="210" spans="1:31" x14ac:dyDescent="0.2">
      <c r="A210" s="90" t="s">
        <v>343</v>
      </c>
      <c r="B210" s="91">
        <v>-1451166.4400000004</v>
      </c>
      <c r="C210" s="91">
        <v>-1451166.4400000004</v>
      </c>
      <c r="D210" s="91">
        <v>35948.783076923079</v>
      </c>
      <c r="E210" s="91">
        <v>0</v>
      </c>
      <c r="F210" s="91">
        <v>-1415217.6569230773</v>
      </c>
      <c r="G210" s="91">
        <v>-1451166.4400000004</v>
      </c>
      <c r="H210" s="91">
        <v>35948.783076923079</v>
      </c>
      <c r="I210" s="91">
        <v>0</v>
      </c>
      <c r="J210" s="91">
        <v>-1415217.6569230773</v>
      </c>
      <c r="K210" s="92">
        <v>2</v>
      </c>
      <c r="L210" s="91">
        <v>-723646.64769230783</v>
      </c>
      <c r="M210" s="91">
        <v>-723646.64769230783</v>
      </c>
      <c r="N210" s="91">
        <v>543380.30769230775</v>
      </c>
      <c r="O210" s="91">
        <v>0</v>
      </c>
      <c r="P210" s="91">
        <v>-180266.34000000003</v>
      </c>
      <c r="Q210" s="91">
        <v>-723646.64769230783</v>
      </c>
      <c r="R210" s="91">
        <v>543380.30769230775</v>
      </c>
      <c r="S210" s="91">
        <v>0</v>
      </c>
      <c r="T210" s="91">
        <v>-180266.34000000003</v>
      </c>
      <c r="U210" s="92">
        <v>4</v>
      </c>
      <c r="V210" s="91">
        <v>-1324467.7023076923</v>
      </c>
      <c r="W210" s="91">
        <v>-1324467.7023076923</v>
      </c>
      <c r="X210" s="91">
        <v>0</v>
      </c>
      <c r="Y210" s="91">
        <v>0</v>
      </c>
      <c r="Z210" s="91">
        <v>-1324467.7023076923</v>
      </c>
      <c r="AA210" s="91">
        <v>-1324467.7023076923</v>
      </c>
      <c r="AB210" s="91">
        <v>0</v>
      </c>
      <c r="AC210" s="91">
        <v>0</v>
      </c>
      <c r="AD210" s="91">
        <v>-1324467.7023076923</v>
      </c>
      <c r="AE210" s="92">
        <v>4</v>
      </c>
    </row>
    <row r="211" spans="1:31" ht="15.75" thickBot="1" x14ac:dyDescent="0.25"/>
    <row r="212" spans="1:31" x14ac:dyDescent="0.2">
      <c r="A212" s="93" t="s">
        <v>340</v>
      </c>
      <c r="B212" s="94">
        <v>-1482898.0953846157</v>
      </c>
      <c r="C212" s="94">
        <v>-1482898.0953846157</v>
      </c>
      <c r="D212" s="94">
        <v>67680.438461538462</v>
      </c>
      <c r="E212" s="94">
        <v>0</v>
      </c>
      <c r="F212" s="94">
        <v>-1415217.6569230773</v>
      </c>
      <c r="G212" s="94">
        <v>-1482898.0953846157</v>
      </c>
      <c r="H212" s="94">
        <v>67680.438461538462</v>
      </c>
      <c r="I212" s="94">
        <v>0</v>
      </c>
      <c r="J212" s="94">
        <v>-1415217.6569230773</v>
      </c>
      <c r="K212" s="84">
        <v>3</v>
      </c>
      <c r="L212" s="94">
        <v>-735994.69692307711</v>
      </c>
      <c r="M212" s="94">
        <v>-735994.69692307711</v>
      </c>
      <c r="N212" s="94">
        <v>555728.35692307702</v>
      </c>
      <c r="O212" s="94">
        <v>0</v>
      </c>
      <c r="P212" s="94">
        <v>-180266.34000000003</v>
      </c>
      <c r="Q212" s="94">
        <v>-735994.69692307711</v>
      </c>
      <c r="R212" s="94">
        <v>555728.35692307702</v>
      </c>
      <c r="S212" s="94">
        <v>0</v>
      </c>
      <c r="T212" s="94">
        <v>-180266.34000000003</v>
      </c>
      <c r="U212" s="84">
        <v>5</v>
      </c>
      <c r="V212" s="94">
        <v>-1324467.7023076923</v>
      </c>
      <c r="W212" s="94">
        <v>-1324467.7023076923</v>
      </c>
      <c r="X212" s="94">
        <v>0</v>
      </c>
      <c r="Y212" s="94">
        <v>0</v>
      </c>
      <c r="Z212" s="94">
        <v>-1324467.7023076923</v>
      </c>
      <c r="AA212" s="94">
        <v>-1324467.7023076923</v>
      </c>
      <c r="AB212" s="94">
        <v>0</v>
      </c>
      <c r="AC212" s="94">
        <v>0</v>
      </c>
      <c r="AD212" s="94">
        <v>-1324467.7023076923</v>
      </c>
      <c r="AE212" s="84">
        <v>5</v>
      </c>
    </row>
    <row r="213" spans="1:31" ht="15.75" thickBot="1" x14ac:dyDescent="0.25"/>
    <row r="214" spans="1:31" x14ac:dyDescent="0.2">
      <c r="A214" s="95" t="s">
        <v>316</v>
      </c>
      <c r="B214" s="94">
        <v>-19539254.264615387</v>
      </c>
      <c r="C214" s="94">
        <v>-19539254.264615387</v>
      </c>
      <c r="D214" s="94">
        <v>77988.110769230756</v>
      </c>
      <c r="E214" s="94">
        <v>0</v>
      </c>
      <c r="F214" s="94">
        <v>-19461266.153846156</v>
      </c>
      <c r="G214" s="94">
        <v>-19539254.264615387</v>
      </c>
      <c r="H214" s="94">
        <v>77988.110769230756</v>
      </c>
      <c r="I214" s="94">
        <v>0</v>
      </c>
      <c r="J214" s="94">
        <v>-19461266.153846156</v>
      </c>
      <c r="K214" s="84">
        <v>16</v>
      </c>
      <c r="L214" s="94">
        <v>-25889836.378643777</v>
      </c>
      <c r="M214" s="94">
        <v>-25889836.378643777</v>
      </c>
      <c r="N214" s="94">
        <v>563165.26590769237</v>
      </c>
      <c r="O214" s="94">
        <v>0</v>
      </c>
      <c r="P214" s="94">
        <v>-25326671.112736084</v>
      </c>
      <c r="Q214" s="94">
        <v>-25889836.378643777</v>
      </c>
      <c r="R214" s="94">
        <v>563165.26590769237</v>
      </c>
      <c r="S214" s="94">
        <v>0</v>
      </c>
      <c r="T214" s="94">
        <v>-25326671.112736084</v>
      </c>
      <c r="U214" s="84">
        <v>19</v>
      </c>
      <c r="V214" s="94">
        <v>-22791298.290412739</v>
      </c>
      <c r="W214" s="94">
        <v>-22791298.290412739</v>
      </c>
      <c r="X214" s="94">
        <v>0</v>
      </c>
      <c r="Y214" s="94">
        <v>0</v>
      </c>
      <c r="Z214" s="94">
        <v>-22791298.290412739</v>
      </c>
      <c r="AA214" s="94">
        <v>-22791298.290412739</v>
      </c>
      <c r="AB214" s="94">
        <v>0</v>
      </c>
      <c r="AC214" s="94">
        <v>0</v>
      </c>
      <c r="AD214" s="94">
        <v>-22791298.290412739</v>
      </c>
      <c r="AE214" s="84">
        <v>19</v>
      </c>
    </row>
    <row r="215" spans="1:31" ht="15.75" thickBot="1" x14ac:dyDescent="0.25"/>
    <row r="216" spans="1:31" x14ac:dyDescent="0.2">
      <c r="A216" s="95" t="s">
        <v>216</v>
      </c>
      <c r="B216" s="94">
        <v>400762589.30307662</v>
      </c>
      <c r="C216" s="94">
        <v>400762589.30307662</v>
      </c>
      <c r="D216" s="94">
        <v>-48172729.860769235</v>
      </c>
      <c r="E216" s="94">
        <v>0</v>
      </c>
      <c r="F216" s="94">
        <v>352589859.44230753</v>
      </c>
      <c r="G216" s="94">
        <v>400762589.30307662</v>
      </c>
      <c r="H216" s="94">
        <v>-48172729.860769235</v>
      </c>
      <c r="I216" s="94">
        <v>0</v>
      </c>
      <c r="J216" s="94">
        <v>352589859.44230753</v>
      </c>
      <c r="K216" s="84">
        <v>88</v>
      </c>
      <c r="L216" s="94">
        <v>444903711.40003103</v>
      </c>
      <c r="M216" s="94">
        <v>444903711.40003103</v>
      </c>
      <c r="N216" s="94">
        <v>-52887619.251734927</v>
      </c>
      <c r="O216" s="94">
        <v>0</v>
      </c>
      <c r="P216" s="94">
        <v>392016092.14829606</v>
      </c>
      <c r="Q216" s="94">
        <v>444903711.40003103</v>
      </c>
      <c r="R216" s="94">
        <v>-52887619.251734927</v>
      </c>
      <c r="S216" s="94">
        <v>0</v>
      </c>
      <c r="T216" s="94">
        <v>392016092.14829606</v>
      </c>
      <c r="U216" s="84">
        <v>93</v>
      </c>
      <c r="V216" s="94">
        <v>507517643.94286186</v>
      </c>
      <c r="W216" s="94">
        <v>507517643.94286186</v>
      </c>
      <c r="X216" s="94">
        <v>-60413709.212912813</v>
      </c>
      <c r="Y216" s="94">
        <v>40318889.650297947</v>
      </c>
      <c r="Z216" s="94">
        <v>487422824.38024688</v>
      </c>
      <c r="AA216" s="94">
        <v>507517643.94286186</v>
      </c>
      <c r="AB216" s="94">
        <v>-60413709.212912813</v>
      </c>
      <c r="AC216" s="94">
        <v>40318889.650297947</v>
      </c>
      <c r="AD216" s="96">
        <v>487422824.38024688</v>
      </c>
      <c r="AE216" s="84">
        <v>93</v>
      </c>
    </row>
  </sheetData>
  <mergeCells count="4">
    <mergeCell ref="A6:A7"/>
    <mergeCell ref="B6:K6"/>
    <mergeCell ref="L6:U6"/>
    <mergeCell ref="V6:AE6"/>
  </mergeCells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7B1AE-35EA-42C7-8B3D-6494C8305C89}">
  <dimension ref="A1:AO171"/>
  <sheetViews>
    <sheetView tabSelected="1" zoomScale="50" zoomScaleNormal="50" workbookViewId="0">
      <selection activeCell="C1" sqref="C1"/>
    </sheetView>
  </sheetViews>
  <sheetFormatPr defaultRowHeight="15" x14ac:dyDescent="0.2"/>
  <cols>
    <col min="1" max="1" width="79.5546875" bestFit="1" customWidth="1"/>
    <col min="2" max="41" width="14.77734375" customWidth="1"/>
  </cols>
  <sheetData>
    <row r="1" spans="1:41" x14ac:dyDescent="0.2">
      <c r="A1" s="127" t="s">
        <v>376</v>
      </c>
    </row>
    <row r="2" spans="1:41" x14ac:dyDescent="0.2">
      <c r="A2" s="127" t="s">
        <v>367</v>
      </c>
    </row>
    <row r="3" spans="1:41" ht="15.75" thickBot="1" x14ac:dyDescent="0.2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</row>
    <row r="4" spans="1:41" ht="15" customHeight="1" x14ac:dyDescent="0.2">
      <c r="A4" s="70" t="s">
        <v>67</v>
      </c>
    </row>
    <row r="5" spans="1:41" ht="15.75" thickBot="1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</row>
    <row r="6" spans="1:41" ht="15.75" thickBot="1" x14ac:dyDescent="0.25">
      <c r="A6" s="126" t="s">
        <v>68</v>
      </c>
      <c r="B6" s="126" t="s">
        <v>69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 t="s">
        <v>70</v>
      </c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 t="s">
        <v>71</v>
      </c>
      <c r="Y6" s="126"/>
      <c r="Z6" s="126"/>
      <c r="AA6" s="126"/>
      <c r="AB6" s="126"/>
      <c r="AC6" s="126"/>
      <c r="AD6" s="126"/>
      <c r="AE6" s="126"/>
      <c r="AF6" s="126"/>
      <c r="AG6" s="126"/>
      <c r="AH6" s="126"/>
    </row>
    <row r="7" spans="1:41" ht="26.25" thickBot="1" x14ac:dyDescent="0.25">
      <c r="A7" s="126"/>
      <c r="B7" s="71" t="s">
        <v>72</v>
      </c>
      <c r="C7" s="71" t="s">
        <v>73</v>
      </c>
      <c r="D7" s="71" t="s">
        <v>74</v>
      </c>
      <c r="E7" s="71" t="s">
        <v>75</v>
      </c>
      <c r="F7" s="71" t="s">
        <v>76</v>
      </c>
      <c r="G7" s="71" t="s">
        <v>77</v>
      </c>
      <c r="H7" s="71" t="s">
        <v>78</v>
      </c>
      <c r="I7" s="71" t="s">
        <v>79</v>
      </c>
      <c r="J7" s="71" t="s">
        <v>80</v>
      </c>
      <c r="K7" s="71" t="s">
        <v>81</v>
      </c>
      <c r="L7" s="71" t="s">
        <v>82</v>
      </c>
      <c r="M7" s="71" t="s">
        <v>72</v>
      </c>
      <c r="N7" s="71" t="s">
        <v>73</v>
      </c>
      <c r="O7" s="71" t="s">
        <v>74</v>
      </c>
      <c r="P7" s="71" t="s">
        <v>75</v>
      </c>
      <c r="Q7" s="71" t="s">
        <v>76</v>
      </c>
      <c r="R7" s="71" t="s">
        <v>77</v>
      </c>
      <c r="S7" s="71" t="s">
        <v>78</v>
      </c>
      <c r="T7" s="71" t="s">
        <v>79</v>
      </c>
      <c r="U7" s="71" t="s">
        <v>80</v>
      </c>
      <c r="V7" s="71" t="s">
        <v>81</v>
      </c>
      <c r="W7" s="71" t="s">
        <v>82</v>
      </c>
      <c r="X7" s="71" t="s">
        <v>72</v>
      </c>
      <c r="Y7" s="71" t="s">
        <v>73</v>
      </c>
      <c r="Z7" s="71" t="s">
        <v>74</v>
      </c>
      <c r="AA7" s="71" t="s">
        <v>75</v>
      </c>
      <c r="AB7" s="71" t="s">
        <v>76</v>
      </c>
      <c r="AC7" s="71" t="s">
        <v>77</v>
      </c>
      <c r="AD7" s="71" t="s">
        <v>78</v>
      </c>
      <c r="AE7" s="71" t="s">
        <v>79</v>
      </c>
      <c r="AF7" s="71" t="s">
        <v>80</v>
      </c>
      <c r="AG7" s="71" t="s">
        <v>81</v>
      </c>
      <c r="AH7" s="71" t="s">
        <v>82</v>
      </c>
    </row>
    <row r="8" spans="1:41" x14ac:dyDescent="0.2">
      <c r="A8" s="72" t="s">
        <v>83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4"/>
      <c r="M8" s="73"/>
      <c r="N8" s="73"/>
      <c r="O8" s="73"/>
      <c r="P8" s="73"/>
      <c r="Q8" s="73"/>
      <c r="R8" s="73"/>
      <c r="S8" s="73"/>
      <c r="T8" s="73"/>
      <c r="U8" s="73"/>
      <c r="V8" s="73"/>
      <c r="W8" s="74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4"/>
    </row>
    <row r="9" spans="1:41" x14ac:dyDescent="0.2">
      <c r="A9" s="75" t="s">
        <v>84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3"/>
      <c r="N9" s="73"/>
      <c r="O9" s="73"/>
      <c r="P9" s="73"/>
      <c r="Q9" s="73"/>
      <c r="R9" s="73"/>
      <c r="S9" s="73"/>
      <c r="T9" s="73"/>
      <c r="U9" s="73"/>
      <c r="V9" s="73"/>
      <c r="W9" s="74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</row>
    <row r="10" spans="1:41" x14ac:dyDescent="0.2">
      <c r="A10" s="76" t="s">
        <v>85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4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4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</row>
    <row r="11" spans="1:41" x14ac:dyDescent="0.2">
      <c r="A11" s="77" t="s">
        <v>86</v>
      </c>
      <c r="B11" s="74">
        <v>-25356902.210000001</v>
      </c>
      <c r="C11" s="74">
        <v>-25356902.210000001</v>
      </c>
      <c r="D11" s="74">
        <v>0</v>
      </c>
      <c r="E11" s="74">
        <v>0</v>
      </c>
      <c r="F11" s="74">
        <v>-25356902.210000001</v>
      </c>
      <c r="G11" s="74">
        <v>0</v>
      </c>
      <c r="H11" s="74">
        <v>-25356902.210000001</v>
      </c>
      <c r="I11" s="74">
        <v>0</v>
      </c>
      <c r="J11" s="74">
        <v>0</v>
      </c>
      <c r="K11" s="74">
        <v>-25356902.210000001</v>
      </c>
      <c r="L11" s="78">
        <v>1</v>
      </c>
      <c r="M11" s="74">
        <v>-25737227.225508481</v>
      </c>
      <c r="N11" s="74">
        <v>-25737227.225508481</v>
      </c>
      <c r="O11" s="74">
        <v>0</v>
      </c>
      <c r="P11" s="74">
        <v>0</v>
      </c>
      <c r="Q11" s="74">
        <v>-25737227.225508481</v>
      </c>
      <c r="R11" s="74">
        <v>0</v>
      </c>
      <c r="S11" s="74">
        <v>-25737227.225508481</v>
      </c>
      <c r="T11" s="74">
        <v>0</v>
      </c>
      <c r="U11" s="74">
        <v>0</v>
      </c>
      <c r="V11" s="74">
        <v>-25737227.225508481</v>
      </c>
      <c r="W11" s="78">
        <v>1</v>
      </c>
      <c r="X11" s="74">
        <v>-26057970.505970359</v>
      </c>
      <c r="Y11" s="74">
        <v>-26057970.505970359</v>
      </c>
      <c r="Z11" s="74">
        <v>0</v>
      </c>
      <c r="AA11" s="74">
        <v>0</v>
      </c>
      <c r="AB11" s="74">
        <v>-26057970.505970359</v>
      </c>
      <c r="AC11" s="74">
        <v>0</v>
      </c>
      <c r="AD11" s="74">
        <v>-26057970.505970359</v>
      </c>
      <c r="AE11" s="74">
        <v>0</v>
      </c>
      <c r="AF11" s="74">
        <v>0</v>
      </c>
      <c r="AG11" s="74">
        <v>-26057970.505970359</v>
      </c>
      <c r="AH11" s="78">
        <v>1</v>
      </c>
    </row>
    <row r="12" spans="1:41" x14ac:dyDescent="0.2">
      <c r="A12" s="77" t="s">
        <v>87</v>
      </c>
      <c r="B12" s="74">
        <v>-9873565.7600000016</v>
      </c>
      <c r="C12" s="74">
        <v>-9873565.7600000016</v>
      </c>
      <c r="D12" s="74">
        <v>9873565.7600000016</v>
      </c>
      <c r="E12" s="74">
        <v>0</v>
      </c>
      <c r="F12" s="74">
        <v>0</v>
      </c>
      <c r="G12" s="74">
        <v>0</v>
      </c>
      <c r="H12" s="74">
        <v>-9873565.7600000016</v>
      </c>
      <c r="I12" s="74">
        <v>9873565.7600000016</v>
      </c>
      <c r="J12" s="74">
        <v>0</v>
      </c>
      <c r="K12" s="74">
        <v>0</v>
      </c>
      <c r="L12" s="78">
        <v>1</v>
      </c>
      <c r="M12" s="74">
        <v>-13695457.409999998</v>
      </c>
      <c r="N12" s="74">
        <v>-13695457.409999998</v>
      </c>
      <c r="O12" s="74">
        <v>13695457.409999998</v>
      </c>
      <c r="P12" s="74">
        <v>0</v>
      </c>
      <c r="Q12" s="74">
        <v>0</v>
      </c>
      <c r="R12" s="74">
        <v>0</v>
      </c>
      <c r="S12" s="74">
        <v>-13695457.409999998</v>
      </c>
      <c r="T12" s="74">
        <v>13695457.409999998</v>
      </c>
      <c r="U12" s="74">
        <v>0</v>
      </c>
      <c r="V12" s="74">
        <v>0</v>
      </c>
      <c r="W12" s="78">
        <v>1</v>
      </c>
      <c r="X12" s="74">
        <v>-13935947.259999998</v>
      </c>
      <c r="Y12" s="74">
        <v>-13935947.259999998</v>
      </c>
      <c r="Z12" s="74">
        <v>13935947.259999998</v>
      </c>
      <c r="AA12" s="74">
        <v>0</v>
      </c>
      <c r="AB12" s="74">
        <v>0</v>
      </c>
      <c r="AC12" s="74">
        <v>0</v>
      </c>
      <c r="AD12" s="74">
        <v>-13935947.259999998</v>
      </c>
      <c r="AE12" s="74">
        <v>13935947.259999998</v>
      </c>
      <c r="AF12" s="74">
        <v>0</v>
      </c>
      <c r="AG12" s="74">
        <v>0</v>
      </c>
      <c r="AH12" s="78">
        <v>1</v>
      </c>
    </row>
    <row r="13" spans="1:41" x14ac:dyDescent="0.2">
      <c r="A13" s="77" t="s">
        <v>88</v>
      </c>
      <c r="B13" s="74">
        <v>-8956073.1900000013</v>
      </c>
      <c r="C13" s="74">
        <v>-8956073.1900000013</v>
      </c>
      <c r="D13" s="74">
        <v>0</v>
      </c>
      <c r="E13" s="74">
        <v>0</v>
      </c>
      <c r="F13" s="74">
        <v>-8956073.1900000013</v>
      </c>
      <c r="G13" s="74">
        <v>0</v>
      </c>
      <c r="H13" s="74">
        <v>-8956073.1900000013</v>
      </c>
      <c r="I13" s="74">
        <v>0</v>
      </c>
      <c r="J13" s="74">
        <v>0</v>
      </c>
      <c r="K13" s="74">
        <v>-8956073.1900000013</v>
      </c>
      <c r="L13" s="78">
        <v>1</v>
      </c>
      <c r="M13" s="74">
        <v>-10329982.062493827</v>
      </c>
      <c r="N13" s="74">
        <v>-10329982.062493827</v>
      </c>
      <c r="O13" s="74">
        <v>0</v>
      </c>
      <c r="P13" s="74">
        <v>0</v>
      </c>
      <c r="Q13" s="74">
        <v>-10329982.062493827</v>
      </c>
      <c r="R13" s="74">
        <v>0</v>
      </c>
      <c r="S13" s="74">
        <v>-10329982.062493827</v>
      </c>
      <c r="T13" s="74">
        <v>0</v>
      </c>
      <c r="U13" s="74">
        <v>0</v>
      </c>
      <c r="V13" s="74">
        <v>-10329982.062493827</v>
      </c>
      <c r="W13" s="78">
        <v>1</v>
      </c>
      <c r="X13" s="74">
        <v>-10427693.391673787</v>
      </c>
      <c r="Y13" s="74">
        <v>-10427693.391673787</v>
      </c>
      <c r="Z13" s="74">
        <v>0</v>
      </c>
      <c r="AA13" s="74">
        <v>0</v>
      </c>
      <c r="AB13" s="74">
        <v>-10427693.391673787</v>
      </c>
      <c r="AC13" s="74">
        <v>0</v>
      </c>
      <c r="AD13" s="74">
        <v>-10427693.391673787</v>
      </c>
      <c r="AE13" s="74">
        <v>0</v>
      </c>
      <c r="AF13" s="74">
        <v>0</v>
      </c>
      <c r="AG13" s="74">
        <v>-10427693.391673787</v>
      </c>
      <c r="AH13" s="78">
        <v>1</v>
      </c>
    </row>
    <row r="14" spans="1:41" x14ac:dyDescent="0.2">
      <c r="A14" s="77" t="s">
        <v>89</v>
      </c>
      <c r="B14" s="74">
        <v>-13723422.509999998</v>
      </c>
      <c r="C14" s="74">
        <v>-13723422.509999998</v>
      </c>
      <c r="D14" s="74">
        <v>13723422.509999998</v>
      </c>
      <c r="E14" s="74">
        <v>0</v>
      </c>
      <c r="F14" s="74">
        <v>0</v>
      </c>
      <c r="G14" s="74">
        <v>0</v>
      </c>
      <c r="H14" s="74">
        <v>-13723422.509999998</v>
      </c>
      <c r="I14" s="74">
        <v>13723422.509999998</v>
      </c>
      <c r="J14" s="74">
        <v>0</v>
      </c>
      <c r="K14" s="74">
        <v>0</v>
      </c>
      <c r="L14" s="78">
        <v>1</v>
      </c>
      <c r="M14" s="74">
        <v>-19804188.379999999</v>
      </c>
      <c r="N14" s="74">
        <v>-19804188.379999999</v>
      </c>
      <c r="O14" s="74">
        <v>19804188.379999999</v>
      </c>
      <c r="P14" s="74">
        <v>0</v>
      </c>
      <c r="Q14" s="74">
        <v>0</v>
      </c>
      <c r="R14" s="74">
        <v>0</v>
      </c>
      <c r="S14" s="74">
        <v>-19804188.379999999</v>
      </c>
      <c r="T14" s="74">
        <v>19804188.379999999</v>
      </c>
      <c r="U14" s="74">
        <v>0</v>
      </c>
      <c r="V14" s="74">
        <v>0</v>
      </c>
      <c r="W14" s="78">
        <v>1</v>
      </c>
      <c r="X14" s="74">
        <v>-19931583.620000001</v>
      </c>
      <c r="Y14" s="74">
        <v>-19931583.620000001</v>
      </c>
      <c r="Z14" s="74">
        <v>19931583.620000001</v>
      </c>
      <c r="AA14" s="74">
        <v>0</v>
      </c>
      <c r="AB14" s="74">
        <v>0</v>
      </c>
      <c r="AC14" s="74">
        <v>0</v>
      </c>
      <c r="AD14" s="74">
        <v>-19931583.620000001</v>
      </c>
      <c r="AE14" s="74">
        <v>19931583.620000001</v>
      </c>
      <c r="AF14" s="74">
        <v>0</v>
      </c>
      <c r="AG14" s="74">
        <v>0</v>
      </c>
      <c r="AH14" s="78">
        <v>1</v>
      </c>
    </row>
    <row r="15" spans="1:41" ht="15.75" thickBot="1" x14ac:dyDescent="0.25">
      <c r="A15" s="77" t="s">
        <v>90</v>
      </c>
      <c r="B15" s="74">
        <v>-26808548.499999996</v>
      </c>
      <c r="C15" s="74">
        <v>-26808548.499999996</v>
      </c>
      <c r="D15" s="74">
        <v>0</v>
      </c>
      <c r="E15" s="74">
        <v>0</v>
      </c>
      <c r="F15" s="74">
        <v>-26808548.499999996</v>
      </c>
      <c r="G15" s="74">
        <v>0</v>
      </c>
      <c r="H15" s="74">
        <v>-26808548.499999996</v>
      </c>
      <c r="I15" s="74">
        <v>0</v>
      </c>
      <c r="J15" s="74">
        <v>0</v>
      </c>
      <c r="K15" s="74">
        <v>-26808548.499999996</v>
      </c>
      <c r="L15" s="78">
        <v>1</v>
      </c>
      <c r="M15" s="74">
        <v>-25742439.222964913</v>
      </c>
      <c r="N15" s="74">
        <v>-25742439.222964913</v>
      </c>
      <c r="O15" s="74">
        <v>0</v>
      </c>
      <c r="P15" s="74">
        <v>0</v>
      </c>
      <c r="Q15" s="74">
        <v>-25742439.222964913</v>
      </c>
      <c r="R15" s="74">
        <v>0</v>
      </c>
      <c r="S15" s="74">
        <v>-25742439.222964913</v>
      </c>
      <c r="T15" s="74">
        <v>0</v>
      </c>
      <c r="U15" s="74">
        <v>0</v>
      </c>
      <c r="V15" s="74">
        <v>-25742439.222964913</v>
      </c>
      <c r="W15" s="78">
        <v>1</v>
      </c>
      <c r="X15" s="74">
        <v>-25736424.667426612</v>
      </c>
      <c r="Y15" s="74">
        <v>-25736424.667426612</v>
      </c>
      <c r="Z15" s="74">
        <v>0</v>
      </c>
      <c r="AA15" s="74">
        <v>0</v>
      </c>
      <c r="AB15" s="74">
        <v>-25736424.667426612</v>
      </c>
      <c r="AC15" s="74">
        <v>0</v>
      </c>
      <c r="AD15" s="74">
        <v>-25736424.667426612</v>
      </c>
      <c r="AE15" s="74">
        <v>0</v>
      </c>
      <c r="AF15" s="74">
        <v>0</v>
      </c>
      <c r="AG15" s="74">
        <v>-25736424.667426612</v>
      </c>
      <c r="AH15" s="78">
        <v>1</v>
      </c>
    </row>
    <row r="16" spans="1:41" x14ac:dyDescent="0.2">
      <c r="A16" s="76" t="s">
        <v>85</v>
      </c>
      <c r="B16" s="79">
        <v>-84718512.169999987</v>
      </c>
      <c r="C16" s="79">
        <v>-84718512.169999987</v>
      </c>
      <c r="D16" s="79">
        <v>23596988.27</v>
      </c>
      <c r="E16" s="79">
        <v>0</v>
      </c>
      <c r="F16" s="79">
        <v>-61121523.900000006</v>
      </c>
      <c r="G16" s="79">
        <v>0</v>
      </c>
      <c r="H16" s="79">
        <v>-84718512.169999987</v>
      </c>
      <c r="I16" s="79">
        <v>23596988.27</v>
      </c>
      <c r="J16" s="79">
        <v>0</v>
      </c>
      <c r="K16" s="79">
        <v>-61121523.900000006</v>
      </c>
      <c r="L16" s="80" t="s">
        <v>91</v>
      </c>
      <c r="M16" s="79">
        <v>-95309294.300967216</v>
      </c>
      <c r="N16" s="79">
        <v>-95309294.300967216</v>
      </c>
      <c r="O16" s="79">
        <v>33499645.789999999</v>
      </c>
      <c r="P16" s="79">
        <v>0</v>
      </c>
      <c r="Q16" s="79">
        <v>-61809648.510967225</v>
      </c>
      <c r="R16" s="79">
        <v>0</v>
      </c>
      <c r="S16" s="79">
        <v>-95309294.300967216</v>
      </c>
      <c r="T16" s="79">
        <v>33499645.789999999</v>
      </c>
      <c r="U16" s="79">
        <v>0</v>
      </c>
      <c r="V16" s="79">
        <v>-61809648.510967225</v>
      </c>
      <c r="W16" s="80" t="s">
        <v>91</v>
      </c>
      <c r="X16" s="79">
        <v>-96089619.445070758</v>
      </c>
      <c r="Y16" s="79">
        <v>-96089619.445070758</v>
      </c>
      <c r="Z16" s="79">
        <v>33867530.879999995</v>
      </c>
      <c r="AA16" s="79">
        <v>0</v>
      </c>
      <c r="AB16" s="79">
        <v>-62222088.565070763</v>
      </c>
      <c r="AC16" s="79">
        <v>0</v>
      </c>
      <c r="AD16" s="79">
        <v>-96089619.445070758</v>
      </c>
      <c r="AE16" s="79">
        <v>33867530.879999995</v>
      </c>
      <c r="AF16" s="79">
        <v>0</v>
      </c>
      <c r="AG16" s="79">
        <v>-62222088.565070763</v>
      </c>
      <c r="AH16" s="80" t="s">
        <v>91</v>
      </c>
    </row>
    <row r="17" spans="1:34" x14ac:dyDescent="0.2">
      <c r="B17" s="81"/>
      <c r="C17" s="81"/>
      <c r="D17" s="81"/>
      <c r="E17" s="81"/>
      <c r="F17" s="81"/>
      <c r="G17" s="81"/>
      <c r="H17" s="81"/>
      <c r="I17" s="81"/>
      <c r="J17" s="81"/>
      <c r="K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</row>
    <row r="18" spans="1:34" x14ac:dyDescent="0.2">
      <c r="A18" s="76" t="s">
        <v>92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</row>
    <row r="19" spans="1:34" x14ac:dyDescent="0.2">
      <c r="A19" s="77" t="s">
        <v>93</v>
      </c>
      <c r="B19" s="74">
        <v>-2733777.0200000005</v>
      </c>
      <c r="C19" s="74">
        <v>-2733777.0200000005</v>
      </c>
      <c r="D19" s="74">
        <v>2733777.0200000005</v>
      </c>
      <c r="E19" s="74">
        <v>0</v>
      </c>
      <c r="F19" s="74">
        <v>0</v>
      </c>
      <c r="G19" s="74">
        <v>0</v>
      </c>
      <c r="H19" s="74">
        <v>-2733777.0200000005</v>
      </c>
      <c r="I19" s="74">
        <v>2733777.0200000005</v>
      </c>
      <c r="J19" s="74">
        <v>0</v>
      </c>
      <c r="K19" s="74">
        <v>0</v>
      </c>
      <c r="L19" s="78">
        <v>1</v>
      </c>
      <c r="M19" s="74">
        <v>-1592521.0136391644</v>
      </c>
      <c r="N19" s="74">
        <v>-1592521.0136391644</v>
      </c>
      <c r="O19" s="74">
        <v>1592521.0136391644</v>
      </c>
      <c r="P19" s="74">
        <v>0</v>
      </c>
      <c r="Q19" s="74">
        <v>0</v>
      </c>
      <c r="R19" s="74">
        <v>0</v>
      </c>
      <c r="S19" s="74">
        <v>-1592521.0136391644</v>
      </c>
      <c r="T19" s="74">
        <v>1592521.0136391644</v>
      </c>
      <c r="U19" s="74">
        <v>0</v>
      </c>
      <c r="V19" s="74">
        <v>0</v>
      </c>
      <c r="W19" s="78">
        <v>1</v>
      </c>
      <c r="X19" s="74">
        <v>-1600252.4456987784</v>
      </c>
      <c r="Y19" s="74">
        <v>-1600252.4456987784</v>
      </c>
      <c r="Z19" s="74">
        <v>1600252.4456987784</v>
      </c>
      <c r="AA19" s="74">
        <v>0</v>
      </c>
      <c r="AB19" s="74">
        <v>0</v>
      </c>
      <c r="AC19" s="74">
        <v>0</v>
      </c>
      <c r="AD19" s="74">
        <v>-1600252.4456987784</v>
      </c>
      <c r="AE19" s="74">
        <v>1600252.4456987784</v>
      </c>
      <c r="AF19" s="74">
        <v>0</v>
      </c>
      <c r="AG19" s="74">
        <v>0</v>
      </c>
      <c r="AH19" s="78">
        <v>1</v>
      </c>
    </row>
    <row r="20" spans="1:34" x14ac:dyDescent="0.2">
      <c r="A20" s="77" t="s">
        <v>94</v>
      </c>
      <c r="B20" s="74">
        <v>-2705398.73</v>
      </c>
      <c r="C20" s="74">
        <v>-2705398.73</v>
      </c>
      <c r="D20" s="74">
        <v>2705398.73</v>
      </c>
      <c r="E20" s="74">
        <v>0</v>
      </c>
      <c r="F20" s="74">
        <v>0</v>
      </c>
      <c r="G20" s="74">
        <v>0</v>
      </c>
      <c r="H20" s="74">
        <v>-2705398.73</v>
      </c>
      <c r="I20" s="74">
        <v>2705398.73</v>
      </c>
      <c r="J20" s="74">
        <v>0</v>
      </c>
      <c r="K20" s="74">
        <v>0</v>
      </c>
      <c r="L20" s="78">
        <v>1</v>
      </c>
      <c r="M20" s="74">
        <v>-1544012.8235637157</v>
      </c>
      <c r="N20" s="74">
        <v>-1544012.8235637157</v>
      </c>
      <c r="O20" s="74">
        <v>1544012.8235637157</v>
      </c>
      <c r="P20" s="74">
        <v>0</v>
      </c>
      <c r="Q20" s="74">
        <v>0</v>
      </c>
      <c r="R20" s="74">
        <v>0</v>
      </c>
      <c r="S20" s="74">
        <v>-1544012.8235637157</v>
      </c>
      <c r="T20" s="74">
        <v>1544012.8235637157</v>
      </c>
      <c r="U20" s="74">
        <v>0</v>
      </c>
      <c r="V20" s="74">
        <v>0</v>
      </c>
      <c r="W20" s="78">
        <v>1</v>
      </c>
      <c r="X20" s="74">
        <v>-1558373.8391948412</v>
      </c>
      <c r="Y20" s="74">
        <v>-1558373.8391948412</v>
      </c>
      <c r="Z20" s="74">
        <v>1558373.8391948412</v>
      </c>
      <c r="AA20" s="74">
        <v>0</v>
      </c>
      <c r="AB20" s="74">
        <v>0</v>
      </c>
      <c r="AC20" s="74">
        <v>0</v>
      </c>
      <c r="AD20" s="74">
        <v>-1558373.8391948412</v>
      </c>
      <c r="AE20" s="74">
        <v>1558373.8391948412</v>
      </c>
      <c r="AF20" s="74">
        <v>0</v>
      </c>
      <c r="AG20" s="74">
        <v>0</v>
      </c>
      <c r="AH20" s="78">
        <v>1</v>
      </c>
    </row>
    <row r="21" spans="1:34" x14ac:dyDescent="0.2">
      <c r="A21" s="77" t="s">
        <v>95</v>
      </c>
      <c r="B21" s="74">
        <v>-1194277.6000000001</v>
      </c>
      <c r="C21" s="74">
        <v>-1194277.6000000001</v>
      </c>
      <c r="D21" s="74">
        <v>0</v>
      </c>
      <c r="E21" s="74">
        <v>0</v>
      </c>
      <c r="F21" s="74">
        <v>-1194277.6000000001</v>
      </c>
      <c r="G21" s="74">
        <v>0</v>
      </c>
      <c r="H21" s="74">
        <v>-1194277.6000000001</v>
      </c>
      <c r="I21" s="74">
        <v>0</v>
      </c>
      <c r="J21" s="74">
        <v>0</v>
      </c>
      <c r="K21" s="74">
        <v>-1194277.6000000001</v>
      </c>
      <c r="L21" s="78">
        <v>1</v>
      </c>
      <c r="M21" s="74">
        <v>-1237062.3999999596</v>
      </c>
      <c r="N21" s="74">
        <v>-1237062.3999999596</v>
      </c>
      <c r="O21" s="74">
        <v>0</v>
      </c>
      <c r="P21" s="74">
        <v>0</v>
      </c>
      <c r="Q21" s="74">
        <v>-1237062.3999999596</v>
      </c>
      <c r="R21" s="74">
        <v>0</v>
      </c>
      <c r="S21" s="74">
        <v>-1237062.3999999596</v>
      </c>
      <c r="T21" s="74">
        <v>0</v>
      </c>
      <c r="U21" s="74">
        <v>0</v>
      </c>
      <c r="V21" s="74">
        <v>-1237062.3999999596</v>
      </c>
      <c r="W21" s="78">
        <v>1</v>
      </c>
      <c r="X21" s="74">
        <v>-1244657.4699999602</v>
      </c>
      <c r="Y21" s="74">
        <v>-1244657.4699999602</v>
      </c>
      <c r="Z21" s="74">
        <v>0</v>
      </c>
      <c r="AA21" s="74">
        <v>0</v>
      </c>
      <c r="AB21" s="74">
        <v>-1244657.4699999602</v>
      </c>
      <c r="AC21" s="74">
        <v>0</v>
      </c>
      <c r="AD21" s="74">
        <v>-1244657.4699999602</v>
      </c>
      <c r="AE21" s="74">
        <v>0</v>
      </c>
      <c r="AF21" s="74">
        <v>0</v>
      </c>
      <c r="AG21" s="74">
        <v>-1244657.4699999602</v>
      </c>
      <c r="AH21" s="78">
        <v>1</v>
      </c>
    </row>
    <row r="22" spans="1:34" x14ac:dyDescent="0.2">
      <c r="A22" s="77" t="s">
        <v>96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8">
        <v>1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8">
        <v>0</v>
      </c>
      <c r="X22" s="74">
        <v>0</v>
      </c>
      <c r="Y22" s="74">
        <v>0</v>
      </c>
      <c r="Z22" s="74">
        <v>0</v>
      </c>
      <c r="AA22" s="74">
        <v>0</v>
      </c>
      <c r="AB22" s="74">
        <v>0</v>
      </c>
      <c r="AC22" s="74">
        <v>0</v>
      </c>
      <c r="AD22" s="74">
        <v>0</v>
      </c>
      <c r="AE22" s="74">
        <v>0</v>
      </c>
      <c r="AF22" s="74">
        <v>0</v>
      </c>
      <c r="AG22" s="74">
        <v>0</v>
      </c>
      <c r="AH22" s="78">
        <v>0</v>
      </c>
    </row>
    <row r="23" spans="1:34" x14ac:dyDescent="0.2">
      <c r="A23" s="77" t="s">
        <v>97</v>
      </c>
      <c r="B23" s="74">
        <v>-555632.10999999987</v>
      </c>
      <c r="C23" s="74">
        <v>-555632.10999999987</v>
      </c>
      <c r="D23" s="74">
        <v>555632.10999999987</v>
      </c>
      <c r="E23" s="74">
        <v>0</v>
      </c>
      <c r="F23" s="74">
        <v>0</v>
      </c>
      <c r="G23" s="74">
        <v>0</v>
      </c>
      <c r="H23" s="74">
        <v>-555632.10999999987</v>
      </c>
      <c r="I23" s="74">
        <v>555632.10999999987</v>
      </c>
      <c r="J23" s="74">
        <v>0</v>
      </c>
      <c r="K23" s="74">
        <v>0</v>
      </c>
      <c r="L23" s="78">
        <v>1</v>
      </c>
      <c r="M23" s="74">
        <v>-61429</v>
      </c>
      <c r="N23" s="74">
        <v>-61429</v>
      </c>
      <c r="O23" s="74">
        <v>61429</v>
      </c>
      <c r="P23" s="74">
        <v>0</v>
      </c>
      <c r="Q23" s="74">
        <v>0</v>
      </c>
      <c r="R23" s="74">
        <v>0</v>
      </c>
      <c r="S23" s="74">
        <v>-61429</v>
      </c>
      <c r="T23" s="74">
        <v>61429</v>
      </c>
      <c r="U23" s="74">
        <v>0</v>
      </c>
      <c r="V23" s="74">
        <v>0</v>
      </c>
      <c r="W23" s="78">
        <v>1</v>
      </c>
      <c r="X23" s="74">
        <v>-2164950</v>
      </c>
      <c r="Y23" s="74">
        <v>-2164950</v>
      </c>
      <c r="Z23" s="74">
        <v>2164950</v>
      </c>
      <c r="AA23" s="74">
        <v>0</v>
      </c>
      <c r="AB23" s="74">
        <v>0</v>
      </c>
      <c r="AC23" s="74">
        <v>0</v>
      </c>
      <c r="AD23" s="74">
        <v>-2164950</v>
      </c>
      <c r="AE23" s="74">
        <v>2164950</v>
      </c>
      <c r="AF23" s="74">
        <v>0</v>
      </c>
      <c r="AG23" s="74">
        <v>0</v>
      </c>
      <c r="AH23" s="78">
        <v>1</v>
      </c>
    </row>
    <row r="24" spans="1:34" x14ac:dyDescent="0.2">
      <c r="A24" s="77" t="s">
        <v>98</v>
      </c>
      <c r="B24" s="74">
        <v>-2615882.0300000003</v>
      </c>
      <c r="C24" s="74">
        <v>-2615882.0300000003</v>
      </c>
      <c r="D24" s="74">
        <v>2615882.0300000003</v>
      </c>
      <c r="E24" s="74">
        <v>0</v>
      </c>
      <c r="F24" s="74">
        <v>0</v>
      </c>
      <c r="G24" s="74">
        <v>0</v>
      </c>
      <c r="H24" s="74">
        <v>-2615882.0300000003</v>
      </c>
      <c r="I24" s="74">
        <v>2615882.0300000003</v>
      </c>
      <c r="J24" s="74">
        <v>0</v>
      </c>
      <c r="K24" s="74">
        <v>0</v>
      </c>
      <c r="L24" s="78">
        <v>1</v>
      </c>
      <c r="M24" s="74">
        <v>-4540038.2089881692</v>
      </c>
      <c r="N24" s="74">
        <v>-4540038.2089881692</v>
      </c>
      <c r="O24" s="74">
        <v>4540038.2089881692</v>
      </c>
      <c r="P24" s="74">
        <v>0</v>
      </c>
      <c r="Q24" s="74">
        <v>0</v>
      </c>
      <c r="R24" s="74">
        <v>0</v>
      </c>
      <c r="S24" s="74">
        <v>-4540038.2089881692</v>
      </c>
      <c r="T24" s="74">
        <v>4540038.2089881692</v>
      </c>
      <c r="U24" s="74">
        <v>0</v>
      </c>
      <c r="V24" s="74">
        <v>0</v>
      </c>
      <c r="W24" s="78">
        <v>1</v>
      </c>
      <c r="X24" s="74">
        <v>-4571352.24883324</v>
      </c>
      <c r="Y24" s="74">
        <v>-4571352.24883324</v>
      </c>
      <c r="Z24" s="74">
        <v>4571352.24883324</v>
      </c>
      <c r="AA24" s="74">
        <v>0</v>
      </c>
      <c r="AB24" s="74">
        <v>0</v>
      </c>
      <c r="AC24" s="74">
        <v>0</v>
      </c>
      <c r="AD24" s="74">
        <v>-4571352.24883324</v>
      </c>
      <c r="AE24" s="74">
        <v>4571352.24883324</v>
      </c>
      <c r="AF24" s="74">
        <v>0</v>
      </c>
      <c r="AG24" s="74">
        <v>0</v>
      </c>
      <c r="AH24" s="78">
        <v>1</v>
      </c>
    </row>
    <row r="25" spans="1:34" x14ac:dyDescent="0.2">
      <c r="A25" s="77" t="s">
        <v>99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8">
        <v>1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0</v>
      </c>
      <c r="V25" s="74">
        <v>0</v>
      </c>
      <c r="W25" s="78">
        <v>0</v>
      </c>
      <c r="X25" s="74">
        <v>0</v>
      </c>
      <c r="Y25" s="74">
        <v>0</v>
      </c>
      <c r="Z25" s="74">
        <v>0</v>
      </c>
      <c r="AA25" s="74">
        <v>0</v>
      </c>
      <c r="AB25" s="74">
        <v>0</v>
      </c>
      <c r="AC25" s="74">
        <v>0</v>
      </c>
      <c r="AD25" s="74">
        <v>0</v>
      </c>
      <c r="AE25" s="74">
        <v>0</v>
      </c>
      <c r="AF25" s="74">
        <v>0</v>
      </c>
      <c r="AG25" s="74">
        <v>0</v>
      </c>
      <c r="AH25" s="78">
        <v>0</v>
      </c>
    </row>
    <row r="26" spans="1:34" x14ac:dyDescent="0.2">
      <c r="A26" s="77" t="s">
        <v>100</v>
      </c>
      <c r="B26" s="74">
        <v>-879677.26000000117</v>
      </c>
      <c r="C26" s="74">
        <v>-879677.26000000117</v>
      </c>
      <c r="D26" s="74">
        <v>0</v>
      </c>
      <c r="E26" s="74">
        <v>0</v>
      </c>
      <c r="F26" s="74">
        <v>-879677.26000000117</v>
      </c>
      <c r="G26" s="74">
        <v>0</v>
      </c>
      <c r="H26" s="74">
        <v>-879677.26000000117</v>
      </c>
      <c r="I26" s="74">
        <v>0</v>
      </c>
      <c r="J26" s="74">
        <v>0</v>
      </c>
      <c r="K26" s="74">
        <v>-879677.26000000117</v>
      </c>
      <c r="L26" s="78">
        <v>1</v>
      </c>
      <c r="M26" s="74">
        <v>-1110346.0799999998</v>
      </c>
      <c r="N26" s="74">
        <v>-1110346.0799999998</v>
      </c>
      <c r="O26" s="74">
        <v>0</v>
      </c>
      <c r="P26" s="74">
        <v>0</v>
      </c>
      <c r="Q26" s="74">
        <v>-1110346.0799999998</v>
      </c>
      <c r="R26" s="74">
        <v>0</v>
      </c>
      <c r="S26" s="74">
        <v>-1110346.0799999998</v>
      </c>
      <c r="T26" s="74">
        <v>0</v>
      </c>
      <c r="U26" s="74">
        <v>0</v>
      </c>
      <c r="V26" s="74">
        <v>-1110346.0799999998</v>
      </c>
      <c r="W26" s="78">
        <v>1</v>
      </c>
      <c r="X26" s="74">
        <v>-1118698.4499999599</v>
      </c>
      <c r="Y26" s="74">
        <v>-1118698.4499999599</v>
      </c>
      <c r="Z26" s="74">
        <v>0</v>
      </c>
      <c r="AA26" s="74">
        <v>0</v>
      </c>
      <c r="AB26" s="74">
        <v>-1118698.4499999599</v>
      </c>
      <c r="AC26" s="74">
        <v>0</v>
      </c>
      <c r="AD26" s="74">
        <v>-1118698.4499999599</v>
      </c>
      <c r="AE26" s="74">
        <v>0</v>
      </c>
      <c r="AF26" s="74">
        <v>0</v>
      </c>
      <c r="AG26" s="74">
        <v>-1118698.4499999599</v>
      </c>
      <c r="AH26" s="78">
        <v>1</v>
      </c>
    </row>
    <row r="27" spans="1:34" x14ac:dyDescent="0.2">
      <c r="A27" s="77" t="s">
        <v>101</v>
      </c>
      <c r="B27" s="74">
        <v>-6421892.6900000004</v>
      </c>
      <c r="C27" s="74">
        <v>-6421892.6900000004</v>
      </c>
      <c r="D27" s="74">
        <v>6421892.6900000004</v>
      </c>
      <c r="E27" s="74">
        <v>0</v>
      </c>
      <c r="F27" s="74">
        <v>0</v>
      </c>
      <c r="G27" s="74">
        <v>0</v>
      </c>
      <c r="H27" s="74">
        <v>-6421892.6900000004</v>
      </c>
      <c r="I27" s="74">
        <v>6421892.6900000004</v>
      </c>
      <c r="J27" s="74">
        <v>0</v>
      </c>
      <c r="K27" s="74">
        <v>0</v>
      </c>
      <c r="L27" s="78">
        <v>1</v>
      </c>
      <c r="M27" s="74">
        <v>-7175137.44879157</v>
      </c>
      <c r="N27" s="74">
        <v>-7175137.44879157</v>
      </c>
      <c r="O27" s="74">
        <v>7175137.44879157</v>
      </c>
      <c r="P27" s="74">
        <v>0</v>
      </c>
      <c r="Q27" s="74">
        <v>0</v>
      </c>
      <c r="R27" s="74">
        <v>0</v>
      </c>
      <c r="S27" s="74">
        <v>-7175137.44879157</v>
      </c>
      <c r="T27" s="74">
        <v>7175137.44879157</v>
      </c>
      <c r="U27" s="74">
        <v>0</v>
      </c>
      <c r="V27" s="74">
        <v>0</v>
      </c>
      <c r="W27" s="78">
        <v>1</v>
      </c>
      <c r="X27" s="74">
        <v>-7237444.7294377498</v>
      </c>
      <c r="Y27" s="74">
        <v>-7237444.7294377498</v>
      </c>
      <c r="Z27" s="74">
        <v>7237444.7294377498</v>
      </c>
      <c r="AA27" s="74">
        <v>0</v>
      </c>
      <c r="AB27" s="74">
        <v>0</v>
      </c>
      <c r="AC27" s="74">
        <v>0</v>
      </c>
      <c r="AD27" s="74">
        <v>-7237444.7294377498</v>
      </c>
      <c r="AE27" s="74">
        <v>7237444.7294377498</v>
      </c>
      <c r="AF27" s="74">
        <v>0</v>
      </c>
      <c r="AG27" s="74">
        <v>0</v>
      </c>
      <c r="AH27" s="78">
        <v>1</v>
      </c>
    </row>
    <row r="28" spans="1:34" x14ac:dyDescent="0.2">
      <c r="A28" s="77" t="s">
        <v>102</v>
      </c>
      <c r="B28" s="74">
        <v>-7449311.25</v>
      </c>
      <c r="C28" s="74">
        <v>-7449311.25</v>
      </c>
      <c r="D28" s="74">
        <v>7449311.25</v>
      </c>
      <c r="E28" s="74">
        <v>0</v>
      </c>
      <c r="F28" s="74">
        <v>0</v>
      </c>
      <c r="G28" s="74">
        <v>0</v>
      </c>
      <c r="H28" s="74">
        <v>-7449311.25</v>
      </c>
      <c r="I28" s="74">
        <v>7449311.25</v>
      </c>
      <c r="J28" s="74">
        <v>0</v>
      </c>
      <c r="K28" s="74">
        <v>0</v>
      </c>
      <c r="L28" s="78">
        <v>1</v>
      </c>
      <c r="M28" s="74">
        <v>-750275.76003534999</v>
      </c>
      <c r="N28" s="74">
        <v>-750275.76003534999</v>
      </c>
      <c r="O28" s="74">
        <v>750275.76003534999</v>
      </c>
      <c r="P28" s="74">
        <v>0</v>
      </c>
      <c r="Q28" s="74">
        <v>0</v>
      </c>
      <c r="R28" s="74">
        <v>0</v>
      </c>
      <c r="S28" s="74">
        <v>-750275.76003534999</v>
      </c>
      <c r="T28" s="74">
        <v>750275.76003534999</v>
      </c>
      <c r="U28" s="74">
        <v>0</v>
      </c>
      <c r="V28" s="74">
        <v>0</v>
      </c>
      <c r="W28" s="78">
        <v>1</v>
      </c>
      <c r="X28" s="74">
        <v>-726068.72316975996</v>
      </c>
      <c r="Y28" s="74">
        <v>-726068.72316975996</v>
      </c>
      <c r="Z28" s="74">
        <v>726068.72316975996</v>
      </c>
      <c r="AA28" s="74">
        <v>0</v>
      </c>
      <c r="AB28" s="74">
        <v>0</v>
      </c>
      <c r="AC28" s="74">
        <v>0</v>
      </c>
      <c r="AD28" s="74">
        <v>-726068.72316975996</v>
      </c>
      <c r="AE28" s="74">
        <v>726068.72316975996</v>
      </c>
      <c r="AF28" s="74">
        <v>0</v>
      </c>
      <c r="AG28" s="74">
        <v>0</v>
      </c>
      <c r="AH28" s="78">
        <v>1</v>
      </c>
    </row>
    <row r="29" spans="1:34" x14ac:dyDescent="0.2">
      <c r="A29" s="77" t="s">
        <v>103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8">
        <v>0</v>
      </c>
      <c r="M29" s="74">
        <v>344153</v>
      </c>
      <c r="N29" s="74">
        <v>344153</v>
      </c>
      <c r="O29" s="74">
        <v>-344153</v>
      </c>
      <c r="P29" s="74">
        <v>0</v>
      </c>
      <c r="Q29" s="74">
        <v>0</v>
      </c>
      <c r="R29" s="74">
        <v>0</v>
      </c>
      <c r="S29" s="74">
        <v>344153</v>
      </c>
      <c r="T29" s="74">
        <v>-344153</v>
      </c>
      <c r="U29" s="74">
        <v>0</v>
      </c>
      <c r="V29" s="74">
        <v>0</v>
      </c>
      <c r="W29" s="78">
        <v>1</v>
      </c>
      <c r="X29" s="74">
        <v>240291</v>
      </c>
      <c r="Y29" s="74">
        <v>240291</v>
      </c>
      <c r="Z29" s="74">
        <v>-240291</v>
      </c>
      <c r="AA29" s="74">
        <v>0</v>
      </c>
      <c r="AB29" s="74">
        <v>0</v>
      </c>
      <c r="AC29" s="74">
        <v>0</v>
      </c>
      <c r="AD29" s="74">
        <v>240291</v>
      </c>
      <c r="AE29" s="74">
        <v>-240291</v>
      </c>
      <c r="AF29" s="74">
        <v>0</v>
      </c>
      <c r="AG29" s="74">
        <v>0</v>
      </c>
      <c r="AH29" s="78">
        <v>1</v>
      </c>
    </row>
    <row r="30" spans="1:34" ht="15.75" thickBot="1" x14ac:dyDescent="0.25">
      <c r="A30" s="77" t="s">
        <v>104</v>
      </c>
      <c r="B30" s="74">
        <v>0</v>
      </c>
      <c r="C30" s="74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8">
        <v>0</v>
      </c>
      <c r="M30" s="74">
        <v>4545809</v>
      </c>
      <c r="N30" s="74">
        <v>4545809</v>
      </c>
      <c r="O30" s="74">
        <v>-4545809</v>
      </c>
      <c r="P30" s="74">
        <v>0</v>
      </c>
      <c r="Q30" s="74">
        <v>0</v>
      </c>
      <c r="R30" s="74">
        <v>0</v>
      </c>
      <c r="S30" s="74">
        <v>4545809</v>
      </c>
      <c r="T30" s="74">
        <v>-4545809</v>
      </c>
      <c r="U30" s="74">
        <v>0</v>
      </c>
      <c r="V30" s="74">
        <v>0</v>
      </c>
      <c r="W30" s="78">
        <v>1</v>
      </c>
      <c r="X30" s="74">
        <v>-186211</v>
      </c>
      <c r="Y30" s="74">
        <v>-186211</v>
      </c>
      <c r="Z30" s="74">
        <v>186211</v>
      </c>
      <c r="AA30" s="74">
        <v>0</v>
      </c>
      <c r="AB30" s="74">
        <v>0</v>
      </c>
      <c r="AC30" s="74">
        <v>0</v>
      </c>
      <c r="AD30" s="74">
        <v>-186211</v>
      </c>
      <c r="AE30" s="74">
        <v>186211</v>
      </c>
      <c r="AF30" s="74">
        <v>0</v>
      </c>
      <c r="AG30" s="74">
        <v>0</v>
      </c>
      <c r="AH30" s="78">
        <v>1</v>
      </c>
    </row>
    <row r="31" spans="1:34" x14ac:dyDescent="0.2">
      <c r="A31" s="76" t="s">
        <v>92</v>
      </c>
      <c r="B31" s="79">
        <v>-24555848.690000001</v>
      </c>
      <c r="C31" s="79">
        <v>-24555848.690000001</v>
      </c>
      <c r="D31" s="79">
        <v>22481893.830000002</v>
      </c>
      <c r="E31" s="79">
        <v>0</v>
      </c>
      <c r="F31" s="79">
        <v>-2073954.8600000013</v>
      </c>
      <c r="G31" s="79">
        <v>0</v>
      </c>
      <c r="H31" s="79">
        <v>-24555848.690000001</v>
      </c>
      <c r="I31" s="79">
        <v>22481893.830000002</v>
      </c>
      <c r="J31" s="79">
        <v>0</v>
      </c>
      <c r="K31" s="79">
        <v>-2073954.8600000013</v>
      </c>
      <c r="L31" s="80" t="s">
        <v>91</v>
      </c>
      <c r="M31" s="79">
        <v>-13120860.735017929</v>
      </c>
      <c r="N31" s="79">
        <v>-13120860.735017929</v>
      </c>
      <c r="O31" s="79">
        <v>10773452.25501797</v>
      </c>
      <c r="P31" s="79">
        <v>0</v>
      </c>
      <c r="Q31" s="79">
        <v>-2347408.4799999595</v>
      </c>
      <c r="R31" s="79">
        <v>0</v>
      </c>
      <c r="S31" s="79">
        <v>-13120860.735017929</v>
      </c>
      <c r="T31" s="79">
        <v>10773452.25501797</v>
      </c>
      <c r="U31" s="79">
        <v>0</v>
      </c>
      <c r="V31" s="79">
        <v>-2347408.4799999595</v>
      </c>
      <c r="W31" s="80" t="s">
        <v>91</v>
      </c>
      <c r="X31" s="79">
        <v>-20167717.906334288</v>
      </c>
      <c r="Y31" s="79">
        <v>-20167717.906334288</v>
      </c>
      <c r="Z31" s="79">
        <v>17804361.986334369</v>
      </c>
      <c r="AA31" s="79">
        <v>0</v>
      </c>
      <c r="AB31" s="79">
        <v>-2363355.9199999198</v>
      </c>
      <c r="AC31" s="79">
        <v>0</v>
      </c>
      <c r="AD31" s="79">
        <v>-20167717.906334288</v>
      </c>
      <c r="AE31" s="79">
        <v>17804361.986334369</v>
      </c>
      <c r="AF31" s="79">
        <v>0</v>
      </c>
      <c r="AG31" s="79">
        <v>-2363355.9199999198</v>
      </c>
      <c r="AH31" s="80" t="s">
        <v>91</v>
      </c>
    </row>
    <row r="32" spans="1:34" ht="15.75" thickBot="1" x14ac:dyDescent="0.25">
      <c r="B32" s="81"/>
      <c r="C32" s="81"/>
      <c r="D32" s="81"/>
      <c r="E32" s="81"/>
      <c r="F32" s="81"/>
      <c r="G32" s="81"/>
      <c r="H32" s="81"/>
      <c r="I32" s="81"/>
      <c r="J32" s="81"/>
      <c r="K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</row>
    <row r="33" spans="1:34" x14ac:dyDescent="0.2">
      <c r="A33" s="75" t="s">
        <v>84</v>
      </c>
      <c r="B33" s="79">
        <v>-109274360.85999998</v>
      </c>
      <c r="C33" s="79">
        <v>-109274360.85999998</v>
      </c>
      <c r="D33" s="79">
        <v>46078882.100000001</v>
      </c>
      <c r="E33" s="79">
        <v>0</v>
      </c>
      <c r="F33" s="79">
        <v>-63195478.760000005</v>
      </c>
      <c r="G33" s="79">
        <v>0</v>
      </c>
      <c r="H33" s="79">
        <v>-109274360.85999998</v>
      </c>
      <c r="I33" s="79">
        <v>46078882.100000001</v>
      </c>
      <c r="J33" s="79">
        <v>0</v>
      </c>
      <c r="K33" s="79">
        <v>-63195478.760000005</v>
      </c>
      <c r="L33" s="80" t="s">
        <v>91</v>
      </c>
      <c r="M33" s="79">
        <v>-108430155.03598514</v>
      </c>
      <c r="N33" s="79">
        <v>-108430155.03598514</v>
      </c>
      <c r="O33" s="79">
        <v>44273098.045017973</v>
      </c>
      <c r="P33" s="79">
        <v>0</v>
      </c>
      <c r="Q33" s="79">
        <v>-64157056.990967184</v>
      </c>
      <c r="R33" s="79">
        <v>0</v>
      </c>
      <c r="S33" s="79">
        <v>-108430155.03598514</v>
      </c>
      <c r="T33" s="79">
        <v>44273098.045017973</v>
      </c>
      <c r="U33" s="79">
        <v>0</v>
      </c>
      <c r="V33" s="79">
        <v>-64157056.990967184</v>
      </c>
      <c r="W33" s="80" t="s">
        <v>91</v>
      </c>
      <c r="X33" s="79">
        <v>-116257337.35140505</v>
      </c>
      <c r="Y33" s="79">
        <v>-116257337.35140505</v>
      </c>
      <c r="Z33" s="79">
        <v>51671892.866334364</v>
      </c>
      <c r="AA33" s="79">
        <v>0</v>
      </c>
      <c r="AB33" s="79">
        <v>-64585444.485070683</v>
      </c>
      <c r="AC33" s="79">
        <v>0</v>
      </c>
      <c r="AD33" s="79">
        <v>-116257337.35140505</v>
      </c>
      <c r="AE33" s="79">
        <v>51671892.866334364</v>
      </c>
      <c r="AF33" s="79">
        <v>0</v>
      </c>
      <c r="AG33" s="79">
        <v>-64585444.485070683</v>
      </c>
      <c r="AH33" s="80" t="s">
        <v>91</v>
      </c>
    </row>
    <row r="34" spans="1:34" x14ac:dyDescent="0.2">
      <c r="B34" s="81"/>
      <c r="C34" s="81"/>
      <c r="D34" s="81"/>
      <c r="E34" s="81"/>
      <c r="F34" s="81"/>
      <c r="G34" s="81"/>
      <c r="H34" s="81"/>
      <c r="I34" s="81"/>
      <c r="J34" s="81"/>
      <c r="K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</row>
    <row r="35" spans="1:34" x14ac:dyDescent="0.2">
      <c r="A35" s="75" t="s">
        <v>105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</row>
    <row r="36" spans="1:34" x14ac:dyDescent="0.2">
      <c r="A36" s="76" t="s">
        <v>106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</row>
    <row r="37" spans="1:34" x14ac:dyDescent="0.2">
      <c r="A37" s="77" t="s">
        <v>107</v>
      </c>
      <c r="B37" s="74">
        <v>-122.69</v>
      </c>
      <c r="C37" s="74">
        <v>-122.69</v>
      </c>
      <c r="D37" s="74">
        <v>0</v>
      </c>
      <c r="E37" s="74">
        <v>0</v>
      </c>
      <c r="F37" s="74">
        <v>-122.69</v>
      </c>
      <c r="G37" s="74">
        <v>0</v>
      </c>
      <c r="H37" s="74">
        <v>-122.69</v>
      </c>
      <c r="I37" s="74">
        <v>0</v>
      </c>
      <c r="J37" s="74">
        <v>0</v>
      </c>
      <c r="K37" s="74">
        <v>-122.69</v>
      </c>
      <c r="L37" s="78">
        <v>1</v>
      </c>
      <c r="M37" s="74">
        <v>0</v>
      </c>
      <c r="N37" s="74">
        <v>0</v>
      </c>
      <c r="O37" s="74">
        <v>0</v>
      </c>
      <c r="P37" s="74">
        <v>0</v>
      </c>
      <c r="Q37" s="74">
        <v>0</v>
      </c>
      <c r="R37" s="74">
        <v>0</v>
      </c>
      <c r="S37" s="74">
        <v>0</v>
      </c>
      <c r="T37" s="74">
        <v>0</v>
      </c>
      <c r="U37" s="74">
        <v>0</v>
      </c>
      <c r="V37" s="74">
        <v>0</v>
      </c>
      <c r="W37" s="78">
        <v>0</v>
      </c>
      <c r="X37" s="74">
        <v>0</v>
      </c>
      <c r="Y37" s="74">
        <v>0</v>
      </c>
      <c r="Z37" s="74">
        <v>0</v>
      </c>
      <c r="AA37" s="74">
        <v>0</v>
      </c>
      <c r="AB37" s="74">
        <v>0</v>
      </c>
      <c r="AC37" s="74">
        <v>0</v>
      </c>
      <c r="AD37" s="74">
        <v>0</v>
      </c>
      <c r="AE37" s="74">
        <v>0</v>
      </c>
      <c r="AF37" s="74">
        <v>0</v>
      </c>
      <c r="AG37" s="74">
        <v>0</v>
      </c>
      <c r="AH37" s="78">
        <v>0</v>
      </c>
    </row>
    <row r="38" spans="1:34" ht="15.75" thickBot="1" x14ac:dyDescent="0.25">
      <c r="A38" s="77" t="s">
        <v>108</v>
      </c>
      <c r="B38" s="74">
        <v>0.01</v>
      </c>
      <c r="C38" s="74">
        <v>0.01</v>
      </c>
      <c r="D38" s="74">
        <v>0</v>
      </c>
      <c r="E38" s="74">
        <v>0</v>
      </c>
      <c r="F38" s="74">
        <v>0.01</v>
      </c>
      <c r="G38" s="74">
        <v>0</v>
      </c>
      <c r="H38" s="74">
        <v>0.01</v>
      </c>
      <c r="I38" s="74">
        <v>0</v>
      </c>
      <c r="J38" s="74">
        <v>0</v>
      </c>
      <c r="K38" s="74">
        <v>0.01</v>
      </c>
      <c r="L38" s="78">
        <v>1</v>
      </c>
      <c r="M38" s="74">
        <v>0</v>
      </c>
      <c r="N38" s="74">
        <v>0</v>
      </c>
      <c r="O38" s="74">
        <v>0</v>
      </c>
      <c r="P38" s="74">
        <v>0</v>
      </c>
      <c r="Q38" s="74">
        <v>0</v>
      </c>
      <c r="R38" s="74">
        <v>0</v>
      </c>
      <c r="S38" s="74">
        <v>0</v>
      </c>
      <c r="T38" s="74">
        <v>0</v>
      </c>
      <c r="U38" s="74">
        <v>0</v>
      </c>
      <c r="V38" s="74">
        <v>0</v>
      </c>
      <c r="W38" s="78">
        <v>1</v>
      </c>
      <c r="X38" s="74">
        <v>0</v>
      </c>
      <c r="Y38" s="74">
        <v>0</v>
      </c>
      <c r="Z38" s="74">
        <v>0</v>
      </c>
      <c r="AA38" s="74">
        <v>0</v>
      </c>
      <c r="AB38" s="74">
        <v>0</v>
      </c>
      <c r="AC38" s="74">
        <v>0</v>
      </c>
      <c r="AD38" s="74">
        <v>0</v>
      </c>
      <c r="AE38" s="74">
        <v>0</v>
      </c>
      <c r="AF38" s="74">
        <v>0</v>
      </c>
      <c r="AG38" s="74">
        <v>0</v>
      </c>
      <c r="AH38" s="78">
        <v>1</v>
      </c>
    </row>
    <row r="39" spans="1:34" x14ac:dyDescent="0.2">
      <c r="A39" s="76" t="s">
        <v>106</v>
      </c>
      <c r="B39" s="79">
        <v>-122.67999999999999</v>
      </c>
      <c r="C39" s="79">
        <v>-122.67999999999999</v>
      </c>
      <c r="D39" s="79">
        <v>0</v>
      </c>
      <c r="E39" s="79">
        <v>0</v>
      </c>
      <c r="F39" s="79">
        <v>-122.67999999999999</v>
      </c>
      <c r="G39" s="79">
        <v>0</v>
      </c>
      <c r="H39" s="79">
        <v>-122.67999999999999</v>
      </c>
      <c r="I39" s="79">
        <v>0</v>
      </c>
      <c r="J39" s="79">
        <v>0</v>
      </c>
      <c r="K39" s="79">
        <v>-122.67999999999999</v>
      </c>
      <c r="L39" s="80" t="s">
        <v>91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  <c r="R39" s="79">
        <v>0</v>
      </c>
      <c r="S39" s="79">
        <v>0</v>
      </c>
      <c r="T39" s="79">
        <v>0</v>
      </c>
      <c r="U39" s="79">
        <v>0</v>
      </c>
      <c r="V39" s="79">
        <v>0</v>
      </c>
      <c r="W39" s="80" t="s">
        <v>91</v>
      </c>
      <c r="X39" s="79">
        <v>0</v>
      </c>
      <c r="Y39" s="79">
        <v>0</v>
      </c>
      <c r="Z39" s="79">
        <v>0</v>
      </c>
      <c r="AA39" s="79">
        <v>0</v>
      </c>
      <c r="AB39" s="79">
        <v>0</v>
      </c>
      <c r="AC39" s="79">
        <v>0</v>
      </c>
      <c r="AD39" s="79">
        <v>0</v>
      </c>
      <c r="AE39" s="79">
        <v>0</v>
      </c>
      <c r="AF39" s="79">
        <v>0</v>
      </c>
      <c r="AG39" s="79">
        <v>0</v>
      </c>
      <c r="AH39" s="80" t="s">
        <v>91</v>
      </c>
    </row>
    <row r="40" spans="1:34" x14ac:dyDescent="0.2">
      <c r="B40" s="81"/>
      <c r="C40" s="81"/>
      <c r="D40" s="81"/>
      <c r="E40" s="81"/>
      <c r="F40" s="81"/>
      <c r="G40" s="81"/>
      <c r="H40" s="81"/>
      <c r="I40" s="81"/>
      <c r="J40" s="81"/>
      <c r="K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</row>
    <row r="41" spans="1:34" x14ac:dyDescent="0.2">
      <c r="A41" s="76" t="s">
        <v>109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</row>
    <row r="42" spans="1:34" x14ac:dyDescent="0.2">
      <c r="A42" s="77" t="s">
        <v>110</v>
      </c>
      <c r="B42" s="74">
        <v>2528.75</v>
      </c>
      <c r="C42" s="74">
        <v>2528.75</v>
      </c>
      <c r="D42" s="74">
        <v>0</v>
      </c>
      <c r="E42" s="74">
        <v>0</v>
      </c>
      <c r="F42" s="74">
        <v>2528.75</v>
      </c>
      <c r="G42" s="74">
        <v>0</v>
      </c>
      <c r="H42" s="74">
        <v>2528.75</v>
      </c>
      <c r="I42" s="74">
        <v>0</v>
      </c>
      <c r="J42" s="74">
        <v>0</v>
      </c>
      <c r="K42" s="74">
        <v>2528.75</v>
      </c>
      <c r="L42" s="78">
        <v>1</v>
      </c>
      <c r="M42" s="74">
        <v>0</v>
      </c>
      <c r="N42" s="74">
        <v>0</v>
      </c>
      <c r="O42" s="74">
        <v>0</v>
      </c>
      <c r="P42" s="74">
        <v>0</v>
      </c>
      <c r="Q42" s="74">
        <v>0</v>
      </c>
      <c r="R42" s="74">
        <v>0</v>
      </c>
      <c r="S42" s="74">
        <v>0</v>
      </c>
      <c r="T42" s="74">
        <v>0</v>
      </c>
      <c r="U42" s="74">
        <v>0</v>
      </c>
      <c r="V42" s="74">
        <v>0</v>
      </c>
      <c r="W42" s="78">
        <v>1</v>
      </c>
      <c r="X42" s="74">
        <v>0</v>
      </c>
      <c r="Y42" s="74">
        <v>0</v>
      </c>
      <c r="Z42" s="74">
        <v>0</v>
      </c>
      <c r="AA42" s="74">
        <v>0</v>
      </c>
      <c r="AB42" s="74">
        <v>0</v>
      </c>
      <c r="AC42" s="74">
        <v>0</v>
      </c>
      <c r="AD42" s="74">
        <v>0</v>
      </c>
      <c r="AE42" s="74">
        <v>0</v>
      </c>
      <c r="AF42" s="74">
        <v>0</v>
      </c>
      <c r="AG42" s="74">
        <v>0</v>
      </c>
      <c r="AH42" s="78">
        <v>1</v>
      </c>
    </row>
    <row r="43" spans="1:34" x14ac:dyDescent="0.2">
      <c r="A43" s="77" t="s">
        <v>111</v>
      </c>
      <c r="B43" s="74">
        <v>1100033.3</v>
      </c>
      <c r="C43" s="74">
        <v>1100033.3</v>
      </c>
      <c r="D43" s="74">
        <v>0</v>
      </c>
      <c r="E43" s="74">
        <v>0</v>
      </c>
      <c r="F43" s="74">
        <v>1100033.3</v>
      </c>
      <c r="G43" s="74">
        <v>0</v>
      </c>
      <c r="H43" s="74">
        <v>1100033.3</v>
      </c>
      <c r="I43" s="74">
        <v>0</v>
      </c>
      <c r="J43" s="74">
        <v>0</v>
      </c>
      <c r="K43" s="74">
        <v>1100033.3</v>
      </c>
      <c r="L43" s="78">
        <v>1</v>
      </c>
      <c r="M43" s="74">
        <v>1672753.97</v>
      </c>
      <c r="N43" s="74">
        <v>1672753.97</v>
      </c>
      <c r="O43" s="74">
        <v>0</v>
      </c>
      <c r="P43" s="74">
        <v>0</v>
      </c>
      <c r="Q43" s="74">
        <v>1672753.97</v>
      </c>
      <c r="R43" s="74">
        <v>0</v>
      </c>
      <c r="S43" s="74">
        <v>1672753.97</v>
      </c>
      <c r="T43" s="74">
        <v>0</v>
      </c>
      <c r="U43" s="74">
        <v>0</v>
      </c>
      <c r="V43" s="74">
        <v>1672753.97</v>
      </c>
      <c r="W43" s="78">
        <v>1</v>
      </c>
      <c r="X43" s="74">
        <v>1719151.95</v>
      </c>
      <c r="Y43" s="74">
        <v>1719151.95</v>
      </c>
      <c r="Z43" s="74">
        <v>0</v>
      </c>
      <c r="AA43" s="74">
        <v>0</v>
      </c>
      <c r="AB43" s="74">
        <v>1719151.95</v>
      </c>
      <c r="AC43" s="74">
        <v>0</v>
      </c>
      <c r="AD43" s="74">
        <v>1719151.95</v>
      </c>
      <c r="AE43" s="74">
        <v>0</v>
      </c>
      <c r="AF43" s="74">
        <v>0</v>
      </c>
      <c r="AG43" s="74">
        <v>1719151.95</v>
      </c>
      <c r="AH43" s="78">
        <v>1</v>
      </c>
    </row>
    <row r="44" spans="1:34" x14ac:dyDescent="0.2">
      <c r="A44" s="77" t="s">
        <v>112</v>
      </c>
      <c r="B44" s="74">
        <v>967073.5</v>
      </c>
      <c r="C44" s="74">
        <v>967073.5</v>
      </c>
      <c r="D44" s="74">
        <v>0</v>
      </c>
      <c r="E44" s="74">
        <v>0</v>
      </c>
      <c r="F44" s="74">
        <v>967073.5</v>
      </c>
      <c r="G44" s="74">
        <v>0</v>
      </c>
      <c r="H44" s="74">
        <v>967073.5</v>
      </c>
      <c r="I44" s="74">
        <v>0</v>
      </c>
      <c r="J44" s="74">
        <v>0</v>
      </c>
      <c r="K44" s="74">
        <v>967073.5</v>
      </c>
      <c r="L44" s="78">
        <v>1</v>
      </c>
      <c r="M44" s="74">
        <v>950975.46000000008</v>
      </c>
      <c r="N44" s="74">
        <v>950975.46000000008</v>
      </c>
      <c r="O44" s="74">
        <v>0</v>
      </c>
      <c r="P44" s="74">
        <v>0</v>
      </c>
      <c r="Q44" s="74">
        <v>950975.46000000008</v>
      </c>
      <c r="R44" s="74">
        <v>0</v>
      </c>
      <c r="S44" s="74">
        <v>950975.46000000008</v>
      </c>
      <c r="T44" s="74">
        <v>0</v>
      </c>
      <c r="U44" s="74">
        <v>0</v>
      </c>
      <c r="V44" s="74">
        <v>950975.46000000008</v>
      </c>
      <c r="W44" s="78">
        <v>1</v>
      </c>
      <c r="X44" s="74">
        <v>980328.44</v>
      </c>
      <c r="Y44" s="74">
        <v>980328.44</v>
      </c>
      <c r="Z44" s="74">
        <v>0</v>
      </c>
      <c r="AA44" s="74">
        <v>0</v>
      </c>
      <c r="AB44" s="74">
        <v>980328.44</v>
      </c>
      <c r="AC44" s="74">
        <v>0</v>
      </c>
      <c r="AD44" s="74">
        <v>980328.44</v>
      </c>
      <c r="AE44" s="74">
        <v>0</v>
      </c>
      <c r="AF44" s="74">
        <v>0</v>
      </c>
      <c r="AG44" s="74">
        <v>980328.44</v>
      </c>
      <c r="AH44" s="78">
        <v>1</v>
      </c>
    </row>
    <row r="45" spans="1:34" x14ac:dyDescent="0.2">
      <c r="A45" s="77" t="s">
        <v>113</v>
      </c>
      <c r="B45" s="74">
        <v>0.11</v>
      </c>
      <c r="C45" s="74">
        <v>0.11</v>
      </c>
      <c r="D45" s="74">
        <v>0</v>
      </c>
      <c r="E45" s="74">
        <v>0</v>
      </c>
      <c r="F45" s="74">
        <v>0.11</v>
      </c>
      <c r="G45" s="74">
        <v>0</v>
      </c>
      <c r="H45" s="74">
        <v>0.11</v>
      </c>
      <c r="I45" s="74">
        <v>0</v>
      </c>
      <c r="J45" s="74">
        <v>0</v>
      </c>
      <c r="K45" s="74">
        <v>0.11</v>
      </c>
      <c r="L45" s="78">
        <v>1</v>
      </c>
      <c r="M45" s="74">
        <v>0</v>
      </c>
      <c r="N45" s="74">
        <v>0</v>
      </c>
      <c r="O45" s="74">
        <v>0</v>
      </c>
      <c r="P45" s="74">
        <v>0</v>
      </c>
      <c r="Q45" s="74">
        <v>0</v>
      </c>
      <c r="R45" s="74">
        <v>0</v>
      </c>
      <c r="S45" s="74">
        <v>0</v>
      </c>
      <c r="T45" s="74">
        <v>0</v>
      </c>
      <c r="U45" s="74">
        <v>0</v>
      </c>
      <c r="V45" s="74">
        <v>0</v>
      </c>
      <c r="W45" s="78">
        <v>1</v>
      </c>
      <c r="X45" s="74">
        <v>0</v>
      </c>
      <c r="Y45" s="74">
        <v>0</v>
      </c>
      <c r="Z45" s="74">
        <v>0</v>
      </c>
      <c r="AA45" s="74">
        <v>0</v>
      </c>
      <c r="AB45" s="74">
        <v>0</v>
      </c>
      <c r="AC45" s="74">
        <v>0</v>
      </c>
      <c r="AD45" s="74">
        <v>0</v>
      </c>
      <c r="AE45" s="74">
        <v>0</v>
      </c>
      <c r="AF45" s="74">
        <v>0</v>
      </c>
      <c r="AG45" s="74">
        <v>0</v>
      </c>
      <c r="AH45" s="78">
        <v>1</v>
      </c>
    </row>
    <row r="46" spans="1:34" x14ac:dyDescent="0.2">
      <c r="A46" s="77" t="s">
        <v>114</v>
      </c>
      <c r="B46" s="74">
        <v>1130898.3500000001</v>
      </c>
      <c r="C46" s="74">
        <v>1130898.3500000001</v>
      </c>
      <c r="D46" s="74">
        <v>0</v>
      </c>
      <c r="E46" s="74">
        <v>0</v>
      </c>
      <c r="F46" s="74">
        <v>1130898.3500000001</v>
      </c>
      <c r="G46" s="74">
        <v>0</v>
      </c>
      <c r="H46" s="74">
        <v>1130898.3500000001</v>
      </c>
      <c r="I46" s="74">
        <v>0</v>
      </c>
      <c r="J46" s="74">
        <v>0</v>
      </c>
      <c r="K46" s="74">
        <v>1130898.3500000001</v>
      </c>
      <c r="L46" s="78">
        <v>1</v>
      </c>
      <c r="M46" s="74">
        <v>990469.29999999993</v>
      </c>
      <c r="N46" s="74">
        <v>990469.29999999993</v>
      </c>
      <c r="O46" s="74">
        <v>0</v>
      </c>
      <c r="P46" s="74">
        <v>0</v>
      </c>
      <c r="Q46" s="74">
        <v>990469.29999999993</v>
      </c>
      <c r="R46" s="74">
        <v>0</v>
      </c>
      <c r="S46" s="74">
        <v>990469.29999999993</v>
      </c>
      <c r="T46" s="74">
        <v>0</v>
      </c>
      <c r="U46" s="74">
        <v>0</v>
      </c>
      <c r="V46" s="74">
        <v>990469.29999999993</v>
      </c>
      <c r="W46" s="78">
        <v>1</v>
      </c>
      <c r="X46" s="74">
        <v>1011765.2000000001</v>
      </c>
      <c r="Y46" s="74">
        <v>1011765.2000000001</v>
      </c>
      <c r="Z46" s="74">
        <v>0</v>
      </c>
      <c r="AA46" s="74">
        <v>0</v>
      </c>
      <c r="AB46" s="74">
        <v>1011765.2000000001</v>
      </c>
      <c r="AC46" s="74">
        <v>0</v>
      </c>
      <c r="AD46" s="74">
        <v>1011765.2000000001</v>
      </c>
      <c r="AE46" s="74">
        <v>0</v>
      </c>
      <c r="AF46" s="74">
        <v>0</v>
      </c>
      <c r="AG46" s="74">
        <v>1011765.2000000001</v>
      </c>
      <c r="AH46" s="78">
        <v>1</v>
      </c>
    </row>
    <row r="47" spans="1:34" x14ac:dyDescent="0.2">
      <c r="A47" s="77" t="s">
        <v>115</v>
      </c>
      <c r="B47" s="74">
        <v>391343.16</v>
      </c>
      <c r="C47" s="74">
        <v>391343.16</v>
      </c>
      <c r="D47" s="74">
        <v>0</v>
      </c>
      <c r="E47" s="74">
        <v>0</v>
      </c>
      <c r="F47" s="74">
        <v>391343.16</v>
      </c>
      <c r="G47" s="74">
        <v>0</v>
      </c>
      <c r="H47" s="74">
        <v>391343.16</v>
      </c>
      <c r="I47" s="74">
        <v>0</v>
      </c>
      <c r="J47" s="74">
        <v>0</v>
      </c>
      <c r="K47" s="74">
        <v>391343.16</v>
      </c>
      <c r="L47" s="78">
        <v>1</v>
      </c>
      <c r="M47" s="74">
        <v>462112.72000000003</v>
      </c>
      <c r="N47" s="74">
        <v>462112.72000000003</v>
      </c>
      <c r="O47" s="74">
        <v>0</v>
      </c>
      <c r="P47" s="74">
        <v>0</v>
      </c>
      <c r="Q47" s="74">
        <v>462112.72000000003</v>
      </c>
      <c r="R47" s="74">
        <v>0</v>
      </c>
      <c r="S47" s="74">
        <v>462112.72000000003</v>
      </c>
      <c r="T47" s="74">
        <v>0</v>
      </c>
      <c r="U47" s="74">
        <v>0</v>
      </c>
      <c r="V47" s="74">
        <v>462112.72000000003</v>
      </c>
      <c r="W47" s="78">
        <v>1</v>
      </c>
      <c r="X47" s="74">
        <v>466735.05999999994</v>
      </c>
      <c r="Y47" s="74">
        <v>466735.05999999994</v>
      </c>
      <c r="Z47" s="74">
        <v>0</v>
      </c>
      <c r="AA47" s="74">
        <v>0</v>
      </c>
      <c r="AB47" s="74">
        <v>466735.05999999994</v>
      </c>
      <c r="AC47" s="74">
        <v>0</v>
      </c>
      <c r="AD47" s="74">
        <v>466735.05999999994</v>
      </c>
      <c r="AE47" s="74">
        <v>0</v>
      </c>
      <c r="AF47" s="74">
        <v>0</v>
      </c>
      <c r="AG47" s="74">
        <v>466735.05999999994</v>
      </c>
      <c r="AH47" s="78">
        <v>1</v>
      </c>
    </row>
    <row r="48" spans="1:34" x14ac:dyDescent="0.2">
      <c r="A48" s="77" t="s">
        <v>116</v>
      </c>
      <c r="B48" s="74">
        <v>16643.78</v>
      </c>
      <c r="C48" s="74">
        <v>16643.78</v>
      </c>
      <c r="D48" s="74">
        <v>0</v>
      </c>
      <c r="E48" s="74">
        <v>0</v>
      </c>
      <c r="F48" s="74">
        <v>16643.78</v>
      </c>
      <c r="G48" s="74">
        <v>0</v>
      </c>
      <c r="H48" s="74">
        <v>16643.78</v>
      </c>
      <c r="I48" s="74">
        <v>0</v>
      </c>
      <c r="J48" s="74">
        <v>0</v>
      </c>
      <c r="K48" s="74">
        <v>16643.78</v>
      </c>
      <c r="L48" s="78">
        <v>1</v>
      </c>
      <c r="M48" s="74">
        <v>16650</v>
      </c>
      <c r="N48" s="74">
        <v>16650</v>
      </c>
      <c r="O48" s="74">
        <v>0</v>
      </c>
      <c r="P48" s="74">
        <v>0</v>
      </c>
      <c r="Q48" s="74">
        <v>16650</v>
      </c>
      <c r="R48" s="74">
        <v>0</v>
      </c>
      <c r="S48" s="74">
        <v>16650</v>
      </c>
      <c r="T48" s="74">
        <v>0</v>
      </c>
      <c r="U48" s="74">
        <v>0</v>
      </c>
      <c r="V48" s="74">
        <v>16650</v>
      </c>
      <c r="W48" s="78">
        <v>1</v>
      </c>
      <c r="X48" s="74">
        <v>17066.280000000002</v>
      </c>
      <c r="Y48" s="74">
        <v>17066.280000000002</v>
      </c>
      <c r="Z48" s="74">
        <v>0</v>
      </c>
      <c r="AA48" s="74">
        <v>0</v>
      </c>
      <c r="AB48" s="74">
        <v>17066.280000000002</v>
      </c>
      <c r="AC48" s="74">
        <v>0</v>
      </c>
      <c r="AD48" s="74">
        <v>17066.280000000002</v>
      </c>
      <c r="AE48" s="74">
        <v>0</v>
      </c>
      <c r="AF48" s="74">
        <v>0</v>
      </c>
      <c r="AG48" s="74">
        <v>17066.280000000002</v>
      </c>
      <c r="AH48" s="78">
        <v>1</v>
      </c>
    </row>
    <row r="49" spans="1:34" x14ac:dyDescent="0.2">
      <c r="A49" s="77" t="s">
        <v>117</v>
      </c>
      <c r="B49" s="74">
        <v>20340.319999999949</v>
      </c>
      <c r="C49" s="74">
        <v>20340.319999999949</v>
      </c>
      <c r="D49" s="74">
        <v>0</v>
      </c>
      <c r="E49" s="74">
        <v>0</v>
      </c>
      <c r="F49" s="74">
        <v>20340.319999999949</v>
      </c>
      <c r="G49" s="74">
        <v>0</v>
      </c>
      <c r="H49" s="74">
        <v>20340.319999999949</v>
      </c>
      <c r="I49" s="74">
        <v>0</v>
      </c>
      <c r="J49" s="74">
        <v>0</v>
      </c>
      <c r="K49" s="74">
        <v>20340.319999999949</v>
      </c>
      <c r="L49" s="78">
        <v>1</v>
      </c>
      <c r="M49" s="74">
        <v>0</v>
      </c>
      <c r="N49" s="74">
        <v>0</v>
      </c>
      <c r="O49" s="74">
        <v>0</v>
      </c>
      <c r="P49" s="74">
        <v>0</v>
      </c>
      <c r="Q49" s="74">
        <v>0</v>
      </c>
      <c r="R49" s="74">
        <v>0</v>
      </c>
      <c r="S49" s="74">
        <v>0</v>
      </c>
      <c r="T49" s="74">
        <v>0</v>
      </c>
      <c r="U49" s="74">
        <v>0</v>
      </c>
      <c r="V49" s="74">
        <v>0</v>
      </c>
      <c r="W49" s="78">
        <v>1</v>
      </c>
      <c r="X49" s="74">
        <v>0</v>
      </c>
      <c r="Y49" s="74">
        <v>0</v>
      </c>
      <c r="Z49" s="74">
        <v>0</v>
      </c>
      <c r="AA49" s="74">
        <v>0</v>
      </c>
      <c r="AB49" s="74">
        <v>0</v>
      </c>
      <c r="AC49" s="74">
        <v>0</v>
      </c>
      <c r="AD49" s="74">
        <v>0</v>
      </c>
      <c r="AE49" s="74">
        <v>0</v>
      </c>
      <c r="AF49" s="74">
        <v>0</v>
      </c>
      <c r="AG49" s="74">
        <v>0</v>
      </c>
      <c r="AH49" s="78">
        <v>1</v>
      </c>
    </row>
    <row r="50" spans="1:34" x14ac:dyDescent="0.2">
      <c r="A50" s="77" t="s">
        <v>118</v>
      </c>
      <c r="B50" s="74">
        <v>211857.30999999997</v>
      </c>
      <c r="C50" s="74">
        <v>211857.30999999997</v>
      </c>
      <c r="D50" s="74">
        <v>0</v>
      </c>
      <c r="E50" s="74">
        <v>0</v>
      </c>
      <c r="F50" s="74">
        <v>211857.30999999997</v>
      </c>
      <c r="G50" s="74">
        <v>0</v>
      </c>
      <c r="H50" s="74">
        <v>211857.30999999997</v>
      </c>
      <c r="I50" s="74">
        <v>0</v>
      </c>
      <c r="J50" s="74">
        <v>0</v>
      </c>
      <c r="K50" s="74">
        <v>211857.30999999997</v>
      </c>
      <c r="L50" s="78">
        <v>1</v>
      </c>
      <c r="M50" s="74">
        <v>224194.52999999997</v>
      </c>
      <c r="N50" s="74">
        <v>224194.52999999997</v>
      </c>
      <c r="O50" s="74">
        <v>0</v>
      </c>
      <c r="P50" s="74">
        <v>0</v>
      </c>
      <c r="Q50" s="74">
        <v>224194.52999999997</v>
      </c>
      <c r="R50" s="74">
        <v>0</v>
      </c>
      <c r="S50" s="74">
        <v>224194.52999999997</v>
      </c>
      <c r="T50" s="74">
        <v>0</v>
      </c>
      <c r="U50" s="74">
        <v>0</v>
      </c>
      <c r="V50" s="74">
        <v>224194.52999999997</v>
      </c>
      <c r="W50" s="78">
        <v>1</v>
      </c>
      <c r="X50" s="74">
        <v>230227.49999999997</v>
      </c>
      <c r="Y50" s="74">
        <v>230227.49999999997</v>
      </c>
      <c r="Z50" s="74">
        <v>0</v>
      </c>
      <c r="AA50" s="74">
        <v>0</v>
      </c>
      <c r="AB50" s="74">
        <v>230227.49999999997</v>
      </c>
      <c r="AC50" s="74">
        <v>0</v>
      </c>
      <c r="AD50" s="74">
        <v>230227.49999999997</v>
      </c>
      <c r="AE50" s="74">
        <v>0</v>
      </c>
      <c r="AF50" s="74">
        <v>0</v>
      </c>
      <c r="AG50" s="74">
        <v>230227.49999999997</v>
      </c>
      <c r="AH50" s="78">
        <v>1</v>
      </c>
    </row>
    <row r="51" spans="1:34" x14ac:dyDescent="0.2">
      <c r="A51" s="77" t="s">
        <v>119</v>
      </c>
      <c r="B51" s="74">
        <v>252751.76</v>
      </c>
      <c r="C51" s="74">
        <v>252751.76</v>
      </c>
      <c r="D51" s="74">
        <v>0</v>
      </c>
      <c r="E51" s="74">
        <v>0</v>
      </c>
      <c r="F51" s="74">
        <v>252751.76</v>
      </c>
      <c r="G51" s="74">
        <v>0</v>
      </c>
      <c r="H51" s="74">
        <v>252751.76</v>
      </c>
      <c r="I51" s="74">
        <v>0</v>
      </c>
      <c r="J51" s="74">
        <v>0</v>
      </c>
      <c r="K51" s="74">
        <v>252751.76</v>
      </c>
      <c r="L51" s="78">
        <v>1</v>
      </c>
      <c r="M51" s="74">
        <v>275408.88</v>
      </c>
      <c r="N51" s="74">
        <v>275408.88</v>
      </c>
      <c r="O51" s="74">
        <v>0</v>
      </c>
      <c r="P51" s="74">
        <v>0</v>
      </c>
      <c r="Q51" s="74">
        <v>275408.88</v>
      </c>
      <c r="R51" s="74">
        <v>0</v>
      </c>
      <c r="S51" s="74">
        <v>275408.88</v>
      </c>
      <c r="T51" s="74">
        <v>0</v>
      </c>
      <c r="U51" s="74">
        <v>0</v>
      </c>
      <c r="V51" s="74">
        <v>275408.88</v>
      </c>
      <c r="W51" s="78">
        <v>1</v>
      </c>
      <c r="X51" s="74">
        <v>284017.33</v>
      </c>
      <c r="Y51" s="74">
        <v>284017.33</v>
      </c>
      <c r="Z51" s="74">
        <v>0</v>
      </c>
      <c r="AA51" s="74">
        <v>0</v>
      </c>
      <c r="AB51" s="74">
        <v>284017.33</v>
      </c>
      <c r="AC51" s="74">
        <v>0</v>
      </c>
      <c r="AD51" s="74">
        <v>284017.33</v>
      </c>
      <c r="AE51" s="74">
        <v>0</v>
      </c>
      <c r="AF51" s="74">
        <v>0</v>
      </c>
      <c r="AG51" s="74">
        <v>284017.33</v>
      </c>
      <c r="AH51" s="78">
        <v>1</v>
      </c>
    </row>
    <row r="52" spans="1:34" ht="15.75" thickBot="1" x14ac:dyDescent="0.25">
      <c r="A52" s="77" t="s">
        <v>120</v>
      </c>
      <c r="B52" s="74">
        <v>63.58</v>
      </c>
      <c r="C52" s="74">
        <v>63.58</v>
      </c>
      <c r="D52" s="74">
        <v>0</v>
      </c>
      <c r="E52" s="74">
        <v>0</v>
      </c>
      <c r="F52" s="74">
        <v>63.58</v>
      </c>
      <c r="G52" s="74">
        <v>0</v>
      </c>
      <c r="H52" s="74">
        <v>63.58</v>
      </c>
      <c r="I52" s="74">
        <v>0</v>
      </c>
      <c r="J52" s="74">
        <v>0</v>
      </c>
      <c r="K52" s="74">
        <v>63.58</v>
      </c>
      <c r="L52" s="78">
        <v>1</v>
      </c>
      <c r="M52" s="74">
        <v>0</v>
      </c>
      <c r="N52" s="74">
        <v>0</v>
      </c>
      <c r="O52" s="74">
        <v>0</v>
      </c>
      <c r="P52" s="74">
        <v>0</v>
      </c>
      <c r="Q52" s="74">
        <v>0</v>
      </c>
      <c r="R52" s="74">
        <v>0</v>
      </c>
      <c r="S52" s="74">
        <v>0</v>
      </c>
      <c r="T52" s="74">
        <v>0</v>
      </c>
      <c r="U52" s="74">
        <v>0</v>
      </c>
      <c r="V52" s="74">
        <v>0</v>
      </c>
      <c r="W52" s="78">
        <v>1</v>
      </c>
      <c r="X52" s="74">
        <v>0</v>
      </c>
      <c r="Y52" s="74">
        <v>0</v>
      </c>
      <c r="Z52" s="74">
        <v>0</v>
      </c>
      <c r="AA52" s="74">
        <v>0</v>
      </c>
      <c r="AB52" s="74">
        <v>0</v>
      </c>
      <c r="AC52" s="74">
        <v>0</v>
      </c>
      <c r="AD52" s="74">
        <v>0</v>
      </c>
      <c r="AE52" s="74">
        <v>0</v>
      </c>
      <c r="AF52" s="74">
        <v>0</v>
      </c>
      <c r="AG52" s="74">
        <v>0</v>
      </c>
      <c r="AH52" s="78">
        <v>1</v>
      </c>
    </row>
    <row r="53" spans="1:34" x14ac:dyDescent="0.2">
      <c r="A53" s="76" t="s">
        <v>109</v>
      </c>
      <c r="B53" s="79">
        <v>4093533.92</v>
      </c>
      <c r="C53" s="79">
        <v>4093533.92</v>
      </c>
      <c r="D53" s="79">
        <v>0</v>
      </c>
      <c r="E53" s="79">
        <v>0</v>
      </c>
      <c r="F53" s="79">
        <v>4093533.92</v>
      </c>
      <c r="G53" s="79">
        <v>0</v>
      </c>
      <c r="H53" s="79">
        <v>4093533.92</v>
      </c>
      <c r="I53" s="79">
        <v>0</v>
      </c>
      <c r="J53" s="79">
        <v>0</v>
      </c>
      <c r="K53" s="79">
        <v>4093533.92</v>
      </c>
      <c r="L53" s="80" t="s">
        <v>91</v>
      </c>
      <c r="M53" s="79">
        <v>4592564.8600000003</v>
      </c>
      <c r="N53" s="79">
        <v>4592564.8600000003</v>
      </c>
      <c r="O53" s="79">
        <v>0</v>
      </c>
      <c r="P53" s="79">
        <v>0</v>
      </c>
      <c r="Q53" s="79">
        <v>4592564.8600000003</v>
      </c>
      <c r="R53" s="79">
        <v>0</v>
      </c>
      <c r="S53" s="79">
        <v>4592564.8600000003</v>
      </c>
      <c r="T53" s="79">
        <v>0</v>
      </c>
      <c r="U53" s="79">
        <v>0</v>
      </c>
      <c r="V53" s="79">
        <v>4592564.8600000003</v>
      </c>
      <c r="W53" s="80" t="s">
        <v>91</v>
      </c>
      <c r="X53" s="79">
        <v>4709291.76</v>
      </c>
      <c r="Y53" s="79">
        <v>4709291.76</v>
      </c>
      <c r="Z53" s="79">
        <v>0</v>
      </c>
      <c r="AA53" s="79">
        <v>0</v>
      </c>
      <c r="AB53" s="79">
        <v>4709291.76</v>
      </c>
      <c r="AC53" s="79">
        <v>0</v>
      </c>
      <c r="AD53" s="79">
        <v>4709291.76</v>
      </c>
      <c r="AE53" s="79">
        <v>0</v>
      </c>
      <c r="AF53" s="79">
        <v>0</v>
      </c>
      <c r="AG53" s="79">
        <v>4709291.76</v>
      </c>
      <c r="AH53" s="80" t="s">
        <v>91</v>
      </c>
    </row>
    <row r="54" spans="1:34" x14ac:dyDescent="0.2">
      <c r="B54" s="81"/>
      <c r="C54" s="81"/>
      <c r="D54" s="81"/>
      <c r="E54" s="81"/>
      <c r="F54" s="81"/>
      <c r="G54" s="81"/>
      <c r="H54" s="81"/>
      <c r="I54" s="81"/>
      <c r="J54" s="81"/>
      <c r="K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</row>
    <row r="55" spans="1:34" x14ac:dyDescent="0.2">
      <c r="A55" s="76" t="s">
        <v>121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</row>
    <row r="56" spans="1:34" x14ac:dyDescent="0.2">
      <c r="A56" s="77" t="s">
        <v>122</v>
      </c>
      <c r="B56" s="74">
        <v>3043706.55</v>
      </c>
      <c r="C56" s="74">
        <v>3043706.55</v>
      </c>
      <c r="D56" s="74">
        <v>0</v>
      </c>
      <c r="E56" s="74">
        <v>0</v>
      </c>
      <c r="F56" s="74">
        <v>3043706.55</v>
      </c>
      <c r="G56" s="74">
        <v>0</v>
      </c>
      <c r="H56" s="74">
        <v>3043706.55</v>
      </c>
      <c r="I56" s="74">
        <v>0</v>
      </c>
      <c r="J56" s="74">
        <v>0</v>
      </c>
      <c r="K56" s="74">
        <v>3043706.55</v>
      </c>
      <c r="L56" s="78">
        <v>1</v>
      </c>
      <c r="M56" s="74">
        <v>2567738.8899999997</v>
      </c>
      <c r="N56" s="74">
        <v>2567738.8899999997</v>
      </c>
      <c r="O56" s="74">
        <v>0</v>
      </c>
      <c r="P56" s="74">
        <v>0</v>
      </c>
      <c r="Q56" s="74">
        <v>2567738.8899999997</v>
      </c>
      <c r="R56" s="74">
        <v>0</v>
      </c>
      <c r="S56" s="74">
        <v>2567738.8899999997</v>
      </c>
      <c r="T56" s="74">
        <v>0</v>
      </c>
      <c r="U56" s="74">
        <v>0</v>
      </c>
      <c r="V56" s="74">
        <v>2567738.8899999997</v>
      </c>
      <c r="W56" s="78">
        <v>1</v>
      </c>
      <c r="X56" s="74">
        <v>2631932.41</v>
      </c>
      <c r="Y56" s="74">
        <v>2631932.41</v>
      </c>
      <c r="Z56" s="74">
        <v>0</v>
      </c>
      <c r="AA56" s="74">
        <v>0</v>
      </c>
      <c r="AB56" s="74">
        <v>2631932.41</v>
      </c>
      <c r="AC56" s="74">
        <v>0</v>
      </c>
      <c r="AD56" s="74">
        <v>2631932.41</v>
      </c>
      <c r="AE56" s="74">
        <v>0</v>
      </c>
      <c r="AF56" s="74">
        <v>0</v>
      </c>
      <c r="AG56" s="74">
        <v>2631932.41</v>
      </c>
      <c r="AH56" s="78">
        <v>1</v>
      </c>
    </row>
    <row r="57" spans="1:34" x14ac:dyDescent="0.2">
      <c r="A57" s="77" t="s">
        <v>123</v>
      </c>
      <c r="B57" s="74">
        <v>615747.54</v>
      </c>
      <c r="C57" s="74">
        <v>615747.54</v>
      </c>
      <c r="D57" s="74">
        <v>0</v>
      </c>
      <c r="E57" s="74">
        <v>0</v>
      </c>
      <c r="F57" s="74">
        <v>615747.54</v>
      </c>
      <c r="G57" s="74">
        <v>0</v>
      </c>
      <c r="H57" s="74">
        <v>615747.54</v>
      </c>
      <c r="I57" s="74">
        <v>0</v>
      </c>
      <c r="J57" s="74">
        <v>0</v>
      </c>
      <c r="K57" s="74">
        <v>615747.54</v>
      </c>
      <c r="L57" s="78">
        <v>1</v>
      </c>
      <c r="M57" s="74">
        <v>674062.08700000006</v>
      </c>
      <c r="N57" s="74">
        <v>674062.08700000006</v>
      </c>
      <c r="O57" s="74">
        <v>0</v>
      </c>
      <c r="P57" s="74">
        <v>0</v>
      </c>
      <c r="Q57" s="74">
        <v>674062.08700000006</v>
      </c>
      <c r="R57" s="74">
        <v>0</v>
      </c>
      <c r="S57" s="74">
        <v>674062.08700000006</v>
      </c>
      <c r="T57" s="74">
        <v>0</v>
      </c>
      <c r="U57" s="74">
        <v>0</v>
      </c>
      <c r="V57" s="74">
        <v>674062.08700000006</v>
      </c>
      <c r="W57" s="78">
        <v>1</v>
      </c>
      <c r="X57" s="74">
        <v>328531.38100000005</v>
      </c>
      <c r="Y57" s="74">
        <v>328531.38100000005</v>
      </c>
      <c r="Z57" s="74">
        <v>0</v>
      </c>
      <c r="AA57" s="74">
        <v>0</v>
      </c>
      <c r="AB57" s="74">
        <v>328531.38100000005</v>
      </c>
      <c r="AC57" s="74">
        <v>0</v>
      </c>
      <c r="AD57" s="74">
        <v>328531.38100000005</v>
      </c>
      <c r="AE57" s="74">
        <v>0</v>
      </c>
      <c r="AF57" s="74">
        <v>0</v>
      </c>
      <c r="AG57" s="74">
        <v>328531.38100000005</v>
      </c>
      <c r="AH57" s="78">
        <v>1</v>
      </c>
    </row>
    <row r="58" spans="1:34" ht="15.75" thickBot="1" x14ac:dyDescent="0.25">
      <c r="A58" s="77" t="s">
        <v>124</v>
      </c>
      <c r="B58" s="74">
        <v>988465.17</v>
      </c>
      <c r="C58" s="74">
        <v>988465.17</v>
      </c>
      <c r="D58" s="74">
        <v>0</v>
      </c>
      <c r="E58" s="74">
        <v>0</v>
      </c>
      <c r="F58" s="74">
        <v>988465.17</v>
      </c>
      <c r="G58" s="74">
        <v>0</v>
      </c>
      <c r="H58" s="74">
        <v>988465.17</v>
      </c>
      <c r="I58" s="74">
        <v>0</v>
      </c>
      <c r="J58" s="74">
        <v>0</v>
      </c>
      <c r="K58" s="74">
        <v>988465.17</v>
      </c>
      <c r="L58" s="78">
        <v>1</v>
      </c>
      <c r="M58" s="74">
        <v>1013176.8500000001</v>
      </c>
      <c r="N58" s="74">
        <v>1013176.8500000001</v>
      </c>
      <c r="O58" s="74">
        <v>0</v>
      </c>
      <c r="P58" s="74">
        <v>0</v>
      </c>
      <c r="Q58" s="74">
        <v>1013176.8500000001</v>
      </c>
      <c r="R58" s="74">
        <v>0</v>
      </c>
      <c r="S58" s="74">
        <v>1013176.8500000001</v>
      </c>
      <c r="T58" s="74">
        <v>0</v>
      </c>
      <c r="U58" s="74">
        <v>0</v>
      </c>
      <c r="V58" s="74">
        <v>1013176.8500000001</v>
      </c>
      <c r="W58" s="78">
        <v>1</v>
      </c>
      <c r="X58" s="74">
        <v>1038506.2</v>
      </c>
      <c r="Y58" s="74">
        <v>1038506.2</v>
      </c>
      <c r="Z58" s="74">
        <v>0</v>
      </c>
      <c r="AA58" s="74">
        <v>0</v>
      </c>
      <c r="AB58" s="74">
        <v>1038506.2</v>
      </c>
      <c r="AC58" s="74">
        <v>0</v>
      </c>
      <c r="AD58" s="74">
        <v>1038506.2</v>
      </c>
      <c r="AE58" s="74">
        <v>0</v>
      </c>
      <c r="AF58" s="74">
        <v>0</v>
      </c>
      <c r="AG58" s="74">
        <v>1038506.2</v>
      </c>
      <c r="AH58" s="78">
        <v>1</v>
      </c>
    </row>
    <row r="59" spans="1:34" x14ac:dyDescent="0.2">
      <c r="A59" s="76" t="s">
        <v>121</v>
      </c>
      <c r="B59" s="79">
        <v>4647919.26</v>
      </c>
      <c r="C59" s="79">
        <v>4647919.26</v>
      </c>
      <c r="D59" s="79">
        <v>0</v>
      </c>
      <c r="E59" s="79">
        <v>0</v>
      </c>
      <c r="F59" s="79">
        <v>4647919.26</v>
      </c>
      <c r="G59" s="79">
        <v>0</v>
      </c>
      <c r="H59" s="79">
        <v>4647919.26</v>
      </c>
      <c r="I59" s="79">
        <v>0</v>
      </c>
      <c r="J59" s="79">
        <v>0</v>
      </c>
      <c r="K59" s="79">
        <v>4647919.26</v>
      </c>
      <c r="L59" s="80" t="s">
        <v>91</v>
      </c>
      <c r="M59" s="79">
        <v>4254977.8269999996</v>
      </c>
      <c r="N59" s="79">
        <v>4254977.8269999996</v>
      </c>
      <c r="O59" s="79">
        <v>0</v>
      </c>
      <c r="P59" s="79">
        <v>0</v>
      </c>
      <c r="Q59" s="79">
        <v>4254977.8269999996</v>
      </c>
      <c r="R59" s="79">
        <v>0</v>
      </c>
      <c r="S59" s="79">
        <v>4254977.8269999996</v>
      </c>
      <c r="T59" s="79">
        <v>0</v>
      </c>
      <c r="U59" s="79">
        <v>0</v>
      </c>
      <c r="V59" s="79">
        <v>4254977.8269999996</v>
      </c>
      <c r="W59" s="80" t="s">
        <v>91</v>
      </c>
      <c r="X59" s="79">
        <v>3998969.9910000004</v>
      </c>
      <c r="Y59" s="79">
        <v>3998969.9910000004</v>
      </c>
      <c r="Z59" s="79">
        <v>0</v>
      </c>
      <c r="AA59" s="79">
        <v>0</v>
      </c>
      <c r="AB59" s="79">
        <v>3998969.9910000004</v>
      </c>
      <c r="AC59" s="79">
        <v>0</v>
      </c>
      <c r="AD59" s="79">
        <v>3998969.9910000004</v>
      </c>
      <c r="AE59" s="79">
        <v>0</v>
      </c>
      <c r="AF59" s="79">
        <v>0</v>
      </c>
      <c r="AG59" s="79">
        <v>3998969.9910000004</v>
      </c>
      <c r="AH59" s="80" t="s">
        <v>91</v>
      </c>
    </row>
    <row r="60" spans="1:34" x14ac:dyDescent="0.2">
      <c r="B60" s="81"/>
      <c r="C60" s="81"/>
      <c r="D60" s="81"/>
      <c r="E60" s="81"/>
      <c r="F60" s="81"/>
      <c r="G60" s="81"/>
      <c r="H60" s="81"/>
      <c r="I60" s="81"/>
      <c r="J60" s="81"/>
      <c r="K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</row>
    <row r="61" spans="1:34" x14ac:dyDescent="0.2">
      <c r="A61" s="76" t="s">
        <v>125</v>
      </c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</row>
    <row r="62" spans="1:34" ht="15.75" thickBot="1" x14ac:dyDescent="0.25">
      <c r="A62" s="77" t="s">
        <v>126</v>
      </c>
      <c r="B62" s="74">
        <v>6262011.5100000007</v>
      </c>
      <c r="C62" s="74">
        <v>6262011.5100000007</v>
      </c>
      <c r="D62" s="74">
        <v>-6262011.5100000007</v>
      </c>
      <c r="E62" s="74">
        <v>0</v>
      </c>
      <c r="F62" s="74">
        <v>0</v>
      </c>
      <c r="G62" s="74">
        <v>0</v>
      </c>
      <c r="H62" s="74">
        <v>6262011.5100000007</v>
      </c>
      <c r="I62" s="74">
        <v>-6262011.5100000007</v>
      </c>
      <c r="J62" s="74">
        <v>0</v>
      </c>
      <c r="K62" s="74">
        <v>0</v>
      </c>
      <c r="L62" s="78">
        <v>1</v>
      </c>
      <c r="M62" s="74">
        <v>6659455.1999999983</v>
      </c>
      <c r="N62" s="74">
        <v>6659455.1999999983</v>
      </c>
      <c r="O62" s="74">
        <v>-6659455.1999999983</v>
      </c>
      <c r="P62" s="74">
        <v>0</v>
      </c>
      <c r="Q62" s="74">
        <v>0</v>
      </c>
      <c r="R62" s="74">
        <v>0</v>
      </c>
      <c r="S62" s="74">
        <v>6659455.1999999983</v>
      </c>
      <c r="T62" s="74">
        <v>-6659455.1999999983</v>
      </c>
      <c r="U62" s="74">
        <v>0</v>
      </c>
      <c r="V62" s="74">
        <v>0</v>
      </c>
      <c r="W62" s="78">
        <v>1</v>
      </c>
      <c r="X62" s="74">
        <v>6825941.4000000013</v>
      </c>
      <c r="Y62" s="74">
        <v>6825941.4000000013</v>
      </c>
      <c r="Z62" s="74">
        <v>-6825941.4000000013</v>
      </c>
      <c r="AA62" s="74">
        <v>0</v>
      </c>
      <c r="AB62" s="74">
        <v>0</v>
      </c>
      <c r="AC62" s="74">
        <v>0</v>
      </c>
      <c r="AD62" s="74">
        <v>6825941.4000000013</v>
      </c>
      <c r="AE62" s="74">
        <v>-6825941.4000000013</v>
      </c>
      <c r="AF62" s="74">
        <v>0</v>
      </c>
      <c r="AG62" s="74">
        <v>0</v>
      </c>
      <c r="AH62" s="78">
        <v>1</v>
      </c>
    </row>
    <row r="63" spans="1:34" x14ac:dyDescent="0.2">
      <c r="A63" s="76" t="s">
        <v>125</v>
      </c>
      <c r="B63" s="79">
        <v>6262011.5100000007</v>
      </c>
      <c r="C63" s="79">
        <v>6262011.5100000007</v>
      </c>
      <c r="D63" s="79">
        <v>-6262011.5100000007</v>
      </c>
      <c r="E63" s="79">
        <v>0</v>
      </c>
      <c r="F63" s="79">
        <v>0</v>
      </c>
      <c r="G63" s="79">
        <v>0</v>
      </c>
      <c r="H63" s="79">
        <v>6262011.5100000007</v>
      </c>
      <c r="I63" s="79">
        <v>-6262011.5100000007</v>
      </c>
      <c r="J63" s="79">
        <v>0</v>
      </c>
      <c r="K63" s="79">
        <v>0</v>
      </c>
      <c r="L63" s="80" t="s">
        <v>91</v>
      </c>
      <c r="M63" s="79">
        <v>6659455.1999999983</v>
      </c>
      <c r="N63" s="79">
        <v>6659455.1999999983</v>
      </c>
      <c r="O63" s="79">
        <v>-6659455.1999999983</v>
      </c>
      <c r="P63" s="79">
        <v>0</v>
      </c>
      <c r="Q63" s="79">
        <v>0</v>
      </c>
      <c r="R63" s="79">
        <v>0</v>
      </c>
      <c r="S63" s="79">
        <v>6659455.1999999983</v>
      </c>
      <c r="T63" s="79">
        <v>-6659455.1999999983</v>
      </c>
      <c r="U63" s="79">
        <v>0</v>
      </c>
      <c r="V63" s="79">
        <v>0</v>
      </c>
      <c r="W63" s="80" t="s">
        <v>91</v>
      </c>
      <c r="X63" s="79">
        <v>6825941.4000000013</v>
      </c>
      <c r="Y63" s="79">
        <v>6825941.4000000013</v>
      </c>
      <c r="Z63" s="79">
        <v>-6825941.4000000013</v>
      </c>
      <c r="AA63" s="79">
        <v>0</v>
      </c>
      <c r="AB63" s="79">
        <v>0</v>
      </c>
      <c r="AC63" s="79">
        <v>0</v>
      </c>
      <c r="AD63" s="79">
        <v>6825941.4000000013</v>
      </c>
      <c r="AE63" s="79">
        <v>-6825941.4000000013</v>
      </c>
      <c r="AF63" s="79">
        <v>0</v>
      </c>
      <c r="AG63" s="79">
        <v>0</v>
      </c>
      <c r="AH63" s="80" t="s">
        <v>91</v>
      </c>
    </row>
    <row r="64" spans="1:34" x14ac:dyDescent="0.2">
      <c r="B64" s="81"/>
      <c r="C64" s="81"/>
      <c r="D64" s="81"/>
      <c r="E64" s="81"/>
      <c r="F64" s="81"/>
      <c r="G64" s="81"/>
      <c r="H64" s="81"/>
      <c r="I64" s="81"/>
      <c r="J64" s="81"/>
      <c r="K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</row>
    <row r="65" spans="1:34" x14ac:dyDescent="0.2">
      <c r="A65" s="76" t="s">
        <v>127</v>
      </c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</row>
    <row r="66" spans="1:34" x14ac:dyDescent="0.2">
      <c r="A66" s="77" t="s">
        <v>128</v>
      </c>
      <c r="B66" s="74">
        <v>-1368.5900000000001</v>
      </c>
      <c r="C66" s="74">
        <v>-1368.5900000000001</v>
      </c>
      <c r="D66" s="74">
        <v>0</v>
      </c>
      <c r="E66" s="74">
        <v>0</v>
      </c>
      <c r="F66" s="74">
        <v>-1368.5900000000001</v>
      </c>
      <c r="G66" s="74">
        <v>0</v>
      </c>
      <c r="H66" s="74">
        <v>-1368.5900000000001</v>
      </c>
      <c r="I66" s="74">
        <v>0</v>
      </c>
      <c r="J66" s="74">
        <v>0</v>
      </c>
      <c r="K66" s="74">
        <v>-1368.5900000000001</v>
      </c>
      <c r="L66" s="78">
        <v>1</v>
      </c>
      <c r="M66" s="74">
        <v>0</v>
      </c>
      <c r="N66" s="74">
        <v>0</v>
      </c>
      <c r="O66" s="74">
        <v>0</v>
      </c>
      <c r="P66" s="74">
        <v>0</v>
      </c>
      <c r="Q66" s="74">
        <v>0</v>
      </c>
      <c r="R66" s="74">
        <v>0</v>
      </c>
      <c r="S66" s="74">
        <v>0</v>
      </c>
      <c r="T66" s="74">
        <v>0</v>
      </c>
      <c r="U66" s="74">
        <v>0</v>
      </c>
      <c r="V66" s="74">
        <v>0</v>
      </c>
      <c r="W66" s="78">
        <v>1</v>
      </c>
      <c r="X66" s="74">
        <v>0</v>
      </c>
      <c r="Y66" s="74">
        <v>0</v>
      </c>
      <c r="Z66" s="74">
        <v>0</v>
      </c>
      <c r="AA66" s="74">
        <v>0</v>
      </c>
      <c r="AB66" s="74">
        <v>0</v>
      </c>
      <c r="AC66" s="74">
        <v>0</v>
      </c>
      <c r="AD66" s="74">
        <v>0</v>
      </c>
      <c r="AE66" s="74">
        <v>0</v>
      </c>
      <c r="AF66" s="74">
        <v>0</v>
      </c>
      <c r="AG66" s="74">
        <v>0</v>
      </c>
      <c r="AH66" s="78">
        <v>1</v>
      </c>
    </row>
    <row r="67" spans="1:34" ht="15.75" thickBot="1" x14ac:dyDescent="0.25">
      <c r="A67" s="77" t="s">
        <v>129</v>
      </c>
      <c r="B67" s="74">
        <v>259390.14999999997</v>
      </c>
      <c r="C67" s="74">
        <v>259390.14999999997</v>
      </c>
      <c r="D67" s="74">
        <v>0</v>
      </c>
      <c r="E67" s="74">
        <v>0</v>
      </c>
      <c r="F67" s="74">
        <v>259390.14999999997</v>
      </c>
      <c r="G67" s="74">
        <v>0</v>
      </c>
      <c r="H67" s="74">
        <v>259390.14999999997</v>
      </c>
      <c r="I67" s="74">
        <v>0</v>
      </c>
      <c r="J67" s="74">
        <v>0</v>
      </c>
      <c r="K67" s="74">
        <v>259390.14999999997</v>
      </c>
      <c r="L67" s="78">
        <v>1</v>
      </c>
      <c r="M67" s="74">
        <v>293355.81</v>
      </c>
      <c r="N67" s="74">
        <v>293355.81</v>
      </c>
      <c r="O67" s="74">
        <v>0</v>
      </c>
      <c r="P67" s="74">
        <v>0</v>
      </c>
      <c r="Q67" s="74">
        <v>293355.81</v>
      </c>
      <c r="R67" s="74">
        <v>0</v>
      </c>
      <c r="S67" s="74">
        <v>293355.81</v>
      </c>
      <c r="T67" s="74">
        <v>0</v>
      </c>
      <c r="U67" s="74">
        <v>0</v>
      </c>
      <c r="V67" s="74">
        <v>293355.81</v>
      </c>
      <c r="W67" s="78">
        <v>1</v>
      </c>
      <c r="X67" s="74">
        <v>302512.30000000005</v>
      </c>
      <c r="Y67" s="74">
        <v>302512.30000000005</v>
      </c>
      <c r="Z67" s="74">
        <v>0</v>
      </c>
      <c r="AA67" s="74">
        <v>0</v>
      </c>
      <c r="AB67" s="74">
        <v>302512.30000000005</v>
      </c>
      <c r="AC67" s="74">
        <v>0</v>
      </c>
      <c r="AD67" s="74">
        <v>302512.30000000005</v>
      </c>
      <c r="AE67" s="74">
        <v>0</v>
      </c>
      <c r="AF67" s="74">
        <v>0</v>
      </c>
      <c r="AG67" s="74">
        <v>302512.30000000005</v>
      </c>
      <c r="AH67" s="78">
        <v>1</v>
      </c>
    </row>
    <row r="68" spans="1:34" x14ac:dyDescent="0.2">
      <c r="A68" s="76" t="s">
        <v>127</v>
      </c>
      <c r="B68" s="79">
        <v>258021.55999999997</v>
      </c>
      <c r="C68" s="79">
        <v>258021.55999999997</v>
      </c>
      <c r="D68" s="79">
        <v>0</v>
      </c>
      <c r="E68" s="79">
        <v>0</v>
      </c>
      <c r="F68" s="79">
        <v>258021.55999999997</v>
      </c>
      <c r="G68" s="79">
        <v>0</v>
      </c>
      <c r="H68" s="79">
        <v>258021.55999999997</v>
      </c>
      <c r="I68" s="79">
        <v>0</v>
      </c>
      <c r="J68" s="79">
        <v>0</v>
      </c>
      <c r="K68" s="79">
        <v>258021.55999999997</v>
      </c>
      <c r="L68" s="80" t="s">
        <v>91</v>
      </c>
      <c r="M68" s="79">
        <v>293355.81</v>
      </c>
      <c r="N68" s="79">
        <v>293355.81</v>
      </c>
      <c r="O68" s="79">
        <v>0</v>
      </c>
      <c r="P68" s="79">
        <v>0</v>
      </c>
      <c r="Q68" s="79">
        <v>293355.81</v>
      </c>
      <c r="R68" s="79">
        <v>0</v>
      </c>
      <c r="S68" s="79">
        <v>293355.81</v>
      </c>
      <c r="T68" s="79">
        <v>0</v>
      </c>
      <c r="U68" s="79">
        <v>0</v>
      </c>
      <c r="V68" s="79">
        <v>293355.81</v>
      </c>
      <c r="W68" s="80" t="s">
        <v>91</v>
      </c>
      <c r="X68" s="79">
        <v>302512.30000000005</v>
      </c>
      <c r="Y68" s="79">
        <v>302512.30000000005</v>
      </c>
      <c r="Z68" s="79">
        <v>0</v>
      </c>
      <c r="AA68" s="79">
        <v>0</v>
      </c>
      <c r="AB68" s="79">
        <v>302512.30000000005</v>
      </c>
      <c r="AC68" s="79">
        <v>0</v>
      </c>
      <c r="AD68" s="79">
        <v>302512.30000000005</v>
      </c>
      <c r="AE68" s="79">
        <v>0</v>
      </c>
      <c r="AF68" s="79">
        <v>0</v>
      </c>
      <c r="AG68" s="79">
        <v>302512.30000000005</v>
      </c>
      <c r="AH68" s="80" t="s">
        <v>91</v>
      </c>
    </row>
    <row r="69" spans="1:34" x14ac:dyDescent="0.2">
      <c r="B69" s="81"/>
      <c r="C69" s="81"/>
      <c r="D69" s="81"/>
      <c r="E69" s="81"/>
      <c r="F69" s="81"/>
      <c r="G69" s="81"/>
      <c r="H69" s="81"/>
      <c r="I69" s="81"/>
      <c r="J69" s="81"/>
      <c r="K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</row>
    <row r="70" spans="1:34" x14ac:dyDescent="0.2">
      <c r="A70" s="76" t="s">
        <v>130</v>
      </c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</row>
    <row r="71" spans="1:34" x14ac:dyDescent="0.2">
      <c r="A71" s="77" t="s">
        <v>131</v>
      </c>
      <c r="B71" s="74">
        <v>23787.43</v>
      </c>
      <c r="C71" s="74">
        <v>23787.43</v>
      </c>
      <c r="D71" s="74">
        <v>0</v>
      </c>
      <c r="E71" s="74">
        <v>0</v>
      </c>
      <c r="F71" s="74">
        <v>23787.43</v>
      </c>
      <c r="G71" s="74">
        <v>0</v>
      </c>
      <c r="H71" s="74">
        <v>23787.43</v>
      </c>
      <c r="I71" s="74">
        <v>0</v>
      </c>
      <c r="J71" s="74">
        <v>0</v>
      </c>
      <c r="K71" s="74">
        <v>23787.43</v>
      </c>
      <c r="L71" s="78">
        <v>1</v>
      </c>
      <c r="M71" s="74">
        <v>17548.320000000003</v>
      </c>
      <c r="N71" s="74">
        <v>17548.320000000003</v>
      </c>
      <c r="O71" s="74">
        <v>0</v>
      </c>
      <c r="P71" s="74">
        <v>0</v>
      </c>
      <c r="Q71" s="74">
        <v>17548.320000000003</v>
      </c>
      <c r="R71" s="74">
        <v>0</v>
      </c>
      <c r="S71" s="74">
        <v>17548.320000000003</v>
      </c>
      <c r="T71" s="74">
        <v>0</v>
      </c>
      <c r="U71" s="74">
        <v>0</v>
      </c>
      <c r="V71" s="74">
        <v>17548.320000000003</v>
      </c>
      <c r="W71" s="78">
        <v>1</v>
      </c>
      <c r="X71" s="74">
        <v>17987.04</v>
      </c>
      <c r="Y71" s="74">
        <v>17987.04</v>
      </c>
      <c r="Z71" s="74">
        <v>0</v>
      </c>
      <c r="AA71" s="74">
        <v>0</v>
      </c>
      <c r="AB71" s="74">
        <v>17987.04</v>
      </c>
      <c r="AC71" s="74">
        <v>0</v>
      </c>
      <c r="AD71" s="74">
        <v>17987.04</v>
      </c>
      <c r="AE71" s="74">
        <v>0</v>
      </c>
      <c r="AF71" s="74">
        <v>0</v>
      </c>
      <c r="AG71" s="74">
        <v>17987.04</v>
      </c>
      <c r="AH71" s="78">
        <v>1</v>
      </c>
    </row>
    <row r="72" spans="1:34" x14ac:dyDescent="0.2">
      <c r="A72" s="77" t="s">
        <v>132</v>
      </c>
      <c r="B72" s="74">
        <v>7570326.0099999998</v>
      </c>
      <c r="C72" s="74">
        <v>7570326.0099999998</v>
      </c>
      <c r="D72" s="74">
        <v>0</v>
      </c>
      <c r="E72" s="74">
        <v>0</v>
      </c>
      <c r="F72" s="74">
        <v>7570326.0099999998</v>
      </c>
      <c r="G72" s="74">
        <v>0</v>
      </c>
      <c r="H72" s="74">
        <v>7570326.0099999998</v>
      </c>
      <c r="I72" s="74">
        <v>0</v>
      </c>
      <c r="J72" s="74">
        <v>0</v>
      </c>
      <c r="K72" s="74">
        <v>7570326.0099999998</v>
      </c>
      <c r="L72" s="78">
        <v>1</v>
      </c>
      <c r="M72" s="74">
        <v>8158205.7999999998</v>
      </c>
      <c r="N72" s="74">
        <v>8158205.7999999998</v>
      </c>
      <c r="O72" s="74">
        <v>0</v>
      </c>
      <c r="P72" s="74">
        <v>0</v>
      </c>
      <c r="Q72" s="74">
        <v>8158205.7999999998</v>
      </c>
      <c r="R72" s="74">
        <v>0</v>
      </c>
      <c r="S72" s="74">
        <v>8158205.7999999998</v>
      </c>
      <c r="T72" s="74">
        <v>0</v>
      </c>
      <c r="U72" s="74">
        <v>0</v>
      </c>
      <c r="V72" s="74">
        <v>8158205.7999999998</v>
      </c>
      <c r="W72" s="78">
        <v>1</v>
      </c>
      <c r="X72" s="74">
        <v>8431347.5</v>
      </c>
      <c r="Y72" s="74">
        <v>8431347.5</v>
      </c>
      <c r="Z72" s="74">
        <v>0</v>
      </c>
      <c r="AA72" s="74">
        <v>0</v>
      </c>
      <c r="AB72" s="74">
        <v>8431347.5</v>
      </c>
      <c r="AC72" s="74">
        <v>0</v>
      </c>
      <c r="AD72" s="74">
        <v>8431347.5</v>
      </c>
      <c r="AE72" s="74">
        <v>0</v>
      </c>
      <c r="AF72" s="74">
        <v>0</v>
      </c>
      <c r="AG72" s="74">
        <v>8431347.5</v>
      </c>
      <c r="AH72" s="78">
        <v>1</v>
      </c>
    </row>
    <row r="73" spans="1:34" x14ac:dyDescent="0.2">
      <c r="A73" s="77" t="s">
        <v>133</v>
      </c>
      <c r="B73" s="74">
        <v>878657.8</v>
      </c>
      <c r="C73" s="74">
        <v>878657.8</v>
      </c>
      <c r="D73" s="74">
        <v>0</v>
      </c>
      <c r="E73" s="74">
        <v>0</v>
      </c>
      <c r="F73" s="74">
        <v>878657.8</v>
      </c>
      <c r="G73" s="74">
        <v>0</v>
      </c>
      <c r="H73" s="74">
        <v>878657.8</v>
      </c>
      <c r="I73" s="74">
        <v>0</v>
      </c>
      <c r="J73" s="74">
        <v>0</v>
      </c>
      <c r="K73" s="74">
        <v>878657.8</v>
      </c>
      <c r="L73" s="78">
        <v>1</v>
      </c>
      <c r="M73" s="74">
        <v>696175.63000000012</v>
      </c>
      <c r="N73" s="74">
        <v>696175.63000000012</v>
      </c>
      <c r="O73" s="74">
        <v>0</v>
      </c>
      <c r="P73" s="74">
        <v>0</v>
      </c>
      <c r="Q73" s="74">
        <v>696175.63000000012</v>
      </c>
      <c r="R73" s="74">
        <v>0</v>
      </c>
      <c r="S73" s="74">
        <v>696175.63000000012</v>
      </c>
      <c r="T73" s="74">
        <v>0</v>
      </c>
      <c r="U73" s="74">
        <v>0</v>
      </c>
      <c r="V73" s="74">
        <v>696175.63000000012</v>
      </c>
      <c r="W73" s="78">
        <v>1</v>
      </c>
      <c r="X73" s="74">
        <v>529993.39</v>
      </c>
      <c r="Y73" s="74">
        <v>529993.39</v>
      </c>
      <c r="Z73" s="74">
        <v>0</v>
      </c>
      <c r="AA73" s="74">
        <v>0</v>
      </c>
      <c r="AB73" s="74">
        <v>529993.39</v>
      </c>
      <c r="AC73" s="74">
        <v>0</v>
      </c>
      <c r="AD73" s="74">
        <v>529993.39</v>
      </c>
      <c r="AE73" s="74">
        <v>0</v>
      </c>
      <c r="AF73" s="74">
        <v>0</v>
      </c>
      <c r="AG73" s="74">
        <v>529993.39</v>
      </c>
      <c r="AH73" s="78">
        <v>1</v>
      </c>
    </row>
    <row r="74" spans="1:34" x14ac:dyDescent="0.2">
      <c r="A74" s="77" t="s">
        <v>134</v>
      </c>
      <c r="B74" s="74">
        <v>0</v>
      </c>
      <c r="C74" s="74">
        <v>0</v>
      </c>
      <c r="D74" s="74">
        <v>0</v>
      </c>
      <c r="E74" s="74">
        <v>0</v>
      </c>
      <c r="F74" s="74">
        <v>0</v>
      </c>
      <c r="G74" s="74">
        <v>0</v>
      </c>
      <c r="H74" s="74">
        <v>0</v>
      </c>
      <c r="I74" s="74">
        <v>0</v>
      </c>
      <c r="J74" s="74">
        <v>0</v>
      </c>
      <c r="K74" s="74">
        <v>0</v>
      </c>
      <c r="L74" s="78">
        <v>1</v>
      </c>
      <c r="M74" s="74">
        <v>0</v>
      </c>
      <c r="N74" s="74">
        <v>0</v>
      </c>
      <c r="O74" s="74">
        <v>0</v>
      </c>
      <c r="P74" s="74">
        <v>0</v>
      </c>
      <c r="Q74" s="74">
        <v>0</v>
      </c>
      <c r="R74" s="74">
        <v>0</v>
      </c>
      <c r="S74" s="74">
        <v>0</v>
      </c>
      <c r="T74" s="74">
        <v>0</v>
      </c>
      <c r="U74" s="74">
        <v>0</v>
      </c>
      <c r="V74" s="74">
        <v>0</v>
      </c>
      <c r="W74" s="78">
        <v>1</v>
      </c>
      <c r="X74" s="74">
        <v>0</v>
      </c>
      <c r="Y74" s="74">
        <v>0</v>
      </c>
      <c r="Z74" s="74">
        <v>0</v>
      </c>
      <c r="AA74" s="74">
        <v>0</v>
      </c>
      <c r="AB74" s="74">
        <v>0</v>
      </c>
      <c r="AC74" s="74">
        <v>0</v>
      </c>
      <c r="AD74" s="74">
        <v>0</v>
      </c>
      <c r="AE74" s="74">
        <v>0</v>
      </c>
      <c r="AF74" s="74">
        <v>0</v>
      </c>
      <c r="AG74" s="74">
        <v>0</v>
      </c>
      <c r="AH74" s="78">
        <v>1</v>
      </c>
    </row>
    <row r="75" spans="1:34" x14ac:dyDescent="0.2">
      <c r="A75" s="77" t="s">
        <v>135</v>
      </c>
      <c r="B75" s="74">
        <v>9782.23</v>
      </c>
      <c r="C75" s="74">
        <v>9782.23</v>
      </c>
      <c r="D75" s="74">
        <v>-9782.23</v>
      </c>
      <c r="E75" s="74">
        <v>0</v>
      </c>
      <c r="F75" s="74">
        <v>0</v>
      </c>
      <c r="G75" s="74">
        <v>0</v>
      </c>
      <c r="H75" s="74">
        <v>9782.23</v>
      </c>
      <c r="I75" s="74">
        <v>-9782.23</v>
      </c>
      <c r="J75" s="74">
        <v>0</v>
      </c>
      <c r="K75" s="74">
        <v>0</v>
      </c>
      <c r="L75" s="78">
        <v>1</v>
      </c>
      <c r="M75" s="74">
        <v>0</v>
      </c>
      <c r="N75" s="74">
        <v>0</v>
      </c>
      <c r="O75" s="74">
        <v>0</v>
      </c>
      <c r="P75" s="74">
        <v>0</v>
      </c>
      <c r="Q75" s="74">
        <v>0</v>
      </c>
      <c r="R75" s="74">
        <v>0</v>
      </c>
      <c r="S75" s="74">
        <v>0</v>
      </c>
      <c r="T75" s="74">
        <v>0</v>
      </c>
      <c r="U75" s="74">
        <v>0</v>
      </c>
      <c r="V75" s="74">
        <v>0</v>
      </c>
      <c r="W75" s="78">
        <v>1</v>
      </c>
      <c r="X75" s="74">
        <v>0</v>
      </c>
      <c r="Y75" s="74">
        <v>0</v>
      </c>
      <c r="Z75" s="74">
        <v>0</v>
      </c>
      <c r="AA75" s="74">
        <v>0</v>
      </c>
      <c r="AB75" s="74">
        <v>0</v>
      </c>
      <c r="AC75" s="74">
        <v>0</v>
      </c>
      <c r="AD75" s="74">
        <v>0</v>
      </c>
      <c r="AE75" s="74">
        <v>0</v>
      </c>
      <c r="AF75" s="74">
        <v>0</v>
      </c>
      <c r="AG75" s="74">
        <v>0</v>
      </c>
      <c r="AH75" s="78">
        <v>1</v>
      </c>
    </row>
    <row r="76" spans="1:34" x14ac:dyDescent="0.2">
      <c r="A76" s="77" t="s">
        <v>136</v>
      </c>
      <c r="B76" s="74">
        <v>3480616.49</v>
      </c>
      <c r="C76" s="74">
        <v>3480616.49</v>
      </c>
      <c r="D76" s="74">
        <v>0</v>
      </c>
      <c r="E76" s="74">
        <v>0</v>
      </c>
      <c r="F76" s="74">
        <v>3480616.49</v>
      </c>
      <c r="G76" s="74">
        <v>0</v>
      </c>
      <c r="H76" s="74">
        <v>3480616.49</v>
      </c>
      <c r="I76" s="74">
        <v>0</v>
      </c>
      <c r="J76" s="74">
        <v>0</v>
      </c>
      <c r="K76" s="74">
        <v>3480616.49</v>
      </c>
      <c r="L76" s="78">
        <v>1</v>
      </c>
      <c r="M76" s="74">
        <v>3826780.6</v>
      </c>
      <c r="N76" s="74">
        <v>3826780.6</v>
      </c>
      <c r="O76" s="74">
        <v>0</v>
      </c>
      <c r="P76" s="74">
        <v>0</v>
      </c>
      <c r="Q76" s="74">
        <v>3826780.6</v>
      </c>
      <c r="R76" s="74">
        <v>0</v>
      </c>
      <c r="S76" s="74">
        <v>3826780.6</v>
      </c>
      <c r="T76" s="74">
        <v>0</v>
      </c>
      <c r="U76" s="74">
        <v>0</v>
      </c>
      <c r="V76" s="74">
        <v>3826780.6</v>
      </c>
      <c r="W76" s="78">
        <v>1</v>
      </c>
      <c r="X76" s="74">
        <v>4050601.67</v>
      </c>
      <c r="Y76" s="74">
        <v>4050601.67</v>
      </c>
      <c r="Z76" s="74">
        <v>0</v>
      </c>
      <c r="AA76" s="74">
        <v>-57294.230799999968</v>
      </c>
      <c r="AB76" s="74">
        <v>3993307.4391999999</v>
      </c>
      <c r="AC76" s="74">
        <v>0</v>
      </c>
      <c r="AD76" s="74">
        <v>4050601.67</v>
      </c>
      <c r="AE76" s="74">
        <v>0</v>
      </c>
      <c r="AF76" s="74">
        <v>-57294.230799999968</v>
      </c>
      <c r="AG76" s="74">
        <v>3993307.4391999999</v>
      </c>
      <c r="AH76" s="78">
        <v>1</v>
      </c>
    </row>
    <row r="77" spans="1:34" x14ac:dyDescent="0.2">
      <c r="A77" s="77" t="s">
        <v>137</v>
      </c>
      <c r="B77" s="74">
        <v>441754.49000000011</v>
      </c>
      <c r="C77" s="74">
        <v>441754.49000000011</v>
      </c>
      <c r="D77" s="74">
        <v>0</v>
      </c>
      <c r="E77" s="74">
        <v>0</v>
      </c>
      <c r="F77" s="74">
        <v>441754.49000000011</v>
      </c>
      <c r="G77" s="74">
        <v>0</v>
      </c>
      <c r="H77" s="74">
        <v>441754.49000000011</v>
      </c>
      <c r="I77" s="74">
        <v>0</v>
      </c>
      <c r="J77" s="74">
        <v>0</v>
      </c>
      <c r="K77" s="74">
        <v>441754.49000000011</v>
      </c>
      <c r="L77" s="78">
        <v>1</v>
      </c>
      <c r="M77" s="74">
        <v>491128.92000000016</v>
      </c>
      <c r="N77" s="74">
        <v>491128.92000000016</v>
      </c>
      <c r="O77" s="74">
        <v>0</v>
      </c>
      <c r="P77" s="74">
        <v>0</v>
      </c>
      <c r="Q77" s="74">
        <v>491128.92000000016</v>
      </c>
      <c r="R77" s="74">
        <v>0</v>
      </c>
      <c r="S77" s="74">
        <v>491128.92000000016</v>
      </c>
      <c r="T77" s="74">
        <v>0</v>
      </c>
      <c r="U77" s="74">
        <v>0</v>
      </c>
      <c r="V77" s="74">
        <v>491128.92000000016</v>
      </c>
      <c r="W77" s="78">
        <v>1</v>
      </c>
      <c r="X77" s="74">
        <v>503407.1999999999</v>
      </c>
      <c r="Y77" s="74">
        <v>503407.1999999999</v>
      </c>
      <c r="Z77" s="74">
        <v>0</v>
      </c>
      <c r="AA77" s="74">
        <v>0</v>
      </c>
      <c r="AB77" s="74">
        <v>503407.1999999999</v>
      </c>
      <c r="AC77" s="74">
        <v>0</v>
      </c>
      <c r="AD77" s="74">
        <v>503407.1999999999</v>
      </c>
      <c r="AE77" s="74">
        <v>0</v>
      </c>
      <c r="AF77" s="74">
        <v>0</v>
      </c>
      <c r="AG77" s="74">
        <v>503407.1999999999</v>
      </c>
      <c r="AH77" s="78">
        <v>1</v>
      </c>
    </row>
    <row r="78" spans="1:34" x14ac:dyDescent="0.2">
      <c r="A78" s="77" t="s">
        <v>138</v>
      </c>
      <c r="B78" s="74">
        <v>552518.54</v>
      </c>
      <c r="C78" s="74">
        <v>552518.54</v>
      </c>
      <c r="D78" s="74">
        <v>0</v>
      </c>
      <c r="E78" s="74">
        <v>0</v>
      </c>
      <c r="F78" s="74">
        <v>552518.54</v>
      </c>
      <c r="G78" s="74">
        <v>0</v>
      </c>
      <c r="H78" s="74">
        <v>552518.54</v>
      </c>
      <c r="I78" s="74">
        <v>0</v>
      </c>
      <c r="J78" s="74">
        <v>0</v>
      </c>
      <c r="K78" s="74">
        <v>552518.54</v>
      </c>
      <c r="L78" s="78">
        <v>1</v>
      </c>
      <c r="M78" s="74">
        <v>502735.91999999987</v>
      </c>
      <c r="N78" s="74">
        <v>502735.91999999987</v>
      </c>
      <c r="O78" s="74">
        <v>0</v>
      </c>
      <c r="P78" s="74">
        <v>0</v>
      </c>
      <c r="Q78" s="74">
        <v>502735.91999999987</v>
      </c>
      <c r="R78" s="74">
        <v>0</v>
      </c>
      <c r="S78" s="74">
        <v>502735.91999999987</v>
      </c>
      <c r="T78" s="74">
        <v>0</v>
      </c>
      <c r="U78" s="74">
        <v>0</v>
      </c>
      <c r="V78" s="74">
        <v>502735.91999999987</v>
      </c>
      <c r="W78" s="78">
        <v>1</v>
      </c>
      <c r="X78" s="74">
        <v>515304.3600000001</v>
      </c>
      <c r="Y78" s="74">
        <v>515304.3600000001</v>
      </c>
      <c r="Z78" s="74">
        <v>0</v>
      </c>
      <c r="AA78" s="74">
        <v>0</v>
      </c>
      <c r="AB78" s="74">
        <v>515304.3600000001</v>
      </c>
      <c r="AC78" s="74">
        <v>0</v>
      </c>
      <c r="AD78" s="74">
        <v>515304.3600000001</v>
      </c>
      <c r="AE78" s="74">
        <v>0</v>
      </c>
      <c r="AF78" s="74">
        <v>0</v>
      </c>
      <c r="AG78" s="74">
        <v>515304.3600000001</v>
      </c>
      <c r="AH78" s="78">
        <v>1</v>
      </c>
    </row>
    <row r="79" spans="1:34" x14ac:dyDescent="0.2">
      <c r="A79" s="77" t="s">
        <v>139</v>
      </c>
      <c r="B79" s="74">
        <v>1493.53</v>
      </c>
      <c r="C79" s="74">
        <v>1493.53</v>
      </c>
      <c r="D79" s="74">
        <v>-1493.53</v>
      </c>
      <c r="E79" s="74">
        <v>0</v>
      </c>
      <c r="F79" s="74">
        <v>0</v>
      </c>
      <c r="G79" s="74">
        <v>0</v>
      </c>
      <c r="H79" s="74">
        <v>1493.53</v>
      </c>
      <c r="I79" s="74">
        <v>-1493.53</v>
      </c>
      <c r="J79" s="74">
        <v>0</v>
      </c>
      <c r="K79" s="74">
        <v>0</v>
      </c>
      <c r="L79" s="78">
        <v>1</v>
      </c>
      <c r="M79" s="74">
        <v>0</v>
      </c>
      <c r="N79" s="74">
        <v>0</v>
      </c>
      <c r="O79" s="74">
        <v>0</v>
      </c>
      <c r="P79" s="74">
        <v>0</v>
      </c>
      <c r="Q79" s="74">
        <v>0</v>
      </c>
      <c r="R79" s="74">
        <v>0</v>
      </c>
      <c r="S79" s="74">
        <v>0</v>
      </c>
      <c r="T79" s="74">
        <v>0</v>
      </c>
      <c r="U79" s="74">
        <v>0</v>
      </c>
      <c r="V79" s="74">
        <v>0</v>
      </c>
      <c r="W79" s="78">
        <v>1</v>
      </c>
      <c r="X79" s="74">
        <v>0</v>
      </c>
      <c r="Y79" s="74">
        <v>0</v>
      </c>
      <c r="Z79" s="74">
        <v>0</v>
      </c>
      <c r="AA79" s="74">
        <v>0</v>
      </c>
      <c r="AB79" s="74">
        <v>0</v>
      </c>
      <c r="AC79" s="74">
        <v>0</v>
      </c>
      <c r="AD79" s="74">
        <v>0</v>
      </c>
      <c r="AE79" s="74">
        <v>0</v>
      </c>
      <c r="AF79" s="74">
        <v>0</v>
      </c>
      <c r="AG79" s="74">
        <v>0</v>
      </c>
      <c r="AH79" s="78">
        <v>1</v>
      </c>
    </row>
    <row r="80" spans="1:34" x14ac:dyDescent="0.2">
      <c r="A80" s="77" t="s">
        <v>140</v>
      </c>
      <c r="B80" s="74">
        <v>214.88</v>
      </c>
      <c r="C80" s="74">
        <v>214.88</v>
      </c>
      <c r="D80" s="74">
        <v>-214.88</v>
      </c>
      <c r="E80" s="74">
        <v>0</v>
      </c>
      <c r="F80" s="74">
        <v>0</v>
      </c>
      <c r="G80" s="74">
        <v>0</v>
      </c>
      <c r="H80" s="74">
        <v>214.88</v>
      </c>
      <c r="I80" s="74">
        <v>-214.88</v>
      </c>
      <c r="J80" s="74">
        <v>0</v>
      </c>
      <c r="K80" s="74">
        <v>0</v>
      </c>
      <c r="L80" s="78">
        <v>1</v>
      </c>
      <c r="M80" s="74">
        <v>0</v>
      </c>
      <c r="N80" s="74">
        <v>0</v>
      </c>
      <c r="O80" s="74">
        <v>0</v>
      </c>
      <c r="P80" s="74">
        <v>0</v>
      </c>
      <c r="Q80" s="74">
        <v>0</v>
      </c>
      <c r="R80" s="74">
        <v>0</v>
      </c>
      <c r="S80" s="74">
        <v>0</v>
      </c>
      <c r="T80" s="74">
        <v>0</v>
      </c>
      <c r="U80" s="74">
        <v>0</v>
      </c>
      <c r="V80" s="74">
        <v>0</v>
      </c>
      <c r="W80" s="78">
        <v>1</v>
      </c>
      <c r="X80" s="74">
        <v>0</v>
      </c>
      <c r="Y80" s="74">
        <v>0</v>
      </c>
      <c r="Z80" s="74">
        <v>0</v>
      </c>
      <c r="AA80" s="74">
        <v>0</v>
      </c>
      <c r="AB80" s="74">
        <v>0</v>
      </c>
      <c r="AC80" s="74">
        <v>0</v>
      </c>
      <c r="AD80" s="74">
        <v>0</v>
      </c>
      <c r="AE80" s="74">
        <v>0</v>
      </c>
      <c r="AF80" s="74">
        <v>0</v>
      </c>
      <c r="AG80" s="74">
        <v>0</v>
      </c>
      <c r="AH80" s="78">
        <v>1</v>
      </c>
    </row>
    <row r="81" spans="1:34" x14ac:dyDescent="0.2">
      <c r="A81" s="77" t="s">
        <v>141</v>
      </c>
      <c r="B81" s="74">
        <v>977865.97000000009</v>
      </c>
      <c r="C81" s="74">
        <v>977865.97000000009</v>
      </c>
      <c r="D81" s="74">
        <v>0</v>
      </c>
      <c r="E81" s="74">
        <v>0</v>
      </c>
      <c r="F81" s="74">
        <v>977865.97000000009</v>
      </c>
      <c r="G81" s="74">
        <v>0</v>
      </c>
      <c r="H81" s="74">
        <v>977865.97000000009</v>
      </c>
      <c r="I81" s="74">
        <v>0</v>
      </c>
      <c r="J81" s="74">
        <v>0</v>
      </c>
      <c r="K81" s="74">
        <v>977865.97000000009</v>
      </c>
      <c r="L81" s="78">
        <v>1</v>
      </c>
      <c r="M81" s="74">
        <v>734748.73</v>
      </c>
      <c r="N81" s="74">
        <v>734748.73</v>
      </c>
      <c r="O81" s="74">
        <v>0</v>
      </c>
      <c r="P81" s="74">
        <v>0</v>
      </c>
      <c r="Q81" s="74">
        <v>734748.73</v>
      </c>
      <c r="R81" s="74">
        <v>0</v>
      </c>
      <c r="S81" s="74">
        <v>734748.73</v>
      </c>
      <c r="T81" s="74">
        <v>0</v>
      </c>
      <c r="U81" s="74">
        <v>0</v>
      </c>
      <c r="V81" s="74">
        <v>734748.73</v>
      </c>
      <c r="W81" s="78">
        <v>1</v>
      </c>
      <c r="X81" s="74">
        <v>661618.37999999989</v>
      </c>
      <c r="Y81" s="74">
        <v>661618.37999999989</v>
      </c>
      <c r="Z81" s="74">
        <v>0</v>
      </c>
      <c r="AA81" s="74">
        <v>0</v>
      </c>
      <c r="AB81" s="74">
        <v>661618.37999999989</v>
      </c>
      <c r="AC81" s="74">
        <v>0</v>
      </c>
      <c r="AD81" s="74">
        <v>661618.37999999989</v>
      </c>
      <c r="AE81" s="74">
        <v>0</v>
      </c>
      <c r="AF81" s="74">
        <v>0</v>
      </c>
      <c r="AG81" s="74">
        <v>661618.37999999989</v>
      </c>
      <c r="AH81" s="78">
        <v>1</v>
      </c>
    </row>
    <row r="82" spans="1:34" x14ac:dyDescent="0.2">
      <c r="A82" s="77" t="s">
        <v>142</v>
      </c>
      <c r="B82" s="74">
        <v>78939.81</v>
      </c>
      <c r="C82" s="74">
        <v>78939.81</v>
      </c>
      <c r="D82" s="74">
        <v>-78939.81</v>
      </c>
      <c r="E82" s="74">
        <v>0</v>
      </c>
      <c r="F82" s="74">
        <v>0</v>
      </c>
      <c r="G82" s="74">
        <v>0</v>
      </c>
      <c r="H82" s="74">
        <v>78939.81</v>
      </c>
      <c r="I82" s="74">
        <v>-78939.81</v>
      </c>
      <c r="J82" s="74">
        <v>0</v>
      </c>
      <c r="K82" s="74">
        <v>0</v>
      </c>
      <c r="L82" s="78">
        <v>1</v>
      </c>
      <c r="M82" s="74">
        <v>85226.37999999999</v>
      </c>
      <c r="N82" s="74">
        <v>85226.37999999999</v>
      </c>
      <c r="O82" s="74">
        <v>-85226.37999999999</v>
      </c>
      <c r="P82" s="74">
        <v>0</v>
      </c>
      <c r="Q82" s="74">
        <v>0</v>
      </c>
      <c r="R82" s="74">
        <v>0</v>
      </c>
      <c r="S82" s="74">
        <v>85226.37999999999</v>
      </c>
      <c r="T82" s="74">
        <v>-85226.37999999999</v>
      </c>
      <c r="U82" s="74">
        <v>0</v>
      </c>
      <c r="V82" s="74">
        <v>0</v>
      </c>
      <c r="W82" s="78">
        <v>1</v>
      </c>
      <c r="X82" s="74">
        <v>75616.679999999993</v>
      </c>
      <c r="Y82" s="74">
        <v>75616.679999999993</v>
      </c>
      <c r="Z82" s="74">
        <v>-75616.679999999993</v>
      </c>
      <c r="AA82" s="74">
        <v>0</v>
      </c>
      <c r="AB82" s="74">
        <v>0</v>
      </c>
      <c r="AC82" s="74">
        <v>0</v>
      </c>
      <c r="AD82" s="74">
        <v>75616.679999999993</v>
      </c>
      <c r="AE82" s="74">
        <v>-75616.679999999993</v>
      </c>
      <c r="AF82" s="74">
        <v>0</v>
      </c>
      <c r="AG82" s="74">
        <v>0</v>
      </c>
      <c r="AH82" s="78">
        <v>1</v>
      </c>
    </row>
    <row r="83" spans="1:34" x14ac:dyDescent="0.2">
      <c r="A83" s="77" t="s">
        <v>143</v>
      </c>
      <c r="B83" s="74">
        <v>7218.68</v>
      </c>
      <c r="C83" s="74">
        <v>7218.68</v>
      </c>
      <c r="D83" s="74">
        <v>-7218.68</v>
      </c>
      <c r="E83" s="74">
        <v>0</v>
      </c>
      <c r="F83" s="74">
        <v>0</v>
      </c>
      <c r="G83" s="74">
        <v>0</v>
      </c>
      <c r="H83" s="74">
        <v>7218.68</v>
      </c>
      <c r="I83" s="74">
        <v>-7218.68</v>
      </c>
      <c r="J83" s="74">
        <v>0</v>
      </c>
      <c r="K83" s="74">
        <v>0</v>
      </c>
      <c r="L83" s="78">
        <v>1</v>
      </c>
      <c r="M83" s="74">
        <v>0</v>
      </c>
      <c r="N83" s="74">
        <v>0</v>
      </c>
      <c r="O83" s="74">
        <v>0</v>
      </c>
      <c r="P83" s="74">
        <v>0</v>
      </c>
      <c r="Q83" s="74">
        <v>0</v>
      </c>
      <c r="R83" s="74">
        <v>0</v>
      </c>
      <c r="S83" s="74">
        <v>0</v>
      </c>
      <c r="T83" s="74">
        <v>0</v>
      </c>
      <c r="U83" s="74">
        <v>0</v>
      </c>
      <c r="V83" s="74">
        <v>0</v>
      </c>
      <c r="W83" s="78">
        <v>1</v>
      </c>
      <c r="X83" s="74">
        <v>0</v>
      </c>
      <c r="Y83" s="74">
        <v>0</v>
      </c>
      <c r="Z83" s="74">
        <v>0</v>
      </c>
      <c r="AA83" s="74">
        <v>0</v>
      </c>
      <c r="AB83" s="74">
        <v>0</v>
      </c>
      <c r="AC83" s="74">
        <v>0</v>
      </c>
      <c r="AD83" s="74">
        <v>0</v>
      </c>
      <c r="AE83" s="74">
        <v>0</v>
      </c>
      <c r="AF83" s="74">
        <v>0</v>
      </c>
      <c r="AG83" s="74">
        <v>0</v>
      </c>
      <c r="AH83" s="78">
        <v>1</v>
      </c>
    </row>
    <row r="84" spans="1:34" x14ac:dyDescent="0.2">
      <c r="A84" s="77" t="s">
        <v>144</v>
      </c>
      <c r="B84" s="74">
        <v>373299.11</v>
      </c>
      <c r="C84" s="74">
        <v>373299.11</v>
      </c>
      <c r="D84" s="74">
        <v>0</v>
      </c>
      <c r="E84" s="74">
        <v>0</v>
      </c>
      <c r="F84" s="74">
        <v>373299.11</v>
      </c>
      <c r="G84" s="74">
        <v>0</v>
      </c>
      <c r="H84" s="74">
        <v>373299.11</v>
      </c>
      <c r="I84" s="74">
        <v>0</v>
      </c>
      <c r="J84" s="74">
        <v>0</v>
      </c>
      <c r="K84" s="74">
        <v>373299.11</v>
      </c>
      <c r="L84" s="78">
        <v>1</v>
      </c>
      <c r="M84" s="74">
        <v>184765.03999999998</v>
      </c>
      <c r="N84" s="74">
        <v>184765.03999999998</v>
      </c>
      <c r="O84" s="74">
        <v>0</v>
      </c>
      <c r="P84" s="74">
        <v>0</v>
      </c>
      <c r="Q84" s="74">
        <v>184765.03999999998</v>
      </c>
      <c r="R84" s="74">
        <v>0</v>
      </c>
      <c r="S84" s="74">
        <v>184765.03999999998</v>
      </c>
      <c r="T84" s="74">
        <v>0</v>
      </c>
      <c r="U84" s="74">
        <v>0</v>
      </c>
      <c r="V84" s="74">
        <v>184765.03999999998</v>
      </c>
      <c r="W84" s="78">
        <v>1</v>
      </c>
      <c r="X84" s="74">
        <v>57500.039999999986</v>
      </c>
      <c r="Y84" s="74">
        <v>57500.039999999986</v>
      </c>
      <c r="Z84" s="74">
        <v>0</v>
      </c>
      <c r="AA84" s="74">
        <v>497779.14999999967</v>
      </c>
      <c r="AB84" s="74">
        <v>555279.18999999971</v>
      </c>
      <c r="AC84" s="74">
        <v>0</v>
      </c>
      <c r="AD84" s="74">
        <v>57500.039999999986</v>
      </c>
      <c r="AE84" s="74">
        <v>0</v>
      </c>
      <c r="AF84" s="74">
        <v>497779.14999999967</v>
      </c>
      <c r="AG84" s="74">
        <v>555279.18999999971</v>
      </c>
      <c r="AH84" s="78">
        <v>1</v>
      </c>
    </row>
    <row r="85" spans="1:34" x14ac:dyDescent="0.2">
      <c r="A85" s="77" t="s">
        <v>145</v>
      </c>
      <c r="B85" s="74">
        <v>319352.66459999996</v>
      </c>
      <c r="C85" s="74">
        <v>319352.66459999996</v>
      </c>
      <c r="D85" s="74">
        <v>0</v>
      </c>
      <c r="E85" s="74">
        <v>0</v>
      </c>
      <c r="F85" s="74">
        <v>319352.66459999996</v>
      </c>
      <c r="G85" s="74">
        <v>0</v>
      </c>
      <c r="H85" s="74">
        <v>319352.66459999996</v>
      </c>
      <c r="I85" s="74">
        <v>0</v>
      </c>
      <c r="J85" s="74">
        <v>0</v>
      </c>
      <c r="K85" s="74">
        <v>319352.66459999996</v>
      </c>
      <c r="L85" s="78">
        <v>1</v>
      </c>
      <c r="M85" s="74">
        <v>290002.85292310599</v>
      </c>
      <c r="N85" s="74">
        <v>290002.85292310599</v>
      </c>
      <c r="O85" s="74">
        <v>0</v>
      </c>
      <c r="P85" s="74">
        <v>0</v>
      </c>
      <c r="Q85" s="74">
        <v>290002.85292310599</v>
      </c>
      <c r="R85" s="74">
        <v>0</v>
      </c>
      <c r="S85" s="74">
        <v>290002.85292310599</v>
      </c>
      <c r="T85" s="74">
        <v>0</v>
      </c>
      <c r="U85" s="74">
        <v>0</v>
      </c>
      <c r="V85" s="74">
        <v>290002.85292310599</v>
      </c>
      <c r="W85" s="78">
        <v>1</v>
      </c>
      <c r="X85" s="74">
        <v>272977.26989682205</v>
      </c>
      <c r="Y85" s="74">
        <v>272977.26989682205</v>
      </c>
      <c r="Z85" s="74">
        <v>0</v>
      </c>
      <c r="AA85" s="74">
        <v>0</v>
      </c>
      <c r="AB85" s="74">
        <v>272977.26989682205</v>
      </c>
      <c r="AC85" s="74">
        <v>0</v>
      </c>
      <c r="AD85" s="74">
        <v>272977.26989682205</v>
      </c>
      <c r="AE85" s="74">
        <v>0</v>
      </c>
      <c r="AF85" s="74">
        <v>0</v>
      </c>
      <c r="AG85" s="74">
        <v>272977.26989682205</v>
      </c>
      <c r="AH85" s="78">
        <v>1</v>
      </c>
    </row>
    <row r="86" spans="1:34" x14ac:dyDescent="0.2">
      <c r="A86" s="77" t="s">
        <v>146</v>
      </c>
      <c r="B86" s="74">
        <v>13526.99365</v>
      </c>
      <c r="C86" s="74">
        <v>13526.99365</v>
      </c>
      <c r="D86" s="74">
        <v>-13526.99365</v>
      </c>
      <c r="E86" s="74">
        <v>0</v>
      </c>
      <c r="F86" s="74">
        <v>0</v>
      </c>
      <c r="G86" s="74">
        <v>0</v>
      </c>
      <c r="H86" s="74">
        <v>13526.99365</v>
      </c>
      <c r="I86" s="74">
        <v>-13526.99365</v>
      </c>
      <c r="J86" s="74">
        <v>0</v>
      </c>
      <c r="K86" s="74">
        <v>0</v>
      </c>
      <c r="L86" s="78">
        <v>1</v>
      </c>
      <c r="M86" s="74">
        <v>7720.0641178185779</v>
      </c>
      <c r="N86" s="74">
        <v>7720.0641178185779</v>
      </c>
      <c r="O86" s="74">
        <v>-7720.0641178185779</v>
      </c>
      <c r="P86" s="74">
        <v>0</v>
      </c>
      <c r="Q86" s="74">
        <v>0</v>
      </c>
      <c r="R86" s="74">
        <v>0</v>
      </c>
      <c r="S86" s="74">
        <v>7720.0641178185779</v>
      </c>
      <c r="T86" s="74">
        <v>-7720.0641178185779</v>
      </c>
      <c r="U86" s="74">
        <v>0</v>
      </c>
      <c r="V86" s="74">
        <v>0</v>
      </c>
      <c r="W86" s="78">
        <v>1</v>
      </c>
      <c r="X86" s="74">
        <v>7791.8691959742055</v>
      </c>
      <c r="Y86" s="74">
        <v>7791.8691959742055</v>
      </c>
      <c r="Z86" s="74">
        <v>-7791.8691959742055</v>
      </c>
      <c r="AA86" s="74">
        <v>0</v>
      </c>
      <c r="AB86" s="74">
        <v>0</v>
      </c>
      <c r="AC86" s="74">
        <v>0</v>
      </c>
      <c r="AD86" s="74">
        <v>7791.8691959742055</v>
      </c>
      <c r="AE86" s="74">
        <v>-7791.8691959742055</v>
      </c>
      <c r="AF86" s="74">
        <v>0</v>
      </c>
      <c r="AG86" s="74">
        <v>0</v>
      </c>
      <c r="AH86" s="78">
        <v>1</v>
      </c>
    </row>
    <row r="87" spans="1:34" x14ac:dyDescent="0.2">
      <c r="A87" s="77" t="s">
        <v>147</v>
      </c>
      <c r="B87" s="74">
        <v>117984.94135000002</v>
      </c>
      <c r="C87" s="74">
        <v>117984.94135000002</v>
      </c>
      <c r="D87" s="74">
        <v>-117984.94135000002</v>
      </c>
      <c r="E87" s="74">
        <v>0</v>
      </c>
      <c r="F87" s="74">
        <v>0</v>
      </c>
      <c r="G87" s="74">
        <v>0</v>
      </c>
      <c r="H87" s="74">
        <v>117984.94135000002</v>
      </c>
      <c r="I87" s="74">
        <v>-117984.94135000002</v>
      </c>
      <c r="J87" s="74">
        <v>0</v>
      </c>
      <c r="K87" s="74">
        <v>0</v>
      </c>
      <c r="L87" s="78">
        <v>1</v>
      </c>
      <c r="M87" s="74">
        <v>167498.22895000002</v>
      </c>
      <c r="N87" s="74">
        <v>167498.22895000002</v>
      </c>
      <c r="O87" s="74">
        <v>-167498.22895000002</v>
      </c>
      <c r="P87" s="74">
        <v>0</v>
      </c>
      <c r="Q87" s="74">
        <v>0</v>
      </c>
      <c r="R87" s="74">
        <v>0</v>
      </c>
      <c r="S87" s="74">
        <v>167498.22895000002</v>
      </c>
      <c r="T87" s="74">
        <v>-167498.22895000002</v>
      </c>
      <c r="U87" s="74">
        <v>0</v>
      </c>
      <c r="V87" s="74">
        <v>0</v>
      </c>
      <c r="W87" s="78">
        <v>1</v>
      </c>
      <c r="X87" s="74">
        <v>169337.65439999997</v>
      </c>
      <c r="Y87" s="74">
        <v>169337.65439999997</v>
      </c>
      <c r="Z87" s="74">
        <v>-169337.65439999997</v>
      </c>
      <c r="AA87" s="74">
        <v>0</v>
      </c>
      <c r="AB87" s="74">
        <v>0</v>
      </c>
      <c r="AC87" s="74">
        <v>0</v>
      </c>
      <c r="AD87" s="74">
        <v>169337.65439999997</v>
      </c>
      <c r="AE87" s="74">
        <v>-169337.65439999997</v>
      </c>
      <c r="AF87" s="74">
        <v>0</v>
      </c>
      <c r="AG87" s="74">
        <v>0</v>
      </c>
      <c r="AH87" s="78">
        <v>1</v>
      </c>
    </row>
    <row r="88" spans="1:34" x14ac:dyDescent="0.2">
      <c r="A88" s="77" t="s">
        <v>148</v>
      </c>
      <c r="B88" s="74">
        <v>15857.5707</v>
      </c>
      <c r="C88" s="74">
        <v>15857.5707</v>
      </c>
      <c r="D88" s="74">
        <v>-15857.5707</v>
      </c>
      <c r="E88" s="74">
        <v>0</v>
      </c>
      <c r="F88" s="74">
        <v>0</v>
      </c>
      <c r="G88" s="74">
        <v>0</v>
      </c>
      <c r="H88" s="74">
        <v>15857.5707</v>
      </c>
      <c r="I88" s="74">
        <v>-15857.5707</v>
      </c>
      <c r="J88" s="74">
        <v>0</v>
      </c>
      <c r="K88" s="74">
        <v>0</v>
      </c>
      <c r="L88" s="78">
        <v>1</v>
      </c>
      <c r="M88" s="74">
        <v>23007.33604494085</v>
      </c>
      <c r="N88" s="74">
        <v>23007.33604494085</v>
      </c>
      <c r="O88" s="74">
        <v>-23007.33604494085</v>
      </c>
      <c r="P88" s="74">
        <v>0</v>
      </c>
      <c r="Q88" s="74">
        <v>0</v>
      </c>
      <c r="R88" s="74">
        <v>0</v>
      </c>
      <c r="S88" s="74">
        <v>23007.33604494085</v>
      </c>
      <c r="T88" s="74">
        <v>-23007.33604494085</v>
      </c>
      <c r="U88" s="74">
        <v>0</v>
      </c>
      <c r="V88" s="74">
        <v>0</v>
      </c>
      <c r="W88" s="78">
        <v>1</v>
      </c>
      <c r="X88" s="74">
        <v>33681.511244166206</v>
      </c>
      <c r="Y88" s="74">
        <v>33681.511244166206</v>
      </c>
      <c r="Z88" s="74">
        <v>-33681.511244166206</v>
      </c>
      <c r="AA88" s="74">
        <v>0</v>
      </c>
      <c r="AB88" s="74">
        <v>0</v>
      </c>
      <c r="AC88" s="74">
        <v>0</v>
      </c>
      <c r="AD88" s="74">
        <v>33681.511244166206</v>
      </c>
      <c r="AE88" s="74">
        <v>-33681.511244166206</v>
      </c>
      <c r="AF88" s="74">
        <v>0</v>
      </c>
      <c r="AG88" s="74">
        <v>0</v>
      </c>
      <c r="AH88" s="78">
        <v>1</v>
      </c>
    </row>
    <row r="89" spans="1:34" x14ac:dyDescent="0.2">
      <c r="A89" s="77" t="s">
        <v>149</v>
      </c>
      <c r="B89" s="74">
        <v>32109.463449999999</v>
      </c>
      <c r="C89" s="74">
        <v>32109.463449999999</v>
      </c>
      <c r="D89" s="74">
        <v>-32109.463449999999</v>
      </c>
      <c r="E89" s="74">
        <v>0</v>
      </c>
      <c r="F89" s="74">
        <v>0</v>
      </c>
      <c r="G89" s="74">
        <v>0</v>
      </c>
      <c r="H89" s="74">
        <v>32109.463449999999</v>
      </c>
      <c r="I89" s="74">
        <v>-32109.463449999999</v>
      </c>
      <c r="J89" s="74">
        <v>0</v>
      </c>
      <c r="K89" s="74">
        <v>0</v>
      </c>
      <c r="L89" s="78">
        <v>1</v>
      </c>
      <c r="M89" s="74">
        <v>35875.687243957851</v>
      </c>
      <c r="N89" s="74">
        <v>35875.687243957851</v>
      </c>
      <c r="O89" s="74">
        <v>-35875.687243957851</v>
      </c>
      <c r="P89" s="74">
        <v>0</v>
      </c>
      <c r="Q89" s="74">
        <v>0</v>
      </c>
      <c r="R89" s="74">
        <v>0</v>
      </c>
      <c r="S89" s="74">
        <v>35875.687243957851</v>
      </c>
      <c r="T89" s="74">
        <v>-35875.687243957851</v>
      </c>
      <c r="U89" s="74">
        <v>0</v>
      </c>
      <c r="V89" s="74">
        <v>0</v>
      </c>
      <c r="W89" s="78">
        <v>1</v>
      </c>
      <c r="X89" s="74">
        <v>36187.223647188752</v>
      </c>
      <c r="Y89" s="74">
        <v>36187.223647188752</v>
      </c>
      <c r="Z89" s="74">
        <v>-36187.223647188752</v>
      </c>
      <c r="AA89" s="74">
        <v>0</v>
      </c>
      <c r="AB89" s="74">
        <v>0</v>
      </c>
      <c r="AC89" s="74">
        <v>0</v>
      </c>
      <c r="AD89" s="74">
        <v>36187.223647188752</v>
      </c>
      <c r="AE89" s="74">
        <v>-36187.223647188752</v>
      </c>
      <c r="AF89" s="74">
        <v>0</v>
      </c>
      <c r="AG89" s="74">
        <v>0</v>
      </c>
      <c r="AH89" s="78">
        <v>1</v>
      </c>
    </row>
    <row r="90" spans="1:34" x14ac:dyDescent="0.2">
      <c r="A90" s="77" t="s">
        <v>150</v>
      </c>
      <c r="B90" s="74">
        <v>37246.556250000001</v>
      </c>
      <c r="C90" s="74">
        <v>37246.556250000001</v>
      </c>
      <c r="D90" s="74">
        <v>-37246.556250000001</v>
      </c>
      <c r="E90" s="74">
        <v>0</v>
      </c>
      <c r="F90" s="74">
        <v>0</v>
      </c>
      <c r="G90" s="74">
        <v>0</v>
      </c>
      <c r="H90" s="74">
        <v>37246.556250000001</v>
      </c>
      <c r="I90" s="74">
        <v>-37246.556250000001</v>
      </c>
      <c r="J90" s="74">
        <v>0</v>
      </c>
      <c r="K90" s="74">
        <v>0</v>
      </c>
      <c r="L90" s="78">
        <v>1</v>
      </c>
      <c r="M90" s="74">
        <v>3751.3788001767502</v>
      </c>
      <c r="N90" s="74">
        <v>3751.3788001767502</v>
      </c>
      <c r="O90" s="74">
        <v>-3751.3788001767502</v>
      </c>
      <c r="P90" s="74">
        <v>0</v>
      </c>
      <c r="Q90" s="74">
        <v>0</v>
      </c>
      <c r="R90" s="74">
        <v>0</v>
      </c>
      <c r="S90" s="74">
        <v>3751.3788001767502</v>
      </c>
      <c r="T90" s="74">
        <v>-3751.3788001767502</v>
      </c>
      <c r="U90" s="74">
        <v>0</v>
      </c>
      <c r="V90" s="74">
        <v>0</v>
      </c>
      <c r="W90" s="78">
        <v>1</v>
      </c>
      <c r="X90" s="74">
        <v>3630.3436158488003</v>
      </c>
      <c r="Y90" s="74">
        <v>3630.3436158488003</v>
      </c>
      <c r="Z90" s="74">
        <v>-3630.3436158488003</v>
      </c>
      <c r="AA90" s="74">
        <v>0</v>
      </c>
      <c r="AB90" s="74">
        <v>0</v>
      </c>
      <c r="AC90" s="74">
        <v>0</v>
      </c>
      <c r="AD90" s="74">
        <v>3630.3436158488003</v>
      </c>
      <c r="AE90" s="74">
        <v>-3630.3436158488003</v>
      </c>
      <c r="AF90" s="74">
        <v>0</v>
      </c>
      <c r="AG90" s="74">
        <v>0</v>
      </c>
      <c r="AH90" s="78">
        <v>1</v>
      </c>
    </row>
    <row r="91" spans="1:34" x14ac:dyDescent="0.2">
      <c r="A91" s="77" t="s">
        <v>151</v>
      </c>
      <c r="B91" s="74">
        <v>1225045.6199999999</v>
      </c>
      <c r="C91" s="74">
        <v>1225045.6199999999</v>
      </c>
      <c r="D91" s="74">
        <v>-28366.816500000001</v>
      </c>
      <c r="E91" s="74">
        <v>0</v>
      </c>
      <c r="F91" s="74">
        <v>1196678.8034999999</v>
      </c>
      <c r="G91" s="74">
        <v>0</v>
      </c>
      <c r="H91" s="74">
        <v>1225045.6199999999</v>
      </c>
      <c r="I91" s="74">
        <v>-28366.816500000001</v>
      </c>
      <c r="J91" s="74">
        <v>0</v>
      </c>
      <c r="K91" s="74">
        <v>1196678.8034999999</v>
      </c>
      <c r="L91" s="78">
        <v>1</v>
      </c>
      <c r="M91" s="74">
        <v>1147175.69</v>
      </c>
      <c r="N91" s="74">
        <v>1147175.69</v>
      </c>
      <c r="O91" s="74">
        <v>-28216.776500000011</v>
      </c>
      <c r="P91" s="74">
        <v>0</v>
      </c>
      <c r="Q91" s="74">
        <v>1118958.9135</v>
      </c>
      <c r="R91" s="74">
        <v>0</v>
      </c>
      <c r="S91" s="74">
        <v>1147175.69</v>
      </c>
      <c r="T91" s="74">
        <v>-28216.776500000011</v>
      </c>
      <c r="U91" s="74">
        <v>0</v>
      </c>
      <c r="V91" s="74">
        <v>1118958.9135</v>
      </c>
      <c r="W91" s="78">
        <v>1</v>
      </c>
      <c r="X91" s="74">
        <v>1175855.04</v>
      </c>
      <c r="Y91" s="74">
        <v>1175855.04</v>
      </c>
      <c r="Z91" s="74">
        <v>-28216.776500000011</v>
      </c>
      <c r="AA91" s="74">
        <v>0</v>
      </c>
      <c r="AB91" s="74">
        <v>1147638.2635000001</v>
      </c>
      <c r="AC91" s="74">
        <v>0</v>
      </c>
      <c r="AD91" s="74">
        <v>1175855.04</v>
      </c>
      <c r="AE91" s="74">
        <v>-28216.776500000011</v>
      </c>
      <c r="AF91" s="74">
        <v>0</v>
      </c>
      <c r="AG91" s="74">
        <v>1147638.2635000001</v>
      </c>
      <c r="AH91" s="78">
        <v>1</v>
      </c>
    </row>
    <row r="92" spans="1:34" x14ac:dyDescent="0.2">
      <c r="A92" s="77" t="s">
        <v>152</v>
      </c>
      <c r="B92" s="74">
        <v>55223.049999999988</v>
      </c>
      <c r="C92" s="74">
        <v>55223.049999999988</v>
      </c>
      <c r="D92" s="74">
        <v>0</v>
      </c>
      <c r="E92" s="74">
        <v>0</v>
      </c>
      <c r="F92" s="74">
        <v>55223.049999999988</v>
      </c>
      <c r="G92" s="74">
        <v>0</v>
      </c>
      <c r="H92" s="74">
        <v>55223.049999999988</v>
      </c>
      <c r="I92" s="74">
        <v>0</v>
      </c>
      <c r="J92" s="74">
        <v>0</v>
      </c>
      <c r="K92" s="74">
        <v>55223.049999999988</v>
      </c>
      <c r="L92" s="78">
        <v>1</v>
      </c>
      <c r="M92" s="74">
        <v>53192.75999999998</v>
      </c>
      <c r="N92" s="74">
        <v>53192.75999999998</v>
      </c>
      <c r="O92" s="74">
        <v>0</v>
      </c>
      <c r="P92" s="74">
        <v>0</v>
      </c>
      <c r="Q92" s="74">
        <v>53192.75999999998</v>
      </c>
      <c r="R92" s="74">
        <v>0</v>
      </c>
      <c r="S92" s="74">
        <v>53192.75999999998</v>
      </c>
      <c r="T92" s="74">
        <v>0</v>
      </c>
      <c r="U92" s="74">
        <v>0</v>
      </c>
      <c r="V92" s="74">
        <v>53192.75999999998</v>
      </c>
      <c r="W92" s="78">
        <v>1</v>
      </c>
      <c r="X92" s="74">
        <v>53693.52</v>
      </c>
      <c r="Y92" s="74">
        <v>53693.52</v>
      </c>
      <c r="Z92" s="74">
        <v>0</v>
      </c>
      <c r="AA92" s="74">
        <v>0</v>
      </c>
      <c r="AB92" s="74">
        <v>53693.52</v>
      </c>
      <c r="AC92" s="74">
        <v>0</v>
      </c>
      <c r="AD92" s="74">
        <v>53693.52</v>
      </c>
      <c r="AE92" s="74">
        <v>0</v>
      </c>
      <c r="AF92" s="74">
        <v>0</v>
      </c>
      <c r="AG92" s="74">
        <v>53693.52</v>
      </c>
      <c r="AH92" s="78">
        <v>1</v>
      </c>
    </row>
    <row r="93" spans="1:34" ht="15.75" thickBot="1" x14ac:dyDescent="0.25">
      <c r="A93" s="77" t="s">
        <v>153</v>
      </c>
      <c r="B93" s="74">
        <v>258586.34000000003</v>
      </c>
      <c r="C93" s="74">
        <v>258586.34000000003</v>
      </c>
      <c r="D93" s="74">
        <v>0</v>
      </c>
      <c r="E93" s="74">
        <v>0</v>
      </c>
      <c r="F93" s="74">
        <v>258586.34000000003</v>
      </c>
      <c r="G93" s="74">
        <v>0</v>
      </c>
      <c r="H93" s="74">
        <v>258586.34000000003</v>
      </c>
      <c r="I93" s="74">
        <v>0</v>
      </c>
      <c r="J93" s="74">
        <v>0</v>
      </c>
      <c r="K93" s="74">
        <v>258586.34000000003</v>
      </c>
      <c r="L93" s="78">
        <v>1</v>
      </c>
      <c r="M93" s="74">
        <v>285075.00000000006</v>
      </c>
      <c r="N93" s="74">
        <v>285075.00000000006</v>
      </c>
      <c r="O93" s="74">
        <v>0</v>
      </c>
      <c r="P93" s="74">
        <v>0</v>
      </c>
      <c r="Q93" s="74">
        <v>285075.00000000006</v>
      </c>
      <c r="R93" s="74">
        <v>0</v>
      </c>
      <c r="S93" s="74">
        <v>285075.00000000006</v>
      </c>
      <c r="T93" s="74">
        <v>0</v>
      </c>
      <c r="U93" s="74">
        <v>0</v>
      </c>
      <c r="V93" s="74">
        <v>285075.00000000006</v>
      </c>
      <c r="W93" s="78">
        <v>1</v>
      </c>
      <c r="X93" s="74">
        <v>287639</v>
      </c>
      <c r="Y93" s="74">
        <v>287639</v>
      </c>
      <c r="Z93" s="74">
        <v>0</v>
      </c>
      <c r="AA93" s="74">
        <v>0</v>
      </c>
      <c r="AB93" s="74">
        <v>287639</v>
      </c>
      <c r="AC93" s="74">
        <v>0</v>
      </c>
      <c r="AD93" s="74">
        <v>287639</v>
      </c>
      <c r="AE93" s="74">
        <v>0</v>
      </c>
      <c r="AF93" s="74">
        <v>0</v>
      </c>
      <c r="AG93" s="74">
        <v>287639</v>
      </c>
      <c r="AH93" s="78">
        <v>1</v>
      </c>
    </row>
    <row r="94" spans="1:34" x14ac:dyDescent="0.2">
      <c r="A94" s="76" t="s">
        <v>130</v>
      </c>
      <c r="B94" s="79">
        <v>16471408.170000002</v>
      </c>
      <c r="C94" s="79">
        <v>16471408.170000002</v>
      </c>
      <c r="D94" s="79">
        <v>-342741.47190000006</v>
      </c>
      <c r="E94" s="79">
        <v>0</v>
      </c>
      <c r="F94" s="79">
        <v>16128666.698100002</v>
      </c>
      <c r="G94" s="79">
        <v>0</v>
      </c>
      <c r="H94" s="79">
        <v>16471408.170000002</v>
      </c>
      <c r="I94" s="79">
        <v>-342741.47190000006</v>
      </c>
      <c r="J94" s="79">
        <v>0</v>
      </c>
      <c r="K94" s="79">
        <v>16128666.698100002</v>
      </c>
      <c r="L94" s="80" t="s">
        <v>91</v>
      </c>
      <c r="M94" s="79">
        <v>16710614.338079998</v>
      </c>
      <c r="N94" s="79">
        <v>16710614.338079998</v>
      </c>
      <c r="O94" s="79">
        <v>-351295.85165689402</v>
      </c>
      <c r="P94" s="79">
        <v>0</v>
      </c>
      <c r="Q94" s="79">
        <v>16359318.486423105</v>
      </c>
      <c r="R94" s="79">
        <v>0</v>
      </c>
      <c r="S94" s="79">
        <v>16710614.338079998</v>
      </c>
      <c r="T94" s="79">
        <v>-351295.85165689402</v>
      </c>
      <c r="U94" s="79">
        <v>0</v>
      </c>
      <c r="V94" s="79">
        <v>16359318.486423105</v>
      </c>
      <c r="W94" s="80" t="s">
        <v>91</v>
      </c>
      <c r="X94" s="79">
        <v>16884169.691999998</v>
      </c>
      <c r="Y94" s="79">
        <v>16884169.691999998</v>
      </c>
      <c r="Z94" s="79">
        <v>-354462.05860317795</v>
      </c>
      <c r="AA94" s="79">
        <v>440484.91919999971</v>
      </c>
      <c r="AB94" s="79">
        <v>16970192.552596815</v>
      </c>
      <c r="AC94" s="79">
        <v>0</v>
      </c>
      <c r="AD94" s="79">
        <v>16884169.691999998</v>
      </c>
      <c r="AE94" s="79">
        <v>-354462.05860317795</v>
      </c>
      <c r="AF94" s="79">
        <v>440484.91919999971</v>
      </c>
      <c r="AG94" s="79">
        <v>16970192.552596815</v>
      </c>
      <c r="AH94" s="80" t="s">
        <v>91</v>
      </c>
    </row>
    <row r="95" spans="1:34" x14ac:dyDescent="0.2">
      <c r="B95" s="81"/>
      <c r="C95" s="81"/>
      <c r="D95" s="81"/>
      <c r="E95" s="81"/>
      <c r="F95" s="81"/>
      <c r="G95" s="81"/>
      <c r="H95" s="81"/>
      <c r="I95" s="81"/>
      <c r="J95" s="81"/>
      <c r="K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</row>
    <row r="96" spans="1:34" x14ac:dyDescent="0.2">
      <c r="A96" s="76" t="s">
        <v>154</v>
      </c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</row>
    <row r="97" spans="1:34" x14ac:dyDescent="0.2">
      <c r="A97" s="77" t="s">
        <v>155</v>
      </c>
      <c r="B97" s="74">
        <v>23349093.719999999</v>
      </c>
      <c r="C97" s="74">
        <v>23349093.719999999</v>
      </c>
      <c r="D97" s="74">
        <v>-23349093.719999999</v>
      </c>
      <c r="E97" s="74">
        <v>0</v>
      </c>
      <c r="F97" s="74">
        <v>0</v>
      </c>
      <c r="G97" s="74">
        <v>0</v>
      </c>
      <c r="H97" s="74">
        <v>23349093.719999999</v>
      </c>
      <c r="I97" s="74">
        <v>-23349093.719999999</v>
      </c>
      <c r="J97" s="74">
        <v>0</v>
      </c>
      <c r="K97" s="74">
        <v>0</v>
      </c>
      <c r="L97" s="78">
        <v>1</v>
      </c>
      <c r="M97" s="74">
        <v>28955184</v>
      </c>
      <c r="N97" s="74">
        <v>28955184</v>
      </c>
      <c r="O97" s="74">
        <v>-28955184</v>
      </c>
      <c r="P97" s="74">
        <v>0</v>
      </c>
      <c r="Q97" s="74">
        <v>0</v>
      </c>
      <c r="R97" s="74">
        <v>0</v>
      </c>
      <c r="S97" s="74">
        <v>28955184</v>
      </c>
      <c r="T97" s="74">
        <v>-28955184</v>
      </c>
      <c r="U97" s="74">
        <v>0</v>
      </c>
      <c r="V97" s="74">
        <v>0</v>
      </c>
      <c r="W97" s="78">
        <v>1</v>
      </c>
      <c r="X97" s="74">
        <v>34075912</v>
      </c>
      <c r="Y97" s="74">
        <v>34075912</v>
      </c>
      <c r="Z97" s="74">
        <v>-34075912</v>
      </c>
      <c r="AA97" s="74">
        <v>0</v>
      </c>
      <c r="AB97" s="74">
        <v>0</v>
      </c>
      <c r="AC97" s="74">
        <v>0</v>
      </c>
      <c r="AD97" s="74">
        <v>34075912</v>
      </c>
      <c r="AE97" s="74">
        <v>-34075912</v>
      </c>
      <c r="AF97" s="74">
        <v>0</v>
      </c>
      <c r="AG97" s="74">
        <v>0</v>
      </c>
      <c r="AH97" s="78">
        <v>1</v>
      </c>
    </row>
    <row r="98" spans="1:34" x14ac:dyDescent="0.2">
      <c r="A98" s="77" t="s">
        <v>156</v>
      </c>
      <c r="B98" s="74">
        <v>-721320.98</v>
      </c>
      <c r="C98" s="74">
        <v>-721320.98</v>
      </c>
      <c r="D98" s="74">
        <v>0</v>
      </c>
      <c r="E98" s="74">
        <v>0</v>
      </c>
      <c r="F98" s="74">
        <v>-721320.98</v>
      </c>
      <c r="G98" s="74">
        <v>0</v>
      </c>
      <c r="H98" s="74">
        <v>-721320.98</v>
      </c>
      <c r="I98" s="74">
        <v>0</v>
      </c>
      <c r="J98" s="74">
        <v>0</v>
      </c>
      <c r="K98" s="74">
        <v>-721320.98</v>
      </c>
      <c r="L98" s="78">
        <v>1</v>
      </c>
      <c r="M98" s="74">
        <v>-500000.00000000006</v>
      </c>
      <c r="N98" s="74">
        <v>-500000.00000000006</v>
      </c>
      <c r="O98" s="74">
        <v>0</v>
      </c>
      <c r="P98" s="74">
        <v>0</v>
      </c>
      <c r="Q98" s="74">
        <v>-500000.00000000006</v>
      </c>
      <c r="R98" s="74">
        <v>0</v>
      </c>
      <c r="S98" s="74">
        <v>-500000.00000000006</v>
      </c>
      <c r="T98" s="74">
        <v>0</v>
      </c>
      <c r="U98" s="74">
        <v>0</v>
      </c>
      <c r="V98" s="74">
        <v>-500000.00000000006</v>
      </c>
      <c r="W98" s="78">
        <v>1</v>
      </c>
      <c r="X98" s="74">
        <v>0</v>
      </c>
      <c r="Y98" s="74">
        <v>0</v>
      </c>
      <c r="Z98" s="74">
        <v>0</v>
      </c>
      <c r="AA98" s="74">
        <v>0</v>
      </c>
      <c r="AB98" s="74">
        <v>0</v>
      </c>
      <c r="AC98" s="74">
        <v>0</v>
      </c>
      <c r="AD98" s="74">
        <v>0</v>
      </c>
      <c r="AE98" s="74">
        <v>0</v>
      </c>
      <c r="AF98" s="74">
        <v>0</v>
      </c>
      <c r="AG98" s="74">
        <v>0</v>
      </c>
      <c r="AH98" s="78">
        <v>1</v>
      </c>
    </row>
    <row r="99" spans="1:34" x14ac:dyDescent="0.2">
      <c r="A99" s="77" t="s">
        <v>157</v>
      </c>
      <c r="B99" s="74">
        <v>118418.73</v>
      </c>
      <c r="C99" s="74">
        <v>118418.73</v>
      </c>
      <c r="D99" s="74">
        <v>-118418.73</v>
      </c>
      <c r="E99" s="74">
        <v>0</v>
      </c>
      <c r="F99" s="74">
        <v>0</v>
      </c>
      <c r="G99" s="74">
        <v>0</v>
      </c>
      <c r="H99" s="74">
        <v>118418.73</v>
      </c>
      <c r="I99" s="74">
        <v>-118418.73</v>
      </c>
      <c r="J99" s="74">
        <v>0</v>
      </c>
      <c r="K99" s="74">
        <v>0</v>
      </c>
      <c r="L99" s="78">
        <v>1</v>
      </c>
      <c r="M99" s="74">
        <v>0</v>
      </c>
      <c r="N99" s="74">
        <v>0</v>
      </c>
      <c r="O99" s="74">
        <v>0</v>
      </c>
      <c r="P99" s="74">
        <v>0</v>
      </c>
      <c r="Q99" s="74">
        <v>0</v>
      </c>
      <c r="R99" s="74">
        <v>0</v>
      </c>
      <c r="S99" s="74">
        <v>0</v>
      </c>
      <c r="T99" s="74">
        <v>0</v>
      </c>
      <c r="U99" s="74">
        <v>0</v>
      </c>
      <c r="V99" s="74">
        <v>0</v>
      </c>
      <c r="W99" s="78">
        <v>1</v>
      </c>
      <c r="X99" s="74">
        <v>0</v>
      </c>
      <c r="Y99" s="74">
        <v>0</v>
      </c>
      <c r="Z99" s="74">
        <v>0</v>
      </c>
      <c r="AA99" s="74">
        <v>0</v>
      </c>
      <c r="AB99" s="74">
        <v>0</v>
      </c>
      <c r="AC99" s="74">
        <v>0</v>
      </c>
      <c r="AD99" s="74">
        <v>0</v>
      </c>
      <c r="AE99" s="74">
        <v>0</v>
      </c>
      <c r="AF99" s="74">
        <v>0</v>
      </c>
      <c r="AG99" s="74">
        <v>0</v>
      </c>
      <c r="AH99" s="78">
        <v>1</v>
      </c>
    </row>
    <row r="100" spans="1:34" ht="15.75" thickBot="1" x14ac:dyDescent="0.25">
      <c r="A100" s="77" t="s">
        <v>158</v>
      </c>
      <c r="B100" s="74">
        <v>-11227.19</v>
      </c>
      <c r="C100" s="74">
        <v>-11227.19</v>
      </c>
      <c r="D100" s="74">
        <v>11227.19</v>
      </c>
      <c r="E100" s="74">
        <v>0</v>
      </c>
      <c r="F100" s="74">
        <v>0</v>
      </c>
      <c r="G100" s="74">
        <v>0</v>
      </c>
      <c r="H100" s="74">
        <v>-11227.19</v>
      </c>
      <c r="I100" s="74">
        <v>11227.19</v>
      </c>
      <c r="J100" s="74">
        <v>0</v>
      </c>
      <c r="K100" s="74">
        <v>0</v>
      </c>
      <c r="L100" s="78">
        <v>1</v>
      </c>
      <c r="M100" s="74">
        <v>0</v>
      </c>
      <c r="N100" s="74">
        <v>0</v>
      </c>
      <c r="O100" s="74">
        <v>0</v>
      </c>
      <c r="P100" s="74">
        <v>0</v>
      </c>
      <c r="Q100" s="74">
        <v>0</v>
      </c>
      <c r="R100" s="74">
        <v>0</v>
      </c>
      <c r="S100" s="74">
        <v>0</v>
      </c>
      <c r="T100" s="74">
        <v>0</v>
      </c>
      <c r="U100" s="74">
        <v>0</v>
      </c>
      <c r="V100" s="74">
        <v>0</v>
      </c>
      <c r="W100" s="78">
        <v>1</v>
      </c>
      <c r="X100" s="74">
        <v>0</v>
      </c>
      <c r="Y100" s="74">
        <v>0</v>
      </c>
      <c r="Z100" s="74">
        <v>0</v>
      </c>
      <c r="AA100" s="74">
        <v>0</v>
      </c>
      <c r="AB100" s="74">
        <v>0</v>
      </c>
      <c r="AC100" s="74">
        <v>0</v>
      </c>
      <c r="AD100" s="74">
        <v>0</v>
      </c>
      <c r="AE100" s="74">
        <v>0</v>
      </c>
      <c r="AF100" s="74">
        <v>0</v>
      </c>
      <c r="AG100" s="74">
        <v>0</v>
      </c>
      <c r="AH100" s="78">
        <v>1</v>
      </c>
    </row>
    <row r="101" spans="1:34" x14ac:dyDescent="0.2">
      <c r="A101" s="76" t="s">
        <v>154</v>
      </c>
      <c r="B101" s="79">
        <v>22734964.279999997</v>
      </c>
      <c r="C101" s="79">
        <v>22734964.279999997</v>
      </c>
      <c r="D101" s="79">
        <v>-23456285.259999998</v>
      </c>
      <c r="E101" s="79">
        <v>0</v>
      </c>
      <c r="F101" s="79">
        <v>-721320.98</v>
      </c>
      <c r="G101" s="79">
        <v>0</v>
      </c>
      <c r="H101" s="79">
        <v>22734964.279999997</v>
      </c>
      <c r="I101" s="79">
        <v>-23456285.259999998</v>
      </c>
      <c r="J101" s="79">
        <v>0</v>
      </c>
      <c r="K101" s="79">
        <v>-721320.98</v>
      </c>
      <c r="L101" s="80" t="s">
        <v>91</v>
      </c>
      <c r="M101" s="79">
        <v>28455184</v>
      </c>
      <c r="N101" s="79">
        <v>28455184</v>
      </c>
      <c r="O101" s="79">
        <v>-28955184</v>
      </c>
      <c r="P101" s="79">
        <v>0</v>
      </c>
      <c r="Q101" s="79">
        <v>-500000.00000000006</v>
      </c>
      <c r="R101" s="79">
        <v>0</v>
      </c>
      <c r="S101" s="79">
        <v>28455184</v>
      </c>
      <c r="T101" s="79">
        <v>-28955184</v>
      </c>
      <c r="U101" s="79">
        <v>0</v>
      </c>
      <c r="V101" s="79">
        <v>-500000.00000000006</v>
      </c>
      <c r="W101" s="80" t="s">
        <v>91</v>
      </c>
      <c r="X101" s="79">
        <v>34075912</v>
      </c>
      <c r="Y101" s="79">
        <v>34075912</v>
      </c>
      <c r="Z101" s="79">
        <v>-34075912</v>
      </c>
      <c r="AA101" s="79">
        <v>0</v>
      </c>
      <c r="AB101" s="79">
        <v>0</v>
      </c>
      <c r="AC101" s="79">
        <v>0</v>
      </c>
      <c r="AD101" s="79">
        <v>34075912</v>
      </c>
      <c r="AE101" s="79">
        <v>-34075912</v>
      </c>
      <c r="AF101" s="79">
        <v>0</v>
      </c>
      <c r="AG101" s="79">
        <v>0</v>
      </c>
      <c r="AH101" s="80" t="s">
        <v>91</v>
      </c>
    </row>
    <row r="102" spans="1:34" x14ac:dyDescent="0.2"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</row>
    <row r="103" spans="1:34" x14ac:dyDescent="0.2">
      <c r="A103" s="76" t="s">
        <v>159</v>
      </c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</row>
    <row r="104" spans="1:34" x14ac:dyDescent="0.2">
      <c r="A104" s="77" t="s">
        <v>160</v>
      </c>
      <c r="B104" s="74">
        <v>0</v>
      </c>
      <c r="C104" s="74">
        <v>0</v>
      </c>
      <c r="D104" s="74">
        <v>0</v>
      </c>
      <c r="E104" s="74">
        <v>0</v>
      </c>
      <c r="F104" s="74">
        <v>0</v>
      </c>
      <c r="G104" s="74">
        <v>0</v>
      </c>
      <c r="H104" s="74">
        <v>0</v>
      </c>
      <c r="I104" s="74">
        <v>0</v>
      </c>
      <c r="J104" s="74">
        <v>0</v>
      </c>
      <c r="K104" s="74">
        <v>0</v>
      </c>
      <c r="L104" s="78">
        <v>1</v>
      </c>
      <c r="M104" s="74">
        <v>0</v>
      </c>
      <c r="N104" s="74">
        <v>0</v>
      </c>
      <c r="O104" s="74">
        <v>0</v>
      </c>
      <c r="P104" s="74">
        <v>0</v>
      </c>
      <c r="Q104" s="74">
        <v>0</v>
      </c>
      <c r="R104" s="74">
        <v>0</v>
      </c>
      <c r="S104" s="74">
        <v>0</v>
      </c>
      <c r="T104" s="74">
        <v>0</v>
      </c>
      <c r="U104" s="74">
        <v>0</v>
      </c>
      <c r="V104" s="74">
        <v>0</v>
      </c>
      <c r="W104" s="78">
        <v>1</v>
      </c>
      <c r="X104" s="74">
        <v>0</v>
      </c>
      <c r="Y104" s="74">
        <v>0</v>
      </c>
      <c r="Z104" s="74">
        <v>0</v>
      </c>
      <c r="AA104" s="74">
        <v>0</v>
      </c>
      <c r="AB104" s="74">
        <v>0</v>
      </c>
      <c r="AC104" s="74">
        <v>0</v>
      </c>
      <c r="AD104" s="74">
        <v>0</v>
      </c>
      <c r="AE104" s="74">
        <v>0</v>
      </c>
      <c r="AF104" s="74">
        <v>0</v>
      </c>
      <c r="AG104" s="74">
        <v>0</v>
      </c>
      <c r="AH104" s="78">
        <v>1</v>
      </c>
    </row>
    <row r="105" spans="1:34" ht="15.75" thickBot="1" x14ac:dyDescent="0.25">
      <c r="A105" s="77" t="s">
        <v>161</v>
      </c>
      <c r="B105" s="74">
        <v>728.76</v>
      </c>
      <c r="C105" s="74">
        <v>728.76</v>
      </c>
      <c r="D105" s="74">
        <v>0</v>
      </c>
      <c r="E105" s="74">
        <v>0</v>
      </c>
      <c r="F105" s="74">
        <v>728.76</v>
      </c>
      <c r="G105" s="74">
        <v>0</v>
      </c>
      <c r="H105" s="74">
        <v>728.76</v>
      </c>
      <c r="I105" s="74">
        <v>0</v>
      </c>
      <c r="J105" s="74">
        <v>0</v>
      </c>
      <c r="K105" s="74">
        <v>728.76</v>
      </c>
      <c r="L105" s="78">
        <v>1</v>
      </c>
      <c r="M105" s="74">
        <v>0</v>
      </c>
      <c r="N105" s="74">
        <v>0</v>
      </c>
      <c r="O105" s="74">
        <v>0</v>
      </c>
      <c r="P105" s="74">
        <v>0</v>
      </c>
      <c r="Q105" s="74">
        <v>0</v>
      </c>
      <c r="R105" s="74">
        <v>0</v>
      </c>
      <c r="S105" s="74">
        <v>0</v>
      </c>
      <c r="T105" s="74">
        <v>0</v>
      </c>
      <c r="U105" s="74">
        <v>0</v>
      </c>
      <c r="V105" s="74">
        <v>0</v>
      </c>
      <c r="W105" s="78">
        <v>1</v>
      </c>
      <c r="X105" s="74">
        <v>0</v>
      </c>
      <c r="Y105" s="74">
        <v>0</v>
      </c>
      <c r="Z105" s="74">
        <v>0</v>
      </c>
      <c r="AA105" s="74">
        <v>0</v>
      </c>
      <c r="AB105" s="74">
        <v>0</v>
      </c>
      <c r="AC105" s="74">
        <v>0</v>
      </c>
      <c r="AD105" s="74">
        <v>0</v>
      </c>
      <c r="AE105" s="74">
        <v>0</v>
      </c>
      <c r="AF105" s="74">
        <v>0</v>
      </c>
      <c r="AG105" s="74">
        <v>0</v>
      </c>
      <c r="AH105" s="78">
        <v>1</v>
      </c>
    </row>
    <row r="106" spans="1:34" x14ac:dyDescent="0.2">
      <c r="A106" s="76" t="s">
        <v>159</v>
      </c>
      <c r="B106" s="79">
        <v>728.76</v>
      </c>
      <c r="C106" s="79">
        <v>728.76</v>
      </c>
      <c r="D106" s="79">
        <v>0</v>
      </c>
      <c r="E106" s="79">
        <v>0</v>
      </c>
      <c r="F106" s="79">
        <v>728.76</v>
      </c>
      <c r="G106" s="79">
        <v>0</v>
      </c>
      <c r="H106" s="79">
        <v>728.76</v>
      </c>
      <c r="I106" s="79">
        <v>0</v>
      </c>
      <c r="J106" s="79">
        <v>0</v>
      </c>
      <c r="K106" s="79">
        <v>728.76</v>
      </c>
      <c r="L106" s="80" t="s">
        <v>91</v>
      </c>
      <c r="M106" s="79">
        <v>0</v>
      </c>
      <c r="N106" s="79">
        <v>0</v>
      </c>
      <c r="O106" s="79">
        <v>0</v>
      </c>
      <c r="P106" s="79">
        <v>0</v>
      </c>
      <c r="Q106" s="79">
        <v>0</v>
      </c>
      <c r="R106" s="79">
        <v>0</v>
      </c>
      <c r="S106" s="79">
        <v>0</v>
      </c>
      <c r="T106" s="79">
        <v>0</v>
      </c>
      <c r="U106" s="79">
        <v>0</v>
      </c>
      <c r="V106" s="79">
        <v>0</v>
      </c>
      <c r="W106" s="80" t="s">
        <v>91</v>
      </c>
      <c r="X106" s="79">
        <v>0</v>
      </c>
      <c r="Y106" s="79">
        <v>0</v>
      </c>
      <c r="Z106" s="79">
        <v>0</v>
      </c>
      <c r="AA106" s="79">
        <v>0</v>
      </c>
      <c r="AB106" s="79">
        <v>0</v>
      </c>
      <c r="AC106" s="79">
        <v>0</v>
      </c>
      <c r="AD106" s="79">
        <v>0</v>
      </c>
      <c r="AE106" s="79">
        <v>0</v>
      </c>
      <c r="AF106" s="79">
        <v>0</v>
      </c>
      <c r="AG106" s="79">
        <v>0</v>
      </c>
      <c r="AH106" s="80" t="s">
        <v>91</v>
      </c>
    </row>
    <row r="107" spans="1:34" ht="15.75" thickBot="1" x14ac:dyDescent="0.25"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</row>
    <row r="108" spans="1:34" x14ac:dyDescent="0.2">
      <c r="A108" s="75" t="s">
        <v>105</v>
      </c>
      <c r="B108" s="79">
        <v>54468464.779999994</v>
      </c>
      <c r="C108" s="79">
        <v>54468464.779999994</v>
      </c>
      <c r="D108" s="79">
        <v>-30061038.241899997</v>
      </c>
      <c r="E108" s="79">
        <v>0</v>
      </c>
      <c r="F108" s="79">
        <v>24407426.538100004</v>
      </c>
      <c r="G108" s="79">
        <v>0</v>
      </c>
      <c r="H108" s="79">
        <v>54468464.779999994</v>
      </c>
      <c r="I108" s="79">
        <v>-30061038.241899997</v>
      </c>
      <c r="J108" s="79">
        <v>0</v>
      </c>
      <c r="K108" s="79">
        <v>24407426.538100004</v>
      </c>
      <c r="L108" s="80" t="s">
        <v>91</v>
      </c>
      <c r="M108" s="79">
        <v>60966152.035080001</v>
      </c>
      <c r="N108" s="79">
        <v>60966152.035080001</v>
      </c>
      <c r="O108" s="79">
        <v>-35965935.051656894</v>
      </c>
      <c r="P108" s="79">
        <v>0</v>
      </c>
      <c r="Q108" s="79">
        <v>25000216.983423106</v>
      </c>
      <c r="R108" s="79">
        <v>0</v>
      </c>
      <c r="S108" s="79">
        <v>60966152.035080001</v>
      </c>
      <c r="T108" s="79">
        <v>-35965935.051656894</v>
      </c>
      <c r="U108" s="79">
        <v>0</v>
      </c>
      <c r="V108" s="79">
        <v>25000216.983423106</v>
      </c>
      <c r="W108" s="80" t="s">
        <v>91</v>
      </c>
      <c r="X108" s="79">
        <v>66796797.142999999</v>
      </c>
      <c r="Y108" s="79">
        <v>66796797.142999999</v>
      </c>
      <c r="Z108" s="79">
        <v>-41256315.458603181</v>
      </c>
      <c r="AA108" s="79">
        <v>440484.91919999971</v>
      </c>
      <c r="AB108" s="79">
        <v>25980966.603596814</v>
      </c>
      <c r="AC108" s="79">
        <v>0</v>
      </c>
      <c r="AD108" s="79">
        <v>66796797.142999999</v>
      </c>
      <c r="AE108" s="79">
        <v>-41256315.458603181</v>
      </c>
      <c r="AF108" s="79">
        <v>440484.91919999971</v>
      </c>
      <c r="AG108" s="79">
        <v>25980966.603596814</v>
      </c>
      <c r="AH108" s="80" t="s">
        <v>91</v>
      </c>
    </row>
    <row r="109" spans="1:34" x14ac:dyDescent="0.2"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</row>
    <row r="110" spans="1:34" x14ac:dyDescent="0.2">
      <c r="A110" s="75" t="s">
        <v>162</v>
      </c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</row>
    <row r="111" spans="1:34" x14ac:dyDescent="0.2">
      <c r="A111" s="76" t="s">
        <v>163</v>
      </c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</row>
    <row r="112" spans="1:34" ht="15.75" thickBot="1" x14ac:dyDescent="0.25">
      <c r="A112" s="77" t="s">
        <v>164</v>
      </c>
      <c r="B112" s="74">
        <v>920163.51</v>
      </c>
      <c r="C112" s="74">
        <v>920163.51</v>
      </c>
      <c r="D112" s="74">
        <v>0</v>
      </c>
      <c r="E112" s="74">
        <v>0</v>
      </c>
      <c r="F112" s="74">
        <v>920163.51</v>
      </c>
      <c r="G112" s="74">
        <v>0</v>
      </c>
      <c r="H112" s="74">
        <v>920163.51</v>
      </c>
      <c r="I112" s="74">
        <v>0</v>
      </c>
      <c r="J112" s="74">
        <v>0</v>
      </c>
      <c r="K112" s="74">
        <v>920163.51</v>
      </c>
      <c r="L112" s="78">
        <v>1</v>
      </c>
      <c r="M112" s="74">
        <v>1108035.6496849903</v>
      </c>
      <c r="N112" s="74">
        <v>1108035.6496849903</v>
      </c>
      <c r="O112" s="74">
        <v>0</v>
      </c>
      <c r="P112" s="74">
        <v>0</v>
      </c>
      <c r="Q112" s="74">
        <v>1108035.6496849903</v>
      </c>
      <c r="R112" s="74">
        <v>0</v>
      </c>
      <c r="S112" s="74">
        <v>1108035.6496849903</v>
      </c>
      <c r="T112" s="74">
        <v>0</v>
      </c>
      <c r="U112" s="74">
        <v>0</v>
      </c>
      <c r="V112" s="74">
        <v>1108035.6496849903</v>
      </c>
      <c r="W112" s="78">
        <v>1</v>
      </c>
      <c r="X112" s="74">
        <v>1329226.2198716332</v>
      </c>
      <c r="Y112" s="74">
        <v>1329226.2198716332</v>
      </c>
      <c r="Z112" s="74">
        <v>0</v>
      </c>
      <c r="AA112" s="74">
        <v>0</v>
      </c>
      <c r="AB112" s="74">
        <v>1329226.2198716332</v>
      </c>
      <c r="AC112" s="74">
        <v>0</v>
      </c>
      <c r="AD112" s="74">
        <v>1329226.2198716332</v>
      </c>
      <c r="AE112" s="74">
        <v>0</v>
      </c>
      <c r="AF112" s="74">
        <v>0</v>
      </c>
      <c r="AG112" s="74">
        <v>1329226.2198716332</v>
      </c>
      <c r="AH112" s="78">
        <v>1</v>
      </c>
    </row>
    <row r="113" spans="1:34" x14ac:dyDescent="0.2">
      <c r="A113" s="76" t="s">
        <v>163</v>
      </c>
      <c r="B113" s="79">
        <v>920163.51</v>
      </c>
      <c r="C113" s="79">
        <v>920163.51</v>
      </c>
      <c r="D113" s="79">
        <v>0</v>
      </c>
      <c r="E113" s="79">
        <v>0</v>
      </c>
      <c r="F113" s="79">
        <v>920163.51</v>
      </c>
      <c r="G113" s="79">
        <v>0</v>
      </c>
      <c r="H113" s="79">
        <v>920163.51</v>
      </c>
      <c r="I113" s="79">
        <v>0</v>
      </c>
      <c r="J113" s="79">
        <v>0</v>
      </c>
      <c r="K113" s="79">
        <v>920163.51</v>
      </c>
      <c r="L113" s="80" t="s">
        <v>91</v>
      </c>
      <c r="M113" s="79">
        <v>1108035.6496849903</v>
      </c>
      <c r="N113" s="79">
        <v>1108035.6496849903</v>
      </c>
      <c r="O113" s="79">
        <v>0</v>
      </c>
      <c r="P113" s="79">
        <v>0</v>
      </c>
      <c r="Q113" s="79">
        <v>1108035.6496849903</v>
      </c>
      <c r="R113" s="79">
        <v>0</v>
      </c>
      <c r="S113" s="79">
        <v>1108035.6496849903</v>
      </c>
      <c r="T113" s="79">
        <v>0</v>
      </c>
      <c r="U113" s="79">
        <v>0</v>
      </c>
      <c r="V113" s="79">
        <v>1108035.6496849903</v>
      </c>
      <c r="W113" s="80" t="s">
        <v>91</v>
      </c>
      <c r="X113" s="79">
        <v>1329226.2198716332</v>
      </c>
      <c r="Y113" s="79">
        <v>1329226.2198716332</v>
      </c>
      <c r="Z113" s="79">
        <v>0</v>
      </c>
      <c r="AA113" s="79">
        <v>0</v>
      </c>
      <c r="AB113" s="79">
        <v>1329226.2198716332</v>
      </c>
      <c r="AC113" s="79">
        <v>0</v>
      </c>
      <c r="AD113" s="79">
        <v>1329226.2198716332</v>
      </c>
      <c r="AE113" s="79">
        <v>0</v>
      </c>
      <c r="AF113" s="79">
        <v>0</v>
      </c>
      <c r="AG113" s="79">
        <v>1329226.2198716332</v>
      </c>
      <c r="AH113" s="80" t="s">
        <v>91</v>
      </c>
    </row>
    <row r="114" spans="1:34" x14ac:dyDescent="0.2"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</row>
    <row r="115" spans="1:34" x14ac:dyDescent="0.2">
      <c r="A115" s="76" t="s">
        <v>165</v>
      </c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</row>
    <row r="116" spans="1:34" x14ac:dyDescent="0.2">
      <c r="A116" s="77" t="s">
        <v>166</v>
      </c>
      <c r="B116" s="74">
        <v>3598.46</v>
      </c>
      <c r="C116" s="74">
        <v>3598.46</v>
      </c>
      <c r="D116" s="74">
        <v>0</v>
      </c>
      <c r="E116" s="74">
        <v>0</v>
      </c>
      <c r="F116" s="74">
        <v>3598.46</v>
      </c>
      <c r="G116" s="74">
        <v>0</v>
      </c>
      <c r="H116" s="74">
        <v>3598.46</v>
      </c>
      <c r="I116" s="74">
        <v>0</v>
      </c>
      <c r="J116" s="74">
        <v>0</v>
      </c>
      <c r="K116" s="74">
        <v>3598.46</v>
      </c>
      <c r="L116" s="78">
        <v>1</v>
      </c>
      <c r="M116" s="74">
        <v>6130.2637822603838</v>
      </c>
      <c r="N116" s="74">
        <v>6130.2637822603838</v>
      </c>
      <c r="O116" s="74">
        <v>0</v>
      </c>
      <c r="P116" s="74">
        <v>0</v>
      </c>
      <c r="Q116" s="74">
        <v>6130.2637822603838</v>
      </c>
      <c r="R116" s="74">
        <v>0</v>
      </c>
      <c r="S116" s="74">
        <v>6130.2637822603838</v>
      </c>
      <c r="T116" s="74">
        <v>0</v>
      </c>
      <c r="U116" s="74">
        <v>0</v>
      </c>
      <c r="V116" s="74">
        <v>6130.2637822603838</v>
      </c>
      <c r="W116" s="78">
        <v>1</v>
      </c>
      <c r="X116" s="74">
        <v>6908.7303798738913</v>
      </c>
      <c r="Y116" s="74">
        <v>6908.7303798738913</v>
      </c>
      <c r="Z116" s="74">
        <v>0</v>
      </c>
      <c r="AA116" s="74">
        <v>1470.895422820221</v>
      </c>
      <c r="AB116" s="74">
        <v>8379.6258026941123</v>
      </c>
      <c r="AC116" s="74">
        <v>0</v>
      </c>
      <c r="AD116" s="74">
        <v>6908.7303798738913</v>
      </c>
      <c r="AE116" s="74">
        <v>0</v>
      </c>
      <c r="AF116" s="74">
        <v>1470.895422820221</v>
      </c>
      <c r="AG116" s="74">
        <v>8379.6258026941123</v>
      </c>
      <c r="AH116" s="78">
        <v>1</v>
      </c>
    </row>
    <row r="117" spans="1:34" x14ac:dyDescent="0.2">
      <c r="A117" s="77" t="s">
        <v>167</v>
      </c>
      <c r="B117" s="74">
        <v>7254321.3700000001</v>
      </c>
      <c r="C117" s="74">
        <v>7254321.3700000001</v>
      </c>
      <c r="D117" s="74">
        <v>0</v>
      </c>
      <c r="E117" s="74">
        <v>0</v>
      </c>
      <c r="F117" s="74">
        <v>7254321.3700000001</v>
      </c>
      <c r="G117" s="74">
        <v>0</v>
      </c>
      <c r="H117" s="74">
        <v>7254321.3700000001</v>
      </c>
      <c r="I117" s="74">
        <v>0</v>
      </c>
      <c r="J117" s="74">
        <v>0</v>
      </c>
      <c r="K117" s="74">
        <v>7254321.3700000001</v>
      </c>
      <c r="L117" s="78">
        <v>1</v>
      </c>
      <c r="M117" s="74">
        <v>7497228.9331022473</v>
      </c>
      <c r="N117" s="74">
        <v>7497228.9331022473</v>
      </c>
      <c r="O117" s="74">
        <v>0</v>
      </c>
      <c r="P117" s="74">
        <v>0</v>
      </c>
      <c r="Q117" s="74">
        <v>7497228.9331022473</v>
      </c>
      <c r="R117" s="74">
        <v>0</v>
      </c>
      <c r="S117" s="74">
        <v>7497228.9331022473</v>
      </c>
      <c r="T117" s="74">
        <v>0</v>
      </c>
      <c r="U117" s="74">
        <v>0</v>
      </c>
      <c r="V117" s="74">
        <v>7497228.9331022473</v>
      </c>
      <c r="W117" s="78">
        <v>1</v>
      </c>
      <c r="X117" s="74">
        <v>7951551.351064397</v>
      </c>
      <c r="Y117" s="74">
        <v>7951551.351064397</v>
      </c>
      <c r="Z117" s="74">
        <v>0</v>
      </c>
      <c r="AA117" s="74">
        <v>-2341248.932833341</v>
      </c>
      <c r="AB117" s="74">
        <v>5610302.4182310561</v>
      </c>
      <c r="AC117" s="74">
        <v>0</v>
      </c>
      <c r="AD117" s="74">
        <v>7951551.351064397</v>
      </c>
      <c r="AE117" s="74">
        <v>0</v>
      </c>
      <c r="AF117" s="74">
        <v>-2341248.932833341</v>
      </c>
      <c r="AG117" s="74">
        <v>5610302.4182310561</v>
      </c>
      <c r="AH117" s="78">
        <v>1</v>
      </c>
    </row>
    <row r="118" spans="1:34" x14ac:dyDescent="0.2">
      <c r="A118" s="77" t="s">
        <v>168</v>
      </c>
      <c r="B118" s="74">
        <v>73070.739999999991</v>
      </c>
      <c r="C118" s="74">
        <v>73070.739999999991</v>
      </c>
      <c r="D118" s="74">
        <v>0</v>
      </c>
      <c r="E118" s="74">
        <v>0</v>
      </c>
      <c r="F118" s="74">
        <v>73070.739999999991</v>
      </c>
      <c r="G118" s="74">
        <v>0</v>
      </c>
      <c r="H118" s="74">
        <v>73070.739999999991</v>
      </c>
      <c r="I118" s="74">
        <v>0</v>
      </c>
      <c r="J118" s="74">
        <v>0</v>
      </c>
      <c r="K118" s="74">
        <v>73070.739999999991</v>
      </c>
      <c r="L118" s="78">
        <v>1</v>
      </c>
      <c r="M118" s="74">
        <v>89542.530863695065</v>
      </c>
      <c r="N118" s="74">
        <v>89542.530863695065</v>
      </c>
      <c r="O118" s="74">
        <v>0</v>
      </c>
      <c r="P118" s="74">
        <v>0</v>
      </c>
      <c r="Q118" s="74">
        <v>89542.530863695065</v>
      </c>
      <c r="R118" s="74">
        <v>0</v>
      </c>
      <c r="S118" s="74">
        <v>89542.530863695065</v>
      </c>
      <c r="T118" s="74">
        <v>0</v>
      </c>
      <c r="U118" s="74">
        <v>0</v>
      </c>
      <c r="V118" s="74">
        <v>89542.530863695065</v>
      </c>
      <c r="W118" s="78">
        <v>1</v>
      </c>
      <c r="X118" s="74">
        <v>101204.86829033308</v>
      </c>
      <c r="Y118" s="74">
        <v>101204.86829033308</v>
      </c>
      <c r="Z118" s="74">
        <v>0</v>
      </c>
      <c r="AA118" s="74">
        <v>-25445.871927015301</v>
      </c>
      <c r="AB118" s="74">
        <v>75758.996363317769</v>
      </c>
      <c r="AC118" s="74">
        <v>0</v>
      </c>
      <c r="AD118" s="74">
        <v>101204.86829033308</v>
      </c>
      <c r="AE118" s="74">
        <v>0</v>
      </c>
      <c r="AF118" s="74">
        <v>-25445.871927015301</v>
      </c>
      <c r="AG118" s="74">
        <v>75758.996363317769</v>
      </c>
      <c r="AH118" s="78">
        <v>1</v>
      </c>
    </row>
    <row r="119" spans="1:34" x14ac:dyDescent="0.2">
      <c r="A119" s="77" t="s">
        <v>169</v>
      </c>
      <c r="B119" s="74">
        <v>444141.67</v>
      </c>
      <c r="C119" s="74">
        <v>444141.67</v>
      </c>
      <c r="D119" s="74">
        <v>0</v>
      </c>
      <c r="E119" s="74">
        <v>0</v>
      </c>
      <c r="F119" s="74">
        <v>444141.67</v>
      </c>
      <c r="G119" s="74">
        <v>0</v>
      </c>
      <c r="H119" s="74">
        <v>444141.67</v>
      </c>
      <c r="I119" s="74">
        <v>0</v>
      </c>
      <c r="J119" s="74">
        <v>0</v>
      </c>
      <c r="K119" s="74">
        <v>444141.67</v>
      </c>
      <c r="L119" s="78">
        <v>1</v>
      </c>
      <c r="M119" s="74">
        <v>498176.98337264999</v>
      </c>
      <c r="N119" s="74">
        <v>498176.98337264999</v>
      </c>
      <c r="O119" s="74">
        <v>0</v>
      </c>
      <c r="P119" s="74">
        <v>0</v>
      </c>
      <c r="Q119" s="74">
        <v>498176.98337264999</v>
      </c>
      <c r="R119" s="74">
        <v>0</v>
      </c>
      <c r="S119" s="74">
        <v>498176.98337264999</v>
      </c>
      <c r="T119" s="74">
        <v>0</v>
      </c>
      <c r="U119" s="74">
        <v>0</v>
      </c>
      <c r="V119" s="74">
        <v>498176.98337264999</v>
      </c>
      <c r="W119" s="78">
        <v>1</v>
      </c>
      <c r="X119" s="74">
        <v>564200.39010727673</v>
      </c>
      <c r="Y119" s="74">
        <v>564200.39010727673</v>
      </c>
      <c r="Z119" s="74">
        <v>0</v>
      </c>
      <c r="AA119" s="74">
        <v>-146274.61365054999</v>
      </c>
      <c r="AB119" s="74">
        <v>417925.77645672671</v>
      </c>
      <c r="AC119" s="74">
        <v>0</v>
      </c>
      <c r="AD119" s="74">
        <v>564200.39010727673</v>
      </c>
      <c r="AE119" s="74">
        <v>0</v>
      </c>
      <c r="AF119" s="74">
        <v>-146274.61365054999</v>
      </c>
      <c r="AG119" s="74">
        <v>417925.77645672671</v>
      </c>
      <c r="AH119" s="78">
        <v>1</v>
      </c>
    </row>
    <row r="120" spans="1:34" x14ac:dyDescent="0.2">
      <c r="A120" s="77" t="s">
        <v>170</v>
      </c>
      <c r="B120" s="74">
        <v>2623408.9499999997</v>
      </c>
      <c r="C120" s="74">
        <v>2623408.9499999997</v>
      </c>
      <c r="D120" s="74">
        <v>0</v>
      </c>
      <c r="E120" s="74">
        <v>0</v>
      </c>
      <c r="F120" s="74">
        <v>2623408.9499999997</v>
      </c>
      <c r="G120" s="74">
        <v>0</v>
      </c>
      <c r="H120" s="74">
        <v>2623408.9499999997</v>
      </c>
      <c r="I120" s="74">
        <v>0</v>
      </c>
      <c r="J120" s="74">
        <v>0</v>
      </c>
      <c r="K120" s="74">
        <v>2623408.9499999997</v>
      </c>
      <c r="L120" s="78">
        <v>1</v>
      </c>
      <c r="M120" s="74">
        <v>2730977.3731104238</v>
      </c>
      <c r="N120" s="74">
        <v>2730977.3731104238</v>
      </c>
      <c r="O120" s="74">
        <v>0</v>
      </c>
      <c r="P120" s="74">
        <v>0</v>
      </c>
      <c r="Q120" s="74">
        <v>2730977.3731104238</v>
      </c>
      <c r="R120" s="74">
        <v>0</v>
      </c>
      <c r="S120" s="74">
        <v>2730977.3731104238</v>
      </c>
      <c r="T120" s="74">
        <v>0</v>
      </c>
      <c r="U120" s="74">
        <v>0</v>
      </c>
      <c r="V120" s="74">
        <v>2730977.3731104238</v>
      </c>
      <c r="W120" s="78">
        <v>1</v>
      </c>
      <c r="X120" s="74">
        <v>2909019.5222595269</v>
      </c>
      <c r="Y120" s="74">
        <v>2909019.5222595269</v>
      </c>
      <c r="Z120" s="74">
        <v>0</v>
      </c>
      <c r="AA120" s="74">
        <v>477555.87434994819</v>
      </c>
      <c r="AB120" s="74">
        <v>3386575.3966094749</v>
      </c>
      <c r="AC120" s="74">
        <v>0</v>
      </c>
      <c r="AD120" s="74">
        <v>2909019.5222595269</v>
      </c>
      <c r="AE120" s="74">
        <v>0</v>
      </c>
      <c r="AF120" s="74">
        <v>477555.87434994819</v>
      </c>
      <c r="AG120" s="74">
        <v>3386575.3966094749</v>
      </c>
      <c r="AH120" s="78">
        <v>1</v>
      </c>
    </row>
    <row r="121" spans="1:34" x14ac:dyDescent="0.2">
      <c r="A121" s="77" t="s">
        <v>171</v>
      </c>
      <c r="B121" s="74">
        <v>1276120.7</v>
      </c>
      <c r="C121" s="74">
        <v>1276120.7</v>
      </c>
      <c r="D121" s="74">
        <v>0</v>
      </c>
      <c r="E121" s="74">
        <v>0</v>
      </c>
      <c r="F121" s="74">
        <v>1276120.7</v>
      </c>
      <c r="G121" s="74">
        <v>0</v>
      </c>
      <c r="H121" s="74">
        <v>1276120.7</v>
      </c>
      <c r="I121" s="74">
        <v>0</v>
      </c>
      <c r="J121" s="74">
        <v>0</v>
      </c>
      <c r="K121" s="74">
        <v>1276120.7</v>
      </c>
      <c r="L121" s="78">
        <v>1</v>
      </c>
      <c r="M121" s="74">
        <v>1351590.7615262442</v>
      </c>
      <c r="N121" s="74">
        <v>1351590.7615262442</v>
      </c>
      <c r="O121" s="74">
        <v>0</v>
      </c>
      <c r="P121" s="74">
        <v>0</v>
      </c>
      <c r="Q121" s="74">
        <v>1351590.7615262442</v>
      </c>
      <c r="R121" s="74">
        <v>0</v>
      </c>
      <c r="S121" s="74">
        <v>1351590.7615262442</v>
      </c>
      <c r="T121" s="74">
        <v>0</v>
      </c>
      <c r="U121" s="74">
        <v>0</v>
      </c>
      <c r="V121" s="74">
        <v>1351590.7615262442</v>
      </c>
      <c r="W121" s="78">
        <v>1</v>
      </c>
      <c r="X121" s="74">
        <v>1521271.0434177497</v>
      </c>
      <c r="Y121" s="74">
        <v>1521271.0434177497</v>
      </c>
      <c r="Z121" s="74">
        <v>0</v>
      </c>
      <c r="AA121" s="74">
        <v>256183.29727423409</v>
      </c>
      <c r="AB121" s="74">
        <v>1777454.3406919837</v>
      </c>
      <c r="AC121" s="74">
        <v>0</v>
      </c>
      <c r="AD121" s="74">
        <v>1521271.0434177497</v>
      </c>
      <c r="AE121" s="74">
        <v>0</v>
      </c>
      <c r="AF121" s="74">
        <v>256183.29727423409</v>
      </c>
      <c r="AG121" s="74">
        <v>1777454.3406919837</v>
      </c>
      <c r="AH121" s="78">
        <v>1</v>
      </c>
    </row>
    <row r="122" spans="1:34" x14ac:dyDescent="0.2">
      <c r="A122" s="77" t="s">
        <v>172</v>
      </c>
      <c r="B122" s="74">
        <v>-3573.1399999999849</v>
      </c>
      <c r="C122" s="74">
        <v>-3573.1399999999849</v>
      </c>
      <c r="D122" s="74">
        <v>0</v>
      </c>
      <c r="E122" s="74">
        <v>0</v>
      </c>
      <c r="F122" s="74">
        <v>-3573.1399999999849</v>
      </c>
      <c r="G122" s="74">
        <v>0</v>
      </c>
      <c r="H122" s="74">
        <v>-3573.1399999999849</v>
      </c>
      <c r="I122" s="74">
        <v>0</v>
      </c>
      <c r="J122" s="74">
        <v>0</v>
      </c>
      <c r="K122" s="74">
        <v>-3573.1399999999849</v>
      </c>
      <c r="L122" s="78">
        <v>1</v>
      </c>
      <c r="M122" s="74">
        <v>196725.9659380856</v>
      </c>
      <c r="N122" s="74">
        <v>196725.9659380856</v>
      </c>
      <c r="O122" s="74">
        <v>0</v>
      </c>
      <c r="P122" s="74">
        <v>0</v>
      </c>
      <c r="Q122" s="74">
        <v>196725.9659380856</v>
      </c>
      <c r="R122" s="74">
        <v>0</v>
      </c>
      <c r="S122" s="74">
        <v>196725.9659380856</v>
      </c>
      <c r="T122" s="74">
        <v>0</v>
      </c>
      <c r="U122" s="74">
        <v>0</v>
      </c>
      <c r="V122" s="74">
        <v>196725.9659380856</v>
      </c>
      <c r="W122" s="78">
        <v>1</v>
      </c>
      <c r="X122" s="74">
        <v>201546.31973011669</v>
      </c>
      <c r="Y122" s="74">
        <v>201546.31973011669</v>
      </c>
      <c r="Z122" s="74">
        <v>0</v>
      </c>
      <c r="AA122" s="74">
        <v>38386.86554170298</v>
      </c>
      <c r="AB122" s="74">
        <v>239933.18527181968</v>
      </c>
      <c r="AC122" s="74">
        <v>0</v>
      </c>
      <c r="AD122" s="74">
        <v>201546.31973011669</v>
      </c>
      <c r="AE122" s="74">
        <v>0</v>
      </c>
      <c r="AF122" s="74">
        <v>38386.86554170298</v>
      </c>
      <c r="AG122" s="74">
        <v>239933.18527181968</v>
      </c>
      <c r="AH122" s="78">
        <v>1</v>
      </c>
    </row>
    <row r="123" spans="1:34" x14ac:dyDescent="0.2">
      <c r="A123" s="77" t="s">
        <v>173</v>
      </c>
      <c r="B123" s="74">
        <v>165896.32999999999</v>
      </c>
      <c r="C123" s="74">
        <v>165896.32999999999</v>
      </c>
      <c r="D123" s="74">
        <v>0</v>
      </c>
      <c r="E123" s="74">
        <v>0</v>
      </c>
      <c r="F123" s="74">
        <v>165896.32999999999</v>
      </c>
      <c r="G123" s="74">
        <v>0</v>
      </c>
      <c r="H123" s="74">
        <v>165896.32999999999</v>
      </c>
      <c r="I123" s="74">
        <v>0</v>
      </c>
      <c r="J123" s="74">
        <v>0</v>
      </c>
      <c r="K123" s="74">
        <v>165896.32999999999</v>
      </c>
      <c r="L123" s="78">
        <v>1</v>
      </c>
      <c r="M123" s="74">
        <v>217524.90329459784</v>
      </c>
      <c r="N123" s="74">
        <v>217524.90329459784</v>
      </c>
      <c r="O123" s="74">
        <v>0</v>
      </c>
      <c r="P123" s="74">
        <v>0</v>
      </c>
      <c r="Q123" s="74">
        <v>217524.90329459784</v>
      </c>
      <c r="R123" s="74">
        <v>0</v>
      </c>
      <c r="S123" s="74">
        <v>217524.90329459784</v>
      </c>
      <c r="T123" s="74">
        <v>0</v>
      </c>
      <c r="U123" s="74">
        <v>0</v>
      </c>
      <c r="V123" s="74">
        <v>217524.90329459784</v>
      </c>
      <c r="W123" s="78">
        <v>1</v>
      </c>
      <c r="X123" s="74">
        <v>237506.3002697631</v>
      </c>
      <c r="Y123" s="74">
        <v>237506.3002697631</v>
      </c>
      <c r="Z123" s="74">
        <v>0</v>
      </c>
      <c r="AA123" s="74">
        <v>-57793.38219693768</v>
      </c>
      <c r="AB123" s="74">
        <v>179712.91807282541</v>
      </c>
      <c r="AC123" s="74">
        <v>0</v>
      </c>
      <c r="AD123" s="74">
        <v>237506.3002697631</v>
      </c>
      <c r="AE123" s="74">
        <v>0</v>
      </c>
      <c r="AF123" s="74">
        <v>-57793.38219693768</v>
      </c>
      <c r="AG123" s="74">
        <v>179712.91807282541</v>
      </c>
      <c r="AH123" s="78">
        <v>1</v>
      </c>
    </row>
    <row r="124" spans="1:34" x14ac:dyDescent="0.2">
      <c r="A124" s="77" t="s">
        <v>174</v>
      </c>
      <c r="B124" s="74">
        <v>17961.91</v>
      </c>
      <c r="C124" s="74">
        <v>17961.91</v>
      </c>
      <c r="D124" s="74">
        <v>0</v>
      </c>
      <c r="E124" s="74">
        <v>0</v>
      </c>
      <c r="F124" s="74">
        <v>17961.91</v>
      </c>
      <c r="G124" s="74">
        <v>0</v>
      </c>
      <c r="H124" s="74">
        <v>17961.91</v>
      </c>
      <c r="I124" s="74">
        <v>0</v>
      </c>
      <c r="J124" s="74">
        <v>0</v>
      </c>
      <c r="K124" s="74">
        <v>17961.91</v>
      </c>
      <c r="L124" s="78">
        <v>1</v>
      </c>
      <c r="M124" s="74">
        <v>64344.246822364141</v>
      </c>
      <c r="N124" s="74">
        <v>64344.246822364141</v>
      </c>
      <c r="O124" s="74">
        <v>0</v>
      </c>
      <c r="P124" s="74">
        <v>0</v>
      </c>
      <c r="Q124" s="74">
        <v>64344.246822364141</v>
      </c>
      <c r="R124" s="74">
        <v>0</v>
      </c>
      <c r="S124" s="74">
        <v>64344.246822364141</v>
      </c>
      <c r="T124" s="74">
        <v>0</v>
      </c>
      <c r="U124" s="74">
        <v>0</v>
      </c>
      <c r="V124" s="74">
        <v>64344.246822364141</v>
      </c>
      <c r="W124" s="78">
        <v>1</v>
      </c>
      <c r="X124" s="74">
        <v>71890.485624537367</v>
      </c>
      <c r="Y124" s="74">
        <v>71890.485624537367</v>
      </c>
      <c r="Z124" s="74">
        <v>0</v>
      </c>
      <c r="AA124" s="74">
        <v>5167.1444411735993</v>
      </c>
      <c r="AB124" s="74">
        <v>77057.630065710968</v>
      </c>
      <c r="AC124" s="74">
        <v>0</v>
      </c>
      <c r="AD124" s="74">
        <v>71890.485624537367</v>
      </c>
      <c r="AE124" s="74">
        <v>0</v>
      </c>
      <c r="AF124" s="74">
        <v>5167.1444411735993</v>
      </c>
      <c r="AG124" s="74">
        <v>77057.630065710968</v>
      </c>
      <c r="AH124" s="78">
        <v>1</v>
      </c>
    </row>
    <row r="125" spans="1:34" x14ac:dyDescent="0.2">
      <c r="A125" s="77" t="s">
        <v>175</v>
      </c>
      <c r="B125" s="74">
        <v>52476.460000000006</v>
      </c>
      <c r="C125" s="74">
        <v>52476.460000000006</v>
      </c>
      <c r="D125" s="74">
        <v>0</v>
      </c>
      <c r="E125" s="74">
        <v>0</v>
      </c>
      <c r="F125" s="74">
        <v>52476.460000000006</v>
      </c>
      <c r="G125" s="74">
        <v>0</v>
      </c>
      <c r="H125" s="74">
        <v>52476.460000000006</v>
      </c>
      <c r="I125" s="74">
        <v>0</v>
      </c>
      <c r="J125" s="74">
        <v>0</v>
      </c>
      <c r="K125" s="74">
        <v>52476.460000000006</v>
      </c>
      <c r="L125" s="78">
        <v>1</v>
      </c>
      <c r="M125" s="74">
        <v>53675.55646934914</v>
      </c>
      <c r="N125" s="74">
        <v>53675.55646934914</v>
      </c>
      <c r="O125" s="74">
        <v>0</v>
      </c>
      <c r="P125" s="74">
        <v>0</v>
      </c>
      <c r="Q125" s="74">
        <v>53675.55646934914</v>
      </c>
      <c r="R125" s="74">
        <v>0</v>
      </c>
      <c r="S125" s="74">
        <v>53675.55646934914</v>
      </c>
      <c r="T125" s="74">
        <v>0</v>
      </c>
      <c r="U125" s="74">
        <v>0</v>
      </c>
      <c r="V125" s="74">
        <v>53675.55646934914</v>
      </c>
      <c r="W125" s="78">
        <v>1</v>
      </c>
      <c r="X125" s="74">
        <v>56768.83735302397</v>
      </c>
      <c r="Y125" s="74">
        <v>56768.83735302397</v>
      </c>
      <c r="Z125" s="74">
        <v>0</v>
      </c>
      <c r="AA125" s="74">
        <v>31836.682802669788</v>
      </c>
      <c r="AB125" s="74">
        <v>88605.520155693754</v>
      </c>
      <c r="AC125" s="74">
        <v>0</v>
      </c>
      <c r="AD125" s="74">
        <v>56768.83735302397</v>
      </c>
      <c r="AE125" s="74">
        <v>0</v>
      </c>
      <c r="AF125" s="74">
        <v>31836.682802669788</v>
      </c>
      <c r="AG125" s="74">
        <v>88605.520155693754</v>
      </c>
      <c r="AH125" s="78">
        <v>1</v>
      </c>
    </row>
    <row r="126" spans="1:34" x14ac:dyDescent="0.2">
      <c r="A126" s="77" t="s">
        <v>176</v>
      </c>
      <c r="B126" s="74">
        <v>48153.13</v>
      </c>
      <c r="C126" s="74">
        <v>48153.13</v>
      </c>
      <c r="D126" s="74">
        <v>0</v>
      </c>
      <c r="E126" s="74">
        <v>0</v>
      </c>
      <c r="F126" s="74">
        <v>48153.13</v>
      </c>
      <c r="G126" s="74">
        <v>0</v>
      </c>
      <c r="H126" s="74">
        <v>48153.13</v>
      </c>
      <c r="I126" s="74">
        <v>0</v>
      </c>
      <c r="J126" s="74">
        <v>0</v>
      </c>
      <c r="K126" s="74">
        <v>48153.13</v>
      </c>
      <c r="L126" s="78">
        <v>1</v>
      </c>
      <c r="M126" s="74">
        <v>55847.159985004757</v>
      </c>
      <c r="N126" s="74">
        <v>55847.159985004757</v>
      </c>
      <c r="O126" s="74">
        <v>0</v>
      </c>
      <c r="P126" s="74">
        <v>0</v>
      </c>
      <c r="Q126" s="74">
        <v>55847.159985004757</v>
      </c>
      <c r="R126" s="74">
        <v>0</v>
      </c>
      <c r="S126" s="74">
        <v>55847.159985004757</v>
      </c>
      <c r="T126" s="74">
        <v>0</v>
      </c>
      <c r="U126" s="74">
        <v>0</v>
      </c>
      <c r="V126" s="74">
        <v>55847.159985004757</v>
      </c>
      <c r="W126" s="78">
        <v>1</v>
      </c>
      <c r="X126" s="74">
        <v>62245.798302017509</v>
      </c>
      <c r="Y126" s="74">
        <v>62245.798302017509</v>
      </c>
      <c r="Z126" s="74">
        <v>0</v>
      </c>
      <c r="AA126" s="74">
        <v>29255.615126613116</v>
      </c>
      <c r="AB126" s="74">
        <v>91501.413428630622</v>
      </c>
      <c r="AC126" s="74">
        <v>0</v>
      </c>
      <c r="AD126" s="74">
        <v>62245.798302017509</v>
      </c>
      <c r="AE126" s="74">
        <v>0</v>
      </c>
      <c r="AF126" s="74">
        <v>29255.615126613116</v>
      </c>
      <c r="AG126" s="74">
        <v>91501.413428630622</v>
      </c>
      <c r="AH126" s="78">
        <v>1</v>
      </c>
    </row>
    <row r="127" spans="1:34" x14ac:dyDescent="0.2">
      <c r="A127" s="77" t="s">
        <v>177</v>
      </c>
      <c r="B127" s="74">
        <v>509461.18999999994</v>
      </c>
      <c r="C127" s="74">
        <v>509461.18999999994</v>
      </c>
      <c r="D127" s="74">
        <v>-509461.18999999994</v>
      </c>
      <c r="E127" s="74">
        <v>0</v>
      </c>
      <c r="F127" s="74">
        <v>0</v>
      </c>
      <c r="G127" s="74">
        <v>0</v>
      </c>
      <c r="H127" s="74">
        <v>509461.18999999994</v>
      </c>
      <c r="I127" s="74">
        <v>-509461.18999999994</v>
      </c>
      <c r="J127" s="74">
        <v>0</v>
      </c>
      <c r="K127" s="74">
        <v>0</v>
      </c>
      <c r="L127" s="78">
        <v>1</v>
      </c>
      <c r="M127" s="74">
        <v>736082.57421216147</v>
      </c>
      <c r="N127" s="74">
        <v>736082.57421216147</v>
      </c>
      <c r="O127" s="74">
        <v>-736082.57421216147</v>
      </c>
      <c r="P127" s="74">
        <v>0</v>
      </c>
      <c r="Q127" s="74">
        <v>0</v>
      </c>
      <c r="R127" s="74">
        <v>0</v>
      </c>
      <c r="S127" s="74">
        <v>736082.57421216147</v>
      </c>
      <c r="T127" s="74">
        <v>-736082.57421216147</v>
      </c>
      <c r="U127" s="74">
        <v>0</v>
      </c>
      <c r="V127" s="74">
        <v>0</v>
      </c>
      <c r="W127" s="78">
        <v>1</v>
      </c>
      <c r="X127" s="74">
        <v>942458.51036337996</v>
      </c>
      <c r="Y127" s="74">
        <v>942458.51036337996</v>
      </c>
      <c r="Z127" s="74">
        <v>-942458.51036337996</v>
      </c>
      <c r="AA127" s="74">
        <v>561805.77357128134</v>
      </c>
      <c r="AB127" s="74">
        <v>561805.77357128134</v>
      </c>
      <c r="AC127" s="74">
        <v>0</v>
      </c>
      <c r="AD127" s="74">
        <v>942458.51036337996</v>
      </c>
      <c r="AE127" s="74">
        <v>-942458.51036337996</v>
      </c>
      <c r="AF127" s="74">
        <v>561805.77357128134</v>
      </c>
      <c r="AG127" s="74">
        <v>561805.77357128134</v>
      </c>
      <c r="AH127" s="78">
        <v>1</v>
      </c>
    </row>
    <row r="128" spans="1:34" x14ac:dyDescent="0.2">
      <c r="A128" s="77" t="s">
        <v>178</v>
      </c>
      <c r="B128" s="74">
        <v>102887.72999999998</v>
      </c>
      <c r="C128" s="74">
        <v>102887.72999999998</v>
      </c>
      <c r="D128" s="74">
        <v>-102887.72999999998</v>
      </c>
      <c r="E128" s="74">
        <v>0</v>
      </c>
      <c r="F128" s="74">
        <v>0</v>
      </c>
      <c r="G128" s="74">
        <v>0</v>
      </c>
      <c r="H128" s="74">
        <v>102887.72999999998</v>
      </c>
      <c r="I128" s="74">
        <v>-102887.72999999998</v>
      </c>
      <c r="J128" s="74">
        <v>0</v>
      </c>
      <c r="K128" s="74">
        <v>0</v>
      </c>
      <c r="L128" s="78">
        <v>1</v>
      </c>
      <c r="M128" s="74">
        <v>218992.59855191136</v>
      </c>
      <c r="N128" s="74">
        <v>218992.59855191136</v>
      </c>
      <c r="O128" s="74">
        <v>-218992.59855191136</v>
      </c>
      <c r="P128" s="74">
        <v>0</v>
      </c>
      <c r="Q128" s="74">
        <v>0</v>
      </c>
      <c r="R128" s="74">
        <v>0</v>
      </c>
      <c r="S128" s="74">
        <v>218992.59855191136</v>
      </c>
      <c r="T128" s="74">
        <v>-218992.59855191136</v>
      </c>
      <c r="U128" s="74">
        <v>0</v>
      </c>
      <c r="V128" s="74">
        <v>0</v>
      </c>
      <c r="W128" s="78">
        <v>1</v>
      </c>
      <c r="X128" s="74">
        <v>265106.03563741338</v>
      </c>
      <c r="Y128" s="74">
        <v>265106.03563741338</v>
      </c>
      <c r="Z128" s="74">
        <v>-265106.03563741338</v>
      </c>
      <c r="AA128" s="74">
        <v>302012.0834715236</v>
      </c>
      <c r="AB128" s="74">
        <v>302012.0834715236</v>
      </c>
      <c r="AC128" s="74">
        <v>0</v>
      </c>
      <c r="AD128" s="74">
        <v>265106.03563741338</v>
      </c>
      <c r="AE128" s="74">
        <v>-265106.03563741338</v>
      </c>
      <c r="AF128" s="74">
        <v>302012.0834715236</v>
      </c>
      <c r="AG128" s="74">
        <v>302012.0834715236</v>
      </c>
      <c r="AH128" s="78">
        <v>1</v>
      </c>
    </row>
    <row r="129" spans="1:34" x14ac:dyDescent="0.2">
      <c r="A129" s="77" t="s">
        <v>179</v>
      </c>
      <c r="B129" s="74">
        <v>21024.400000000001</v>
      </c>
      <c r="C129" s="74">
        <v>21024.400000000001</v>
      </c>
      <c r="D129" s="74">
        <v>-21024.400000000001</v>
      </c>
      <c r="E129" s="74">
        <v>0</v>
      </c>
      <c r="F129" s="74">
        <v>0</v>
      </c>
      <c r="G129" s="74">
        <v>0</v>
      </c>
      <c r="H129" s="74">
        <v>21024.400000000001</v>
      </c>
      <c r="I129" s="74">
        <v>-21024.400000000001</v>
      </c>
      <c r="J129" s="74">
        <v>0</v>
      </c>
      <c r="K129" s="74">
        <v>0</v>
      </c>
      <c r="L129" s="78">
        <v>1</v>
      </c>
      <c r="M129" s="74">
        <v>28964.160603249129</v>
      </c>
      <c r="N129" s="74">
        <v>28964.160603249129</v>
      </c>
      <c r="O129" s="74">
        <v>-28964.160603249129</v>
      </c>
      <c r="P129" s="74">
        <v>0</v>
      </c>
      <c r="Q129" s="74">
        <v>0</v>
      </c>
      <c r="R129" s="74">
        <v>0</v>
      </c>
      <c r="S129" s="74">
        <v>28964.160603249129</v>
      </c>
      <c r="T129" s="74">
        <v>-28964.160603249129</v>
      </c>
      <c r="U129" s="74">
        <v>0</v>
      </c>
      <c r="V129" s="74">
        <v>0</v>
      </c>
      <c r="W129" s="78">
        <v>1</v>
      </c>
      <c r="X129" s="74">
        <v>36049.0735563376</v>
      </c>
      <c r="Y129" s="74">
        <v>36049.0735563376</v>
      </c>
      <c r="Z129" s="74">
        <v>-36049.0735563376</v>
      </c>
      <c r="AA129" s="74">
        <v>38494.026220922511</v>
      </c>
      <c r="AB129" s="74">
        <v>38494.026220922511</v>
      </c>
      <c r="AC129" s="74">
        <v>0</v>
      </c>
      <c r="AD129" s="74">
        <v>36049.0735563376</v>
      </c>
      <c r="AE129" s="74">
        <v>-36049.0735563376</v>
      </c>
      <c r="AF129" s="74">
        <v>38494.026220922511</v>
      </c>
      <c r="AG129" s="74">
        <v>38494.026220922511</v>
      </c>
      <c r="AH129" s="78">
        <v>1</v>
      </c>
    </row>
    <row r="130" spans="1:34" x14ac:dyDescent="0.2">
      <c r="A130" s="77" t="s">
        <v>180</v>
      </c>
      <c r="B130" s="74">
        <v>16029.36</v>
      </c>
      <c r="C130" s="74">
        <v>16029.36</v>
      </c>
      <c r="D130" s="74">
        <v>-16029.36</v>
      </c>
      <c r="E130" s="74">
        <v>0</v>
      </c>
      <c r="F130" s="74">
        <v>0</v>
      </c>
      <c r="G130" s="74">
        <v>0</v>
      </c>
      <c r="H130" s="74">
        <v>16029.36</v>
      </c>
      <c r="I130" s="74">
        <v>-16029.36</v>
      </c>
      <c r="J130" s="74">
        <v>0</v>
      </c>
      <c r="K130" s="74">
        <v>0</v>
      </c>
      <c r="L130" s="78">
        <v>1</v>
      </c>
      <c r="M130" s="74">
        <v>21447.900085137429</v>
      </c>
      <c r="N130" s="74">
        <v>21447.900085137429</v>
      </c>
      <c r="O130" s="74">
        <v>-21447.900085137429</v>
      </c>
      <c r="P130" s="74">
        <v>0</v>
      </c>
      <c r="Q130" s="74">
        <v>0</v>
      </c>
      <c r="R130" s="74">
        <v>0</v>
      </c>
      <c r="S130" s="74">
        <v>21447.900085137429</v>
      </c>
      <c r="T130" s="74">
        <v>-21447.900085137429</v>
      </c>
      <c r="U130" s="74">
        <v>0</v>
      </c>
      <c r="V130" s="74">
        <v>0</v>
      </c>
      <c r="W130" s="78">
        <v>1</v>
      </c>
      <c r="X130" s="74">
        <v>29639.696670249446</v>
      </c>
      <c r="Y130" s="74">
        <v>29639.696670249446</v>
      </c>
      <c r="Z130" s="74">
        <v>-29639.696670249446</v>
      </c>
      <c r="AA130" s="74">
        <v>27307.051506335731</v>
      </c>
      <c r="AB130" s="74">
        <v>27307.051506335731</v>
      </c>
      <c r="AC130" s="74">
        <v>0</v>
      </c>
      <c r="AD130" s="74">
        <v>29639.696670249446</v>
      </c>
      <c r="AE130" s="74">
        <v>-29639.696670249446</v>
      </c>
      <c r="AF130" s="74">
        <v>27307.051506335731</v>
      </c>
      <c r="AG130" s="74">
        <v>27307.051506335731</v>
      </c>
      <c r="AH130" s="78">
        <v>1</v>
      </c>
    </row>
    <row r="131" spans="1:34" ht="15.75" thickBot="1" x14ac:dyDescent="0.25">
      <c r="A131" s="77" t="s">
        <v>181</v>
      </c>
      <c r="B131" s="74">
        <v>0</v>
      </c>
      <c r="C131" s="74">
        <v>0</v>
      </c>
      <c r="D131" s="74">
        <v>0</v>
      </c>
      <c r="E131" s="74">
        <v>0</v>
      </c>
      <c r="F131" s="74">
        <v>0</v>
      </c>
      <c r="G131" s="74">
        <v>0</v>
      </c>
      <c r="H131" s="74">
        <v>0</v>
      </c>
      <c r="I131" s="74">
        <v>0</v>
      </c>
      <c r="J131" s="74">
        <v>0</v>
      </c>
      <c r="K131" s="74">
        <v>0</v>
      </c>
      <c r="L131" s="78">
        <v>0</v>
      </c>
      <c r="M131" s="74">
        <v>0</v>
      </c>
      <c r="N131" s="74">
        <v>0</v>
      </c>
      <c r="O131" s="74">
        <v>0</v>
      </c>
      <c r="P131" s="74">
        <v>0</v>
      </c>
      <c r="Q131" s="74">
        <v>0</v>
      </c>
      <c r="R131" s="74">
        <v>0</v>
      </c>
      <c r="S131" s="74">
        <v>0</v>
      </c>
      <c r="T131" s="74">
        <v>0</v>
      </c>
      <c r="U131" s="74">
        <v>0</v>
      </c>
      <c r="V131" s="74">
        <v>0</v>
      </c>
      <c r="W131" s="78">
        <v>1</v>
      </c>
      <c r="X131" s="74">
        <v>944787.58567272034</v>
      </c>
      <c r="Y131" s="74">
        <v>944787.58567272034</v>
      </c>
      <c r="Z131" s="74">
        <v>0</v>
      </c>
      <c r="AA131" s="74">
        <v>0</v>
      </c>
      <c r="AB131" s="74">
        <v>944787.58567272034</v>
      </c>
      <c r="AC131" s="74">
        <v>0</v>
      </c>
      <c r="AD131" s="74">
        <v>944787.58567272034</v>
      </c>
      <c r="AE131" s="74">
        <v>0</v>
      </c>
      <c r="AF131" s="74">
        <v>0</v>
      </c>
      <c r="AG131" s="74">
        <v>944787.58567272034</v>
      </c>
      <c r="AH131" s="78">
        <v>1</v>
      </c>
    </row>
    <row r="132" spans="1:34" x14ac:dyDescent="0.2">
      <c r="A132" s="76" t="s">
        <v>165</v>
      </c>
      <c r="B132" s="79">
        <v>12604979.26</v>
      </c>
      <c r="C132" s="79">
        <v>12604979.26</v>
      </c>
      <c r="D132" s="79">
        <v>-649402.67999999993</v>
      </c>
      <c r="E132" s="79">
        <v>0</v>
      </c>
      <c r="F132" s="79">
        <v>11955576.58</v>
      </c>
      <c r="G132" s="79">
        <v>0</v>
      </c>
      <c r="H132" s="79">
        <v>12604979.26</v>
      </c>
      <c r="I132" s="79">
        <v>-649402.67999999993</v>
      </c>
      <c r="J132" s="79">
        <v>0</v>
      </c>
      <c r="K132" s="79">
        <v>11955576.58</v>
      </c>
      <c r="L132" s="80" t="s">
        <v>91</v>
      </c>
      <c r="M132" s="79">
        <v>13767251.911719384</v>
      </c>
      <c r="N132" s="79">
        <v>13767251.911719384</v>
      </c>
      <c r="O132" s="79">
        <v>-1005487.2334524594</v>
      </c>
      <c r="P132" s="79">
        <v>0</v>
      </c>
      <c r="Q132" s="79">
        <v>12761764.678266922</v>
      </c>
      <c r="R132" s="79">
        <v>0</v>
      </c>
      <c r="S132" s="79">
        <v>13767251.911719384</v>
      </c>
      <c r="T132" s="79">
        <v>-1005487.2334524594</v>
      </c>
      <c r="U132" s="79">
        <v>0</v>
      </c>
      <c r="V132" s="79">
        <v>12761764.678266922</v>
      </c>
      <c r="W132" s="80" t="s">
        <v>91</v>
      </c>
      <c r="X132" s="79">
        <v>15902154.548698716</v>
      </c>
      <c r="Y132" s="79">
        <v>15902154.548698716</v>
      </c>
      <c r="Z132" s="79">
        <v>-1273253.3162273802</v>
      </c>
      <c r="AA132" s="79">
        <v>-801287.49087861925</v>
      </c>
      <c r="AB132" s="79">
        <v>13827613.741592716</v>
      </c>
      <c r="AC132" s="79">
        <v>0</v>
      </c>
      <c r="AD132" s="79">
        <v>15902154.548698716</v>
      </c>
      <c r="AE132" s="79">
        <v>-1273253.3162273802</v>
      </c>
      <c r="AF132" s="79">
        <v>-801287.49087861925</v>
      </c>
      <c r="AG132" s="79">
        <v>13827613.741592716</v>
      </c>
      <c r="AH132" s="80" t="s">
        <v>91</v>
      </c>
    </row>
    <row r="133" spans="1:34" x14ac:dyDescent="0.2"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</row>
    <row r="134" spans="1:34" x14ac:dyDescent="0.2">
      <c r="A134" s="76" t="s">
        <v>182</v>
      </c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</row>
    <row r="135" spans="1:34" x14ac:dyDescent="0.2">
      <c r="A135" s="77" t="s">
        <v>183</v>
      </c>
      <c r="B135" s="74">
        <v>227866.74000000005</v>
      </c>
      <c r="C135" s="74">
        <v>227866.74000000005</v>
      </c>
      <c r="D135" s="74">
        <v>0</v>
      </c>
      <c r="E135" s="74">
        <v>0</v>
      </c>
      <c r="F135" s="74">
        <v>227866.74000000005</v>
      </c>
      <c r="G135" s="74">
        <v>0</v>
      </c>
      <c r="H135" s="74">
        <v>227866.74000000005</v>
      </c>
      <c r="I135" s="74">
        <v>0</v>
      </c>
      <c r="J135" s="74">
        <v>0</v>
      </c>
      <c r="K135" s="74">
        <v>227866.74000000005</v>
      </c>
      <c r="L135" s="78">
        <v>1</v>
      </c>
      <c r="M135" s="74">
        <v>228185.2115</v>
      </c>
      <c r="N135" s="74">
        <v>228185.2115</v>
      </c>
      <c r="O135" s="74">
        <v>0</v>
      </c>
      <c r="P135" s="74">
        <v>0</v>
      </c>
      <c r="Q135" s="74">
        <v>228185.2115</v>
      </c>
      <c r="R135" s="74">
        <v>0</v>
      </c>
      <c r="S135" s="74">
        <v>228185.2115</v>
      </c>
      <c r="T135" s="74">
        <v>0</v>
      </c>
      <c r="U135" s="74">
        <v>0</v>
      </c>
      <c r="V135" s="74">
        <v>228185.2115</v>
      </c>
      <c r="W135" s="78">
        <v>1</v>
      </c>
      <c r="X135" s="74">
        <v>228185.2115</v>
      </c>
      <c r="Y135" s="74">
        <v>228185.2115</v>
      </c>
      <c r="Z135" s="74">
        <v>0</v>
      </c>
      <c r="AA135" s="74">
        <v>140562.09028400041</v>
      </c>
      <c r="AB135" s="74">
        <v>368747.30178400042</v>
      </c>
      <c r="AC135" s="74">
        <v>0</v>
      </c>
      <c r="AD135" s="74">
        <v>228185.2115</v>
      </c>
      <c r="AE135" s="74">
        <v>0</v>
      </c>
      <c r="AF135" s="74">
        <v>140562.09028400041</v>
      </c>
      <c r="AG135" s="74">
        <v>368747.30178400042</v>
      </c>
      <c r="AH135" s="78">
        <v>1</v>
      </c>
    </row>
    <row r="136" spans="1:34" x14ac:dyDescent="0.2">
      <c r="A136" s="77" t="s">
        <v>184</v>
      </c>
      <c r="B136" s="74">
        <v>1264451.92</v>
      </c>
      <c r="C136" s="74">
        <v>1264451.92</v>
      </c>
      <c r="D136" s="74">
        <v>0</v>
      </c>
      <c r="E136" s="74">
        <v>0</v>
      </c>
      <c r="F136" s="74">
        <v>1264451.92</v>
      </c>
      <c r="G136" s="74">
        <v>0</v>
      </c>
      <c r="H136" s="74">
        <v>1264451.92</v>
      </c>
      <c r="I136" s="74">
        <v>0</v>
      </c>
      <c r="J136" s="74">
        <v>0</v>
      </c>
      <c r="K136" s="74">
        <v>1264451.92</v>
      </c>
      <c r="L136" s="78">
        <v>1</v>
      </c>
      <c r="M136" s="74">
        <v>1293268.4028462083</v>
      </c>
      <c r="N136" s="74">
        <v>1293268.4028462083</v>
      </c>
      <c r="O136" s="74">
        <v>0</v>
      </c>
      <c r="P136" s="74">
        <v>0</v>
      </c>
      <c r="Q136" s="74">
        <v>1293268.4028462083</v>
      </c>
      <c r="R136" s="74">
        <v>0</v>
      </c>
      <c r="S136" s="74">
        <v>1293268.4028462083</v>
      </c>
      <c r="T136" s="74">
        <v>0</v>
      </c>
      <c r="U136" s="74">
        <v>0</v>
      </c>
      <c r="V136" s="74">
        <v>1293268.4028462083</v>
      </c>
      <c r="W136" s="78">
        <v>1</v>
      </c>
      <c r="X136" s="74">
        <v>1416297.3594063334</v>
      </c>
      <c r="Y136" s="74">
        <v>1416297.3594063334</v>
      </c>
      <c r="Z136" s="74">
        <v>0</v>
      </c>
      <c r="AA136" s="74">
        <v>-347207.34468800004</v>
      </c>
      <c r="AB136" s="74">
        <v>1069090.0147183333</v>
      </c>
      <c r="AC136" s="74">
        <v>0</v>
      </c>
      <c r="AD136" s="74">
        <v>1416297.3594063334</v>
      </c>
      <c r="AE136" s="74">
        <v>0</v>
      </c>
      <c r="AF136" s="74">
        <v>-347207.34468800004</v>
      </c>
      <c r="AG136" s="74">
        <v>1069090.0147183333</v>
      </c>
      <c r="AH136" s="78">
        <v>1</v>
      </c>
    </row>
    <row r="137" spans="1:34" ht="15.75" thickBot="1" x14ac:dyDescent="0.25">
      <c r="A137" s="77" t="s">
        <v>185</v>
      </c>
      <c r="B137" s="74">
        <v>721894.44000000006</v>
      </c>
      <c r="C137" s="74">
        <v>721894.44000000006</v>
      </c>
      <c r="D137" s="74">
        <v>0</v>
      </c>
      <c r="E137" s="74">
        <v>0</v>
      </c>
      <c r="F137" s="74">
        <v>721894.44000000006</v>
      </c>
      <c r="G137" s="74">
        <v>0</v>
      </c>
      <c r="H137" s="74">
        <v>721894.44000000006</v>
      </c>
      <c r="I137" s="74">
        <v>0</v>
      </c>
      <c r="J137" s="74">
        <v>0</v>
      </c>
      <c r="K137" s="74">
        <v>721894.44000000006</v>
      </c>
      <c r="L137" s="78">
        <v>1</v>
      </c>
      <c r="M137" s="74">
        <v>721894.44000000006</v>
      </c>
      <c r="N137" s="74">
        <v>721894.44000000006</v>
      </c>
      <c r="O137" s="74">
        <v>0</v>
      </c>
      <c r="P137" s="74">
        <v>0</v>
      </c>
      <c r="Q137" s="74">
        <v>721894.44000000006</v>
      </c>
      <c r="R137" s="74">
        <v>0</v>
      </c>
      <c r="S137" s="74">
        <v>721894.44000000006</v>
      </c>
      <c r="T137" s="74">
        <v>0</v>
      </c>
      <c r="U137" s="74">
        <v>0</v>
      </c>
      <c r="V137" s="74">
        <v>721894.44000000006</v>
      </c>
      <c r="W137" s="78">
        <v>1</v>
      </c>
      <c r="X137" s="74">
        <v>721894.44000000006</v>
      </c>
      <c r="Y137" s="74">
        <v>721894.44000000006</v>
      </c>
      <c r="Z137" s="74">
        <v>0</v>
      </c>
      <c r="AA137" s="74">
        <v>0</v>
      </c>
      <c r="AB137" s="74">
        <v>721894.44000000006</v>
      </c>
      <c r="AC137" s="74">
        <v>0</v>
      </c>
      <c r="AD137" s="74">
        <v>721894.44000000006</v>
      </c>
      <c r="AE137" s="74">
        <v>0</v>
      </c>
      <c r="AF137" s="74">
        <v>0</v>
      </c>
      <c r="AG137" s="74">
        <v>721894.44000000006</v>
      </c>
      <c r="AH137" s="78">
        <v>1</v>
      </c>
    </row>
    <row r="138" spans="1:34" x14ac:dyDescent="0.2">
      <c r="A138" s="76" t="s">
        <v>182</v>
      </c>
      <c r="B138" s="79">
        <v>2214213.1</v>
      </c>
      <c r="C138" s="79">
        <v>2214213.1</v>
      </c>
      <c r="D138" s="79">
        <v>0</v>
      </c>
      <c r="E138" s="79">
        <v>0</v>
      </c>
      <c r="F138" s="79">
        <v>2214213.1</v>
      </c>
      <c r="G138" s="79">
        <v>0</v>
      </c>
      <c r="H138" s="79">
        <v>2214213.1</v>
      </c>
      <c r="I138" s="79">
        <v>0</v>
      </c>
      <c r="J138" s="79">
        <v>0</v>
      </c>
      <c r="K138" s="79">
        <v>2214213.1</v>
      </c>
      <c r="L138" s="80" t="s">
        <v>91</v>
      </c>
      <c r="M138" s="79">
        <v>2243348.0543462085</v>
      </c>
      <c r="N138" s="79">
        <v>2243348.0543462085</v>
      </c>
      <c r="O138" s="79">
        <v>0</v>
      </c>
      <c r="P138" s="79">
        <v>0</v>
      </c>
      <c r="Q138" s="79">
        <v>2243348.0543462085</v>
      </c>
      <c r="R138" s="79">
        <v>0</v>
      </c>
      <c r="S138" s="79">
        <v>2243348.0543462085</v>
      </c>
      <c r="T138" s="79">
        <v>0</v>
      </c>
      <c r="U138" s="79">
        <v>0</v>
      </c>
      <c r="V138" s="79">
        <v>2243348.0543462085</v>
      </c>
      <c r="W138" s="80" t="s">
        <v>91</v>
      </c>
      <c r="X138" s="79">
        <v>2366377.0109063336</v>
      </c>
      <c r="Y138" s="79">
        <v>2366377.0109063336</v>
      </c>
      <c r="Z138" s="79">
        <v>0</v>
      </c>
      <c r="AA138" s="79">
        <v>-206645.25440399963</v>
      </c>
      <c r="AB138" s="79">
        <v>2159731.7565023336</v>
      </c>
      <c r="AC138" s="79">
        <v>0</v>
      </c>
      <c r="AD138" s="79">
        <v>2366377.0109063336</v>
      </c>
      <c r="AE138" s="79">
        <v>0</v>
      </c>
      <c r="AF138" s="79">
        <v>-206645.25440399963</v>
      </c>
      <c r="AG138" s="79">
        <v>2159731.7565023336</v>
      </c>
      <c r="AH138" s="80" t="s">
        <v>91</v>
      </c>
    </row>
    <row r="139" spans="1:34" ht="15.75" thickBot="1" x14ac:dyDescent="0.25"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</row>
    <row r="140" spans="1:34" x14ac:dyDescent="0.2">
      <c r="A140" s="75" t="s">
        <v>162</v>
      </c>
      <c r="B140" s="79">
        <v>15739355.869999999</v>
      </c>
      <c r="C140" s="79">
        <v>15739355.869999999</v>
      </c>
      <c r="D140" s="79">
        <v>-649402.67999999993</v>
      </c>
      <c r="E140" s="79">
        <v>0</v>
      </c>
      <c r="F140" s="79">
        <v>15089953.189999999</v>
      </c>
      <c r="G140" s="79">
        <v>0</v>
      </c>
      <c r="H140" s="79">
        <v>15739355.869999999</v>
      </c>
      <c r="I140" s="79">
        <v>-649402.67999999993</v>
      </c>
      <c r="J140" s="79">
        <v>0</v>
      </c>
      <c r="K140" s="79">
        <v>15089953.189999999</v>
      </c>
      <c r="L140" s="80" t="s">
        <v>91</v>
      </c>
      <c r="M140" s="79">
        <v>17118635.615750581</v>
      </c>
      <c r="N140" s="79">
        <v>17118635.615750581</v>
      </c>
      <c r="O140" s="79">
        <v>-1005487.2334524594</v>
      </c>
      <c r="P140" s="79">
        <v>0</v>
      </c>
      <c r="Q140" s="79">
        <v>16113148.382298119</v>
      </c>
      <c r="R140" s="79">
        <v>0</v>
      </c>
      <c r="S140" s="79">
        <v>17118635.615750581</v>
      </c>
      <c r="T140" s="79">
        <v>-1005487.2334524594</v>
      </c>
      <c r="U140" s="79">
        <v>0</v>
      </c>
      <c r="V140" s="79">
        <v>16113148.382298119</v>
      </c>
      <c r="W140" s="80" t="s">
        <v>91</v>
      </c>
      <c r="X140" s="79">
        <v>19597757.779476684</v>
      </c>
      <c r="Y140" s="79">
        <v>19597757.779476684</v>
      </c>
      <c r="Z140" s="79">
        <v>-1273253.3162273802</v>
      </c>
      <c r="AA140" s="79">
        <v>-1007932.7452826189</v>
      </c>
      <c r="AB140" s="79">
        <v>17316571.717966683</v>
      </c>
      <c r="AC140" s="79">
        <v>0</v>
      </c>
      <c r="AD140" s="79">
        <v>19597757.779476684</v>
      </c>
      <c r="AE140" s="79">
        <v>-1273253.3162273802</v>
      </c>
      <c r="AF140" s="79">
        <v>-1007932.7452826189</v>
      </c>
      <c r="AG140" s="79">
        <v>17316571.717966683</v>
      </c>
      <c r="AH140" s="80" t="s">
        <v>91</v>
      </c>
    </row>
    <row r="141" spans="1:34" x14ac:dyDescent="0.2"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X141" s="81"/>
      <c r="Y141" s="81"/>
      <c r="Z141" s="81"/>
      <c r="AA141" s="81"/>
      <c r="AB141" s="81"/>
      <c r="AC141" s="81"/>
      <c r="AD141" s="81"/>
      <c r="AE141" s="81"/>
      <c r="AF141" s="81"/>
      <c r="AG141" s="81"/>
    </row>
    <row r="142" spans="1:34" x14ac:dyDescent="0.2">
      <c r="A142" s="75" t="s">
        <v>186</v>
      </c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</row>
    <row r="143" spans="1:34" x14ac:dyDescent="0.2">
      <c r="A143" s="77" t="s">
        <v>187</v>
      </c>
      <c r="B143" s="74">
        <v>0</v>
      </c>
      <c r="C143" s="74">
        <v>0</v>
      </c>
      <c r="D143" s="74">
        <v>0</v>
      </c>
      <c r="E143" s="74">
        <v>0</v>
      </c>
      <c r="F143" s="74">
        <v>0</v>
      </c>
      <c r="G143" s="74">
        <v>0</v>
      </c>
      <c r="H143" s="74">
        <v>0</v>
      </c>
      <c r="I143" s="74">
        <v>0</v>
      </c>
      <c r="J143" s="74">
        <v>0</v>
      </c>
      <c r="K143" s="74">
        <v>0</v>
      </c>
      <c r="L143" s="78">
        <v>1</v>
      </c>
      <c r="M143" s="74">
        <v>0</v>
      </c>
      <c r="N143" s="74">
        <v>0</v>
      </c>
      <c r="O143" s="74">
        <v>0</v>
      </c>
      <c r="P143" s="74">
        <v>0</v>
      </c>
      <c r="Q143" s="74">
        <v>0</v>
      </c>
      <c r="R143" s="74">
        <v>0</v>
      </c>
      <c r="S143" s="74">
        <v>0</v>
      </c>
      <c r="T143" s="74">
        <v>0</v>
      </c>
      <c r="U143" s="74">
        <v>0</v>
      </c>
      <c r="V143" s="74">
        <v>0</v>
      </c>
      <c r="W143" s="78">
        <v>1</v>
      </c>
      <c r="X143" s="74">
        <v>0</v>
      </c>
      <c r="Y143" s="74">
        <v>0</v>
      </c>
      <c r="Z143" s="74">
        <v>0</v>
      </c>
      <c r="AA143" s="74">
        <v>0</v>
      </c>
      <c r="AB143" s="74">
        <v>0</v>
      </c>
      <c r="AC143" s="74">
        <v>0</v>
      </c>
      <c r="AD143" s="74">
        <v>0</v>
      </c>
      <c r="AE143" s="74">
        <v>0</v>
      </c>
      <c r="AF143" s="74">
        <v>0</v>
      </c>
      <c r="AG143" s="74">
        <v>0</v>
      </c>
      <c r="AH143" s="78">
        <v>1</v>
      </c>
    </row>
    <row r="144" spans="1:34" x14ac:dyDescent="0.2">
      <c r="A144" s="77" t="s">
        <v>188</v>
      </c>
      <c r="B144" s="74">
        <v>7313768.1899999995</v>
      </c>
      <c r="C144" s="74">
        <v>7313768.1899999995</v>
      </c>
      <c r="D144" s="74">
        <v>-7313768.1899999995</v>
      </c>
      <c r="E144" s="74">
        <v>0</v>
      </c>
      <c r="F144" s="74">
        <v>0</v>
      </c>
      <c r="G144" s="74">
        <v>0</v>
      </c>
      <c r="H144" s="74">
        <v>7313768.1899999995</v>
      </c>
      <c r="I144" s="74">
        <v>-7313768.1899999995</v>
      </c>
      <c r="J144" s="74">
        <v>0</v>
      </c>
      <c r="K144" s="74">
        <v>0</v>
      </c>
      <c r="L144" s="78">
        <v>1</v>
      </c>
      <c r="M144" s="74">
        <v>679200</v>
      </c>
      <c r="N144" s="74">
        <v>679200</v>
      </c>
      <c r="O144" s="74">
        <v>-679200</v>
      </c>
      <c r="P144" s="74">
        <v>0</v>
      </c>
      <c r="Q144" s="74">
        <v>0</v>
      </c>
      <c r="R144" s="74">
        <v>0</v>
      </c>
      <c r="S144" s="74">
        <v>679200</v>
      </c>
      <c r="T144" s="74">
        <v>-679200</v>
      </c>
      <c r="U144" s="74">
        <v>0</v>
      </c>
      <c r="V144" s="74">
        <v>0</v>
      </c>
      <c r="W144" s="78">
        <v>1</v>
      </c>
      <c r="X144" s="74">
        <v>679200</v>
      </c>
      <c r="Y144" s="74">
        <v>679200</v>
      </c>
      <c r="Z144" s="74">
        <v>-679200</v>
      </c>
      <c r="AA144" s="74">
        <v>0</v>
      </c>
      <c r="AB144" s="74">
        <v>0</v>
      </c>
      <c r="AC144" s="74">
        <v>0</v>
      </c>
      <c r="AD144" s="74">
        <v>679200</v>
      </c>
      <c r="AE144" s="74">
        <v>-679200</v>
      </c>
      <c r="AF144" s="74">
        <v>0</v>
      </c>
      <c r="AG144" s="74">
        <v>0</v>
      </c>
      <c r="AH144" s="78">
        <v>1</v>
      </c>
    </row>
    <row r="145" spans="1:34" ht="15.75" thickBot="1" x14ac:dyDescent="0.25">
      <c r="A145" s="77" t="s">
        <v>189</v>
      </c>
      <c r="B145" s="74">
        <v>-113766.95999999999</v>
      </c>
      <c r="C145" s="74">
        <v>-113766.95999999999</v>
      </c>
      <c r="D145" s="74">
        <v>0</v>
      </c>
      <c r="E145" s="74">
        <v>0</v>
      </c>
      <c r="F145" s="74">
        <v>-113766.95999999999</v>
      </c>
      <c r="G145" s="74">
        <v>0</v>
      </c>
      <c r="H145" s="74">
        <v>-113766.95999999999</v>
      </c>
      <c r="I145" s="74">
        <v>0</v>
      </c>
      <c r="J145" s="74">
        <v>0</v>
      </c>
      <c r="K145" s="74">
        <v>-113766.95999999999</v>
      </c>
      <c r="L145" s="78">
        <v>1</v>
      </c>
      <c r="M145" s="74">
        <v>0</v>
      </c>
      <c r="N145" s="74">
        <v>0</v>
      </c>
      <c r="O145" s="74">
        <v>0</v>
      </c>
      <c r="P145" s="74">
        <v>0</v>
      </c>
      <c r="Q145" s="74">
        <v>0</v>
      </c>
      <c r="R145" s="74">
        <v>0</v>
      </c>
      <c r="S145" s="74">
        <v>0</v>
      </c>
      <c r="T145" s="74">
        <v>0</v>
      </c>
      <c r="U145" s="74">
        <v>0</v>
      </c>
      <c r="V145" s="74">
        <v>0</v>
      </c>
      <c r="W145" s="78">
        <v>1</v>
      </c>
      <c r="X145" s="74">
        <v>0</v>
      </c>
      <c r="Y145" s="74">
        <v>0</v>
      </c>
      <c r="Z145" s="74">
        <v>0</v>
      </c>
      <c r="AA145" s="74">
        <v>0</v>
      </c>
      <c r="AB145" s="74">
        <v>0</v>
      </c>
      <c r="AC145" s="74">
        <v>0</v>
      </c>
      <c r="AD145" s="74">
        <v>0</v>
      </c>
      <c r="AE145" s="74">
        <v>0</v>
      </c>
      <c r="AF145" s="74">
        <v>0</v>
      </c>
      <c r="AG145" s="74">
        <v>0</v>
      </c>
      <c r="AH145" s="78">
        <v>1</v>
      </c>
    </row>
    <row r="146" spans="1:34" x14ac:dyDescent="0.2">
      <c r="A146" s="75" t="s">
        <v>186</v>
      </c>
      <c r="B146" s="79">
        <v>7200001.2299999995</v>
      </c>
      <c r="C146" s="79">
        <v>7200001.2299999995</v>
      </c>
      <c r="D146" s="79">
        <v>-7313768.1899999995</v>
      </c>
      <c r="E146" s="79">
        <v>0</v>
      </c>
      <c r="F146" s="79">
        <v>-113766.95999999999</v>
      </c>
      <c r="G146" s="79">
        <v>0</v>
      </c>
      <c r="H146" s="79">
        <v>7200001.2299999995</v>
      </c>
      <c r="I146" s="79">
        <v>-7313768.1899999995</v>
      </c>
      <c r="J146" s="79">
        <v>0</v>
      </c>
      <c r="K146" s="79">
        <v>-113766.95999999999</v>
      </c>
      <c r="L146" s="80" t="s">
        <v>91</v>
      </c>
      <c r="M146" s="79">
        <v>679200</v>
      </c>
      <c r="N146" s="79">
        <v>679200</v>
      </c>
      <c r="O146" s="79">
        <v>-679200</v>
      </c>
      <c r="P146" s="79">
        <v>0</v>
      </c>
      <c r="Q146" s="79">
        <v>0</v>
      </c>
      <c r="R146" s="79">
        <v>0</v>
      </c>
      <c r="S146" s="79">
        <v>679200</v>
      </c>
      <c r="T146" s="79">
        <v>-679200</v>
      </c>
      <c r="U146" s="79">
        <v>0</v>
      </c>
      <c r="V146" s="79">
        <v>0</v>
      </c>
      <c r="W146" s="80" t="s">
        <v>91</v>
      </c>
      <c r="X146" s="79">
        <v>679200</v>
      </c>
      <c r="Y146" s="79">
        <v>679200</v>
      </c>
      <c r="Z146" s="79">
        <v>-679200</v>
      </c>
      <c r="AA146" s="79">
        <v>0</v>
      </c>
      <c r="AB146" s="79">
        <v>0</v>
      </c>
      <c r="AC146" s="79">
        <v>0</v>
      </c>
      <c r="AD146" s="79">
        <v>679200</v>
      </c>
      <c r="AE146" s="79">
        <v>-679200</v>
      </c>
      <c r="AF146" s="79">
        <v>0</v>
      </c>
      <c r="AG146" s="79">
        <v>0</v>
      </c>
      <c r="AH146" s="80" t="s">
        <v>91</v>
      </c>
    </row>
    <row r="147" spans="1:34" x14ac:dyDescent="0.2"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</row>
    <row r="148" spans="1:34" x14ac:dyDescent="0.2">
      <c r="A148" s="75" t="s">
        <v>190</v>
      </c>
      <c r="B148" s="74"/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</row>
    <row r="149" spans="1:34" x14ac:dyDescent="0.2">
      <c r="A149" s="77" t="s">
        <v>191</v>
      </c>
      <c r="B149" s="74">
        <v>2258482.0700000003</v>
      </c>
      <c r="C149" s="74">
        <v>2258482.0700000003</v>
      </c>
      <c r="D149" s="74">
        <v>0</v>
      </c>
      <c r="E149" s="74">
        <v>0</v>
      </c>
      <c r="F149" s="74">
        <v>2258482.0700000003</v>
      </c>
      <c r="G149" s="74">
        <v>0</v>
      </c>
      <c r="H149" s="74">
        <v>2258482.0700000003</v>
      </c>
      <c r="I149" s="74">
        <v>0</v>
      </c>
      <c r="J149" s="74">
        <v>0</v>
      </c>
      <c r="K149" s="74">
        <v>2258482.0700000003</v>
      </c>
      <c r="L149" s="78">
        <v>1</v>
      </c>
      <c r="M149" s="74">
        <v>3415000.000440001</v>
      </c>
      <c r="N149" s="74">
        <v>3415000.000440001</v>
      </c>
      <c r="O149" s="74">
        <v>0</v>
      </c>
      <c r="P149" s="74">
        <v>0</v>
      </c>
      <c r="Q149" s="74">
        <v>3415000.000440001</v>
      </c>
      <c r="R149" s="74">
        <v>0</v>
      </c>
      <c r="S149" s="74">
        <v>3415000.000440001</v>
      </c>
      <c r="T149" s="74">
        <v>0</v>
      </c>
      <c r="U149" s="74">
        <v>0</v>
      </c>
      <c r="V149" s="74">
        <v>3415000.000440001</v>
      </c>
      <c r="W149" s="78">
        <v>1</v>
      </c>
      <c r="X149" s="74">
        <v>4800128.9400000004</v>
      </c>
      <c r="Y149" s="74">
        <v>4800128.9400000004</v>
      </c>
      <c r="Z149" s="74">
        <v>0</v>
      </c>
      <c r="AA149" s="74">
        <v>0</v>
      </c>
      <c r="AB149" s="74">
        <v>4800128.9400000004</v>
      </c>
      <c r="AC149" s="74">
        <v>0</v>
      </c>
      <c r="AD149" s="74">
        <v>4800128.9400000004</v>
      </c>
      <c r="AE149" s="74">
        <v>0</v>
      </c>
      <c r="AF149" s="74">
        <v>0</v>
      </c>
      <c r="AG149" s="74">
        <v>4800128.9400000004</v>
      </c>
      <c r="AH149" s="78">
        <v>1</v>
      </c>
    </row>
    <row r="150" spans="1:34" x14ac:dyDescent="0.2">
      <c r="A150" s="77" t="s">
        <v>192</v>
      </c>
      <c r="B150" s="74">
        <v>2705595.13</v>
      </c>
      <c r="C150" s="74">
        <v>2705595.13</v>
      </c>
      <c r="D150" s="74">
        <v>-2705595.13</v>
      </c>
      <c r="E150" s="74">
        <v>0</v>
      </c>
      <c r="F150" s="74">
        <v>0</v>
      </c>
      <c r="G150" s="74">
        <v>0</v>
      </c>
      <c r="H150" s="74">
        <v>2705595.13</v>
      </c>
      <c r="I150" s="74">
        <v>-2705595.13</v>
      </c>
      <c r="J150" s="74">
        <v>0</v>
      </c>
      <c r="K150" s="74">
        <v>0</v>
      </c>
      <c r="L150" s="78">
        <v>1</v>
      </c>
      <c r="M150" s="74">
        <v>1505412.5029746224</v>
      </c>
      <c r="N150" s="74">
        <v>1505412.5029746224</v>
      </c>
      <c r="O150" s="74">
        <v>-1505412.5029746224</v>
      </c>
      <c r="P150" s="74">
        <v>0</v>
      </c>
      <c r="Q150" s="74">
        <v>0</v>
      </c>
      <c r="R150" s="74">
        <v>0</v>
      </c>
      <c r="S150" s="74">
        <v>1505412.5029746224</v>
      </c>
      <c r="T150" s="74">
        <v>-1505412.5029746224</v>
      </c>
      <c r="U150" s="74">
        <v>0</v>
      </c>
      <c r="V150" s="74">
        <v>0</v>
      </c>
      <c r="W150" s="78">
        <v>1</v>
      </c>
      <c r="X150" s="74">
        <v>1519414.49321497</v>
      </c>
      <c r="Y150" s="74">
        <v>1519414.49321497</v>
      </c>
      <c r="Z150" s="74">
        <v>-1519414.49321497</v>
      </c>
      <c r="AA150" s="74">
        <v>0</v>
      </c>
      <c r="AB150" s="74">
        <v>0</v>
      </c>
      <c r="AC150" s="74">
        <v>0</v>
      </c>
      <c r="AD150" s="74">
        <v>1519414.49321497</v>
      </c>
      <c r="AE150" s="74">
        <v>-1519414.49321497</v>
      </c>
      <c r="AF150" s="74">
        <v>0</v>
      </c>
      <c r="AG150" s="74">
        <v>0</v>
      </c>
      <c r="AH150" s="78">
        <v>1</v>
      </c>
    </row>
    <row r="151" spans="1:34" x14ac:dyDescent="0.2">
      <c r="A151" s="77" t="s">
        <v>193</v>
      </c>
      <c r="B151" s="74">
        <v>2734199.6</v>
      </c>
      <c r="C151" s="74">
        <v>2734199.6</v>
      </c>
      <c r="D151" s="74">
        <v>-2734199.6</v>
      </c>
      <c r="E151" s="74">
        <v>0</v>
      </c>
      <c r="F151" s="74">
        <v>0</v>
      </c>
      <c r="G151" s="74">
        <v>0</v>
      </c>
      <c r="H151" s="74">
        <v>2734199.6</v>
      </c>
      <c r="I151" s="74">
        <v>-2734199.6</v>
      </c>
      <c r="J151" s="74">
        <v>0</v>
      </c>
      <c r="K151" s="74">
        <v>0</v>
      </c>
      <c r="L151" s="78">
        <v>1</v>
      </c>
      <c r="M151" s="74">
        <v>1631121.3342282574</v>
      </c>
      <c r="N151" s="74">
        <v>1631121.3342282574</v>
      </c>
      <c r="O151" s="74">
        <v>-1631121.3342282574</v>
      </c>
      <c r="P151" s="74">
        <v>0</v>
      </c>
      <c r="Q151" s="74">
        <v>0</v>
      </c>
      <c r="R151" s="74">
        <v>0</v>
      </c>
      <c r="S151" s="74">
        <v>1631121.3342282574</v>
      </c>
      <c r="T151" s="74">
        <v>-1631121.3342282574</v>
      </c>
      <c r="U151" s="74">
        <v>0</v>
      </c>
      <c r="V151" s="74">
        <v>0</v>
      </c>
      <c r="W151" s="78">
        <v>1</v>
      </c>
      <c r="X151" s="74">
        <v>1639211.7916786494</v>
      </c>
      <c r="Y151" s="74">
        <v>1639211.7916786494</v>
      </c>
      <c r="Z151" s="74">
        <v>-1639211.7916786494</v>
      </c>
      <c r="AA151" s="74">
        <v>0</v>
      </c>
      <c r="AB151" s="74">
        <v>0</v>
      </c>
      <c r="AC151" s="74">
        <v>0</v>
      </c>
      <c r="AD151" s="74">
        <v>1639211.7916786494</v>
      </c>
      <c r="AE151" s="74">
        <v>-1639211.7916786494</v>
      </c>
      <c r="AF151" s="74">
        <v>0</v>
      </c>
      <c r="AG151" s="74">
        <v>0</v>
      </c>
      <c r="AH151" s="78">
        <v>1</v>
      </c>
    </row>
    <row r="152" spans="1:34" x14ac:dyDescent="0.2">
      <c r="A152" s="77" t="s">
        <v>194</v>
      </c>
      <c r="B152" s="74">
        <v>73315.42</v>
      </c>
      <c r="C152" s="74">
        <v>73315.42</v>
      </c>
      <c r="D152" s="74">
        <v>-73315.42</v>
      </c>
      <c r="E152" s="74">
        <v>0</v>
      </c>
      <c r="F152" s="74">
        <v>0</v>
      </c>
      <c r="G152" s="74">
        <v>0</v>
      </c>
      <c r="H152" s="74">
        <v>73315.42</v>
      </c>
      <c r="I152" s="74">
        <v>-73315.42</v>
      </c>
      <c r="J152" s="74">
        <v>0</v>
      </c>
      <c r="K152" s="74">
        <v>0</v>
      </c>
      <c r="L152" s="78">
        <v>1</v>
      </c>
      <c r="M152" s="74">
        <v>78868.530000000013</v>
      </c>
      <c r="N152" s="74">
        <v>78868.530000000013</v>
      </c>
      <c r="O152" s="74">
        <v>-78868.530000000013</v>
      </c>
      <c r="P152" s="74">
        <v>0</v>
      </c>
      <c r="Q152" s="74">
        <v>0</v>
      </c>
      <c r="R152" s="74">
        <v>0</v>
      </c>
      <c r="S152" s="74">
        <v>78868.530000000013</v>
      </c>
      <c r="T152" s="74">
        <v>-78868.530000000013</v>
      </c>
      <c r="U152" s="74">
        <v>0</v>
      </c>
      <c r="V152" s="74">
        <v>0</v>
      </c>
      <c r="W152" s="78">
        <v>1</v>
      </c>
      <c r="X152" s="74">
        <v>84150.25</v>
      </c>
      <c r="Y152" s="74">
        <v>84150.25</v>
      </c>
      <c r="Z152" s="74">
        <v>-84150.25</v>
      </c>
      <c r="AA152" s="74">
        <v>0</v>
      </c>
      <c r="AB152" s="74">
        <v>0</v>
      </c>
      <c r="AC152" s="74">
        <v>0</v>
      </c>
      <c r="AD152" s="74">
        <v>84150.25</v>
      </c>
      <c r="AE152" s="74">
        <v>-84150.25</v>
      </c>
      <c r="AF152" s="74">
        <v>0</v>
      </c>
      <c r="AG152" s="74">
        <v>0</v>
      </c>
      <c r="AH152" s="78">
        <v>1</v>
      </c>
    </row>
    <row r="153" spans="1:34" x14ac:dyDescent="0.2">
      <c r="A153" s="77" t="s">
        <v>195</v>
      </c>
      <c r="B153" s="74">
        <v>7051.71</v>
      </c>
      <c r="C153" s="74">
        <v>7051.71</v>
      </c>
      <c r="D153" s="74">
        <v>-7051.71</v>
      </c>
      <c r="E153" s="74">
        <v>0</v>
      </c>
      <c r="F153" s="74">
        <v>0</v>
      </c>
      <c r="G153" s="74">
        <v>0</v>
      </c>
      <c r="H153" s="74">
        <v>7051.71</v>
      </c>
      <c r="I153" s="74">
        <v>-7051.71</v>
      </c>
      <c r="J153" s="74">
        <v>0</v>
      </c>
      <c r="K153" s="74">
        <v>0</v>
      </c>
      <c r="L153" s="78">
        <v>1</v>
      </c>
      <c r="M153" s="74">
        <v>0</v>
      </c>
      <c r="N153" s="74">
        <v>0</v>
      </c>
      <c r="O153" s="74">
        <v>0</v>
      </c>
      <c r="P153" s="74">
        <v>0</v>
      </c>
      <c r="Q153" s="74">
        <v>0</v>
      </c>
      <c r="R153" s="74">
        <v>0</v>
      </c>
      <c r="S153" s="74">
        <v>0</v>
      </c>
      <c r="T153" s="74">
        <v>0</v>
      </c>
      <c r="U153" s="74">
        <v>0</v>
      </c>
      <c r="V153" s="74">
        <v>0</v>
      </c>
      <c r="W153" s="78">
        <v>1</v>
      </c>
      <c r="X153" s="74">
        <v>0</v>
      </c>
      <c r="Y153" s="74">
        <v>0</v>
      </c>
      <c r="Z153" s="74">
        <v>0</v>
      </c>
      <c r="AA153" s="74">
        <v>0</v>
      </c>
      <c r="AB153" s="74">
        <v>0</v>
      </c>
      <c r="AC153" s="74">
        <v>0</v>
      </c>
      <c r="AD153" s="74">
        <v>0</v>
      </c>
      <c r="AE153" s="74">
        <v>0</v>
      </c>
      <c r="AF153" s="74">
        <v>0</v>
      </c>
      <c r="AG153" s="74">
        <v>0</v>
      </c>
      <c r="AH153" s="78">
        <v>1</v>
      </c>
    </row>
    <row r="154" spans="1:34" x14ac:dyDescent="0.2">
      <c r="A154" s="77" t="s">
        <v>196</v>
      </c>
      <c r="B154" s="74">
        <v>770321.1</v>
      </c>
      <c r="C154" s="74">
        <v>770321.1</v>
      </c>
      <c r="D154" s="74">
        <v>0</v>
      </c>
      <c r="E154" s="74">
        <v>0</v>
      </c>
      <c r="F154" s="74">
        <v>770321.1</v>
      </c>
      <c r="G154" s="74">
        <v>0</v>
      </c>
      <c r="H154" s="74">
        <v>770321.1</v>
      </c>
      <c r="I154" s="74">
        <v>0</v>
      </c>
      <c r="J154" s="74">
        <v>0</v>
      </c>
      <c r="K154" s="74">
        <v>770321.1</v>
      </c>
      <c r="L154" s="78">
        <v>1</v>
      </c>
      <c r="M154" s="74">
        <v>765337.57000000007</v>
      </c>
      <c r="N154" s="74">
        <v>765337.57000000007</v>
      </c>
      <c r="O154" s="74">
        <v>0</v>
      </c>
      <c r="P154" s="74">
        <v>0</v>
      </c>
      <c r="Q154" s="74">
        <v>765337.57000000007</v>
      </c>
      <c r="R154" s="74">
        <v>0</v>
      </c>
      <c r="S154" s="74">
        <v>765337.57000000007</v>
      </c>
      <c r="T154" s="74">
        <v>0</v>
      </c>
      <c r="U154" s="74">
        <v>0</v>
      </c>
      <c r="V154" s="74">
        <v>765337.57000000007</v>
      </c>
      <c r="W154" s="78">
        <v>1</v>
      </c>
      <c r="X154" s="74">
        <v>789177.0199999999</v>
      </c>
      <c r="Y154" s="74">
        <v>789177.0199999999</v>
      </c>
      <c r="Z154" s="74">
        <v>0</v>
      </c>
      <c r="AA154" s="74">
        <v>0</v>
      </c>
      <c r="AB154" s="74">
        <v>789177.0199999999</v>
      </c>
      <c r="AC154" s="74">
        <v>0</v>
      </c>
      <c r="AD154" s="74">
        <v>789177.0199999999</v>
      </c>
      <c r="AE154" s="74">
        <v>0</v>
      </c>
      <c r="AF154" s="74">
        <v>0</v>
      </c>
      <c r="AG154" s="74">
        <v>789177.0199999999</v>
      </c>
      <c r="AH154" s="78">
        <v>1</v>
      </c>
    </row>
    <row r="155" spans="1:34" ht="15.75" thickBot="1" x14ac:dyDescent="0.25">
      <c r="A155" s="77" t="s">
        <v>197</v>
      </c>
      <c r="B155" s="74">
        <v>505483</v>
      </c>
      <c r="C155" s="74">
        <v>505483</v>
      </c>
      <c r="D155" s="74">
        <v>-505483</v>
      </c>
      <c r="E155" s="74">
        <v>0</v>
      </c>
      <c r="F155" s="74">
        <v>0</v>
      </c>
      <c r="G155" s="74">
        <v>0</v>
      </c>
      <c r="H155" s="74">
        <v>505483</v>
      </c>
      <c r="I155" s="74">
        <v>-505483</v>
      </c>
      <c r="J155" s="74">
        <v>0</v>
      </c>
      <c r="K155" s="74">
        <v>0</v>
      </c>
      <c r="L155" s="78">
        <v>1</v>
      </c>
      <c r="M155" s="74">
        <v>684999.99996000016</v>
      </c>
      <c r="N155" s="74">
        <v>684999.99996000016</v>
      </c>
      <c r="O155" s="74">
        <v>-684999.99996000016</v>
      </c>
      <c r="P155" s="74">
        <v>0</v>
      </c>
      <c r="Q155" s="74">
        <v>0</v>
      </c>
      <c r="R155" s="74">
        <v>0</v>
      </c>
      <c r="S155" s="74">
        <v>684999.99996000016</v>
      </c>
      <c r="T155" s="74">
        <v>-684999.99996000016</v>
      </c>
      <c r="U155" s="74">
        <v>0</v>
      </c>
      <c r="V155" s="74">
        <v>0</v>
      </c>
      <c r="W155" s="78">
        <v>1</v>
      </c>
      <c r="X155" s="74">
        <v>908465.69000000006</v>
      </c>
      <c r="Y155" s="74">
        <v>908465.69000000006</v>
      </c>
      <c r="Z155" s="74">
        <v>-908465.69000000006</v>
      </c>
      <c r="AA155" s="74">
        <v>797304.52018751996</v>
      </c>
      <c r="AB155" s="74">
        <v>797304.52018751996</v>
      </c>
      <c r="AC155" s="74">
        <v>0</v>
      </c>
      <c r="AD155" s="74">
        <v>908465.69000000006</v>
      </c>
      <c r="AE155" s="74">
        <v>-908465.69000000006</v>
      </c>
      <c r="AF155" s="74">
        <v>797304.52018751996</v>
      </c>
      <c r="AG155" s="74">
        <v>797304.52018751996</v>
      </c>
      <c r="AH155" s="78">
        <v>1</v>
      </c>
    </row>
    <row r="156" spans="1:34" x14ac:dyDescent="0.2">
      <c r="A156" s="75" t="s">
        <v>190</v>
      </c>
      <c r="B156" s="79">
        <v>9054448.0300000012</v>
      </c>
      <c r="C156" s="79">
        <v>9054448.0300000012</v>
      </c>
      <c r="D156" s="79">
        <v>-6025644.8600000003</v>
      </c>
      <c r="E156" s="79">
        <v>0</v>
      </c>
      <c r="F156" s="79">
        <v>3028803.1700000004</v>
      </c>
      <c r="G156" s="79">
        <v>0</v>
      </c>
      <c r="H156" s="79">
        <v>9054448.0300000012</v>
      </c>
      <c r="I156" s="79">
        <v>-6025644.8600000003</v>
      </c>
      <c r="J156" s="79">
        <v>0</v>
      </c>
      <c r="K156" s="79">
        <v>3028803.1700000004</v>
      </c>
      <c r="L156" s="80" t="s">
        <v>91</v>
      </c>
      <c r="M156" s="79">
        <v>8080739.9376028813</v>
      </c>
      <c r="N156" s="79">
        <v>8080739.9376028813</v>
      </c>
      <c r="O156" s="79">
        <v>-3900402.3671628796</v>
      </c>
      <c r="P156" s="79">
        <v>0</v>
      </c>
      <c r="Q156" s="79">
        <v>4180337.5704400009</v>
      </c>
      <c r="R156" s="79">
        <v>0</v>
      </c>
      <c r="S156" s="79">
        <v>8080739.9376028813</v>
      </c>
      <c r="T156" s="79">
        <v>-3900402.3671628796</v>
      </c>
      <c r="U156" s="79">
        <v>0</v>
      </c>
      <c r="V156" s="79">
        <v>4180337.5704400009</v>
      </c>
      <c r="W156" s="80" t="s">
        <v>91</v>
      </c>
      <c r="X156" s="79">
        <v>9740548.1848936193</v>
      </c>
      <c r="Y156" s="79">
        <v>9740548.1848936193</v>
      </c>
      <c r="Z156" s="79">
        <v>-4151242.2248936193</v>
      </c>
      <c r="AA156" s="79">
        <v>797304.52018751996</v>
      </c>
      <c r="AB156" s="79">
        <v>6386610.4801875204</v>
      </c>
      <c r="AC156" s="79">
        <v>0</v>
      </c>
      <c r="AD156" s="79">
        <v>9740548.1848936193</v>
      </c>
      <c r="AE156" s="79">
        <v>-4151242.2248936193</v>
      </c>
      <c r="AF156" s="79">
        <v>797304.52018751996</v>
      </c>
      <c r="AG156" s="79">
        <v>6386610.4801875204</v>
      </c>
      <c r="AH156" s="80" t="s">
        <v>91</v>
      </c>
    </row>
    <row r="157" spans="1:34" x14ac:dyDescent="0.2"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81"/>
    </row>
    <row r="158" spans="1:34" x14ac:dyDescent="0.2">
      <c r="A158" s="75" t="s">
        <v>198</v>
      </c>
      <c r="B158" s="74"/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</row>
    <row r="159" spans="1:34" x14ac:dyDescent="0.2">
      <c r="A159" s="76" t="s">
        <v>199</v>
      </c>
      <c r="B159" s="74"/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</row>
    <row r="160" spans="1:34" x14ac:dyDescent="0.2">
      <c r="A160" s="77" t="s">
        <v>200</v>
      </c>
      <c r="B160" s="74">
        <v>3152920</v>
      </c>
      <c r="C160" s="74">
        <v>3152920</v>
      </c>
      <c r="D160" s="74">
        <v>-316423.07350575726</v>
      </c>
      <c r="E160" s="74">
        <v>0</v>
      </c>
      <c r="F160" s="74">
        <v>2836496.9264942426</v>
      </c>
      <c r="G160" s="74">
        <v>0</v>
      </c>
      <c r="H160" s="74">
        <v>3152920</v>
      </c>
      <c r="I160" s="74">
        <v>-316423.07350575691</v>
      </c>
      <c r="J160" s="74">
        <v>0</v>
      </c>
      <c r="K160" s="74">
        <v>2836496.9264942431</v>
      </c>
      <c r="L160" s="78">
        <v>1</v>
      </c>
      <c r="M160" s="74">
        <v>1600643.8432276074</v>
      </c>
      <c r="N160" s="74">
        <v>1600643.8432276074</v>
      </c>
      <c r="O160" s="74">
        <v>-406992.52094137837</v>
      </c>
      <c r="P160" s="74">
        <v>0</v>
      </c>
      <c r="Q160" s="74">
        <v>1193651.3222862289</v>
      </c>
      <c r="R160" s="74">
        <v>0</v>
      </c>
      <c r="S160" s="74">
        <v>1600643.8432276074</v>
      </c>
      <c r="T160" s="74">
        <v>-406992.52094137808</v>
      </c>
      <c r="U160" s="74">
        <v>0</v>
      </c>
      <c r="V160" s="74">
        <v>1193651.3222862293</v>
      </c>
      <c r="W160" s="78">
        <v>1</v>
      </c>
      <c r="X160" s="74">
        <v>1116394.3956814222</v>
      </c>
      <c r="Y160" s="74">
        <v>1116394.3956814222</v>
      </c>
      <c r="Z160" s="74">
        <v>-825746.02193912026</v>
      </c>
      <c r="AA160" s="74">
        <v>-45615.060945117635</v>
      </c>
      <c r="AB160" s="74">
        <v>245033.31279718428</v>
      </c>
      <c r="AC160" s="74">
        <v>0</v>
      </c>
      <c r="AD160" s="74">
        <v>1116394.3956814222</v>
      </c>
      <c r="AE160" s="74">
        <v>-825746.02193912095</v>
      </c>
      <c r="AF160" s="74">
        <v>-45615.060945117635</v>
      </c>
      <c r="AG160" s="74">
        <v>245033.31279718358</v>
      </c>
      <c r="AH160" s="78">
        <v>1</v>
      </c>
    </row>
    <row r="161" spans="1:34" ht="15.75" thickBot="1" x14ac:dyDescent="0.25">
      <c r="A161" s="77" t="s">
        <v>201</v>
      </c>
      <c r="B161" s="74">
        <v>347069</v>
      </c>
      <c r="C161" s="74">
        <v>347069</v>
      </c>
      <c r="D161" s="74">
        <v>-66330.446576590504</v>
      </c>
      <c r="E161" s="74">
        <v>0</v>
      </c>
      <c r="F161" s="74">
        <v>280738.55342340947</v>
      </c>
      <c r="G161" s="74">
        <v>0</v>
      </c>
      <c r="H161" s="74">
        <v>347069.00000000006</v>
      </c>
      <c r="I161" s="74">
        <v>-66330.446576590432</v>
      </c>
      <c r="J161" s="74">
        <v>0</v>
      </c>
      <c r="K161" s="74">
        <v>280738.55342340964</v>
      </c>
      <c r="L161" s="78">
        <v>1</v>
      </c>
      <c r="M161" s="74">
        <v>163547.36004367963</v>
      </c>
      <c r="N161" s="74">
        <v>163547.36004367963</v>
      </c>
      <c r="O161" s="74">
        <v>-91825.408518568074</v>
      </c>
      <c r="P161" s="74">
        <v>0</v>
      </c>
      <c r="Q161" s="74">
        <v>71721.951525111552</v>
      </c>
      <c r="R161" s="74">
        <v>0</v>
      </c>
      <c r="S161" s="74">
        <v>163547.36004367963</v>
      </c>
      <c r="T161" s="74">
        <v>-91825.408518568031</v>
      </c>
      <c r="U161" s="74">
        <v>0</v>
      </c>
      <c r="V161" s="74">
        <v>71721.951525111595</v>
      </c>
      <c r="W161" s="78">
        <v>1</v>
      </c>
      <c r="X161" s="74">
        <v>60212.839229007033</v>
      </c>
      <c r="Y161" s="74">
        <v>60212.839229007033</v>
      </c>
      <c r="Z161" s="74">
        <v>-228853.7727722429</v>
      </c>
      <c r="AA161" s="74">
        <v>-12642.118175769594</v>
      </c>
      <c r="AB161" s="74">
        <v>-181283.05171900545</v>
      </c>
      <c r="AC161" s="74">
        <v>0</v>
      </c>
      <c r="AD161" s="74">
        <v>60212.839229007033</v>
      </c>
      <c r="AE161" s="74">
        <v>-228853.77277224313</v>
      </c>
      <c r="AF161" s="74">
        <v>-12642.118175769594</v>
      </c>
      <c r="AG161" s="74">
        <v>-181283.05171900569</v>
      </c>
      <c r="AH161" s="78">
        <v>1</v>
      </c>
    </row>
    <row r="162" spans="1:34" x14ac:dyDescent="0.2">
      <c r="A162" s="76" t="s">
        <v>199</v>
      </c>
      <c r="B162" s="79">
        <v>3499989</v>
      </c>
      <c r="C162" s="79">
        <v>3499989</v>
      </c>
      <c r="D162" s="79">
        <v>-382753.52008234779</v>
      </c>
      <c r="E162" s="79">
        <v>0</v>
      </c>
      <c r="F162" s="79">
        <v>3117235.479917652</v>
      </c>
      <c r="G162" s="79">
        <v>0</v>
      </c>
      <c r="H162" s="79">
        <v>3499989</v>
      </c>
      <c r="I162" s="79">
        <v>-382753.52008234733</v>
      </c>
      <c r="J162" s="79">
        <v>0</v>
      </c>
      <c r="K162" s="79">
        <v>3117235.4799176529</v>
      </c>
      <c r="L162" s="80" t="s">
        <v>91</v>
      </c>
      <c r="M162" s="79">
        <v>1764191.203271287</v>
      </c>
      <c r="N162" s="79">
        <v>1764191.203271287</v>
      </c>
      <c r="O162" s="79">
        <v>-498817.92945994646</v>
      </c>
      <c r="P162" s="79">
        <v>0</v>
      </c>
      <c r="Q162" s="79">
        <v>1265373.2738113403</v>
      </c>
      <c r="R162" s="79">
        <v>0</v>
      </c>
      <c r="S162" s="79">
        <v>1764191.203271287</v>
      </c>
      <c r="T162" s="79">
        <v>-498817.92945994611</v>
      </c>
      <c r="U162" s="79">
        <v>0</v>
      </c>
      <c r="V162" s="79">
        <v>1265373.273811341</v>
      </c>
      <c r="W162" s="80" t="s">
        <v>91</v>
      </c>
      <c r="X162" s="79">
        <v>1176607.2349104292</v>
      </c>
      <c r="Y162" s="79">
        <v>1176607.2349104292</v>
      </c>
      <c r="Z162" s="79">
        <v>-1054599.794711363</v>
      </c>
      <c r="AA162" s="79">
        <v>-58257.179120887231</v>
      </c>
      <c r="AB162" s="79">
        <v>63750.261078178824</v>
      </c>
      <c r="AC162" s="79">
        <v>0</v>
      </c>
      <c r="AD162" s="79">
        <v>1176607.2349104292</v>
      </c>
      <c r="AE162" s="79">
        <v>-1054599.794711364</v>
      </c>
      <c r="AF162" s="79">
        <v>-58257.179120887231</v>
      </c>
      <c r="AG162" s="79">
        <v>63750.261078177893</v>
      </c>
      <c r="AH162" s="80" t="s">
        <v>91</v>
      </c>
    </row>
    <row r="163" spans="1:34" x14ac:dyDescent="0.2"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</row>
    <row r="164" spans="1:34" x14ac:dyDescent="0.2">
      <c r="A164" s="76" t="s">
        <v>202</v>
      </c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</row>
    <row r="165" spans="1:34" x14ac:dyDescent="0.2">
      <c r="A165" s="77" t="s">
        <v>203</v>
      </c>
      <c r="B165" s="74">
        <v>23089</v>
      </c>
      <c r="C165" s="74">
        <v>23089</v>
      </c>
      <c r="D165" s="74">
        <v>0</v>
      </c>
      <c r="E165" s="74">
        <v>0</v>
      </c>
      <c r="F165" s="74">
        <v>23089</v>
      </c>
      <c r="G165" s="74">
        <v>0</v>
      </c>
      <c r="H165" s="74">
        <v>23089</v>
      </c>
      <c r="I165" s="74">
        <v>0</v>
      </c>
      <c r="J165" s="74">
        <v>0</v>
      </c>
      <c r="K165" s="74">
        <v>23089</v>
      </c>
      <c r="L165" s="78">
        <v>1</v>
      </c>
      <c r="M165" s="74">
        <v>818661.20646873373</v>
      </c>
      <c r="N165" s="74">
        <v>818661.20646873373</v>
      </c>
      <c r="O165" s="74">
        <v>0</v>
      </c>
      <c r="P165" s="74">
        <v>0</v>
      </c>
      <c r="Q165" s="74">
        <v>818661.20646873373</v>
      </c>
      <c r="R165" s="74">
        <v>0</v>
      </c>
      <c r="S165" s="74">
        <v>818661.20646873373</v>
      </c>
      <c r="T165" s="74">
        <v>0</v>
      </c>
      <c r="U165" s="74">
        <v>0</v>
      </c>
      <c r="V165" s="74">
        <v>818661.20646873373</v>
      </c>
      <c r="W165" s="78">
        <v>1</v>
      </c>
      <c r="X165" s="74">
        <v>883082.40825065214</v>
      </c>
      <c r="Y165" s="74">
        <v>883082.40825065214</v>
      </c>
      <c r="Z165" s="74">
        <v>0</v>
      </c>
      <c r="AA165" s="74">
        <v>64638.67243346243</v>
      </c>
      <c r="AB165" s="74">
        <v>947721.0806841146</v>
      </c>
      <c r="AC165" s="74">
        <v>0</v>
      </c>
      <c r="AD165" s="74">
        <v>883082.40825065225</v>
      </c>
      <c r="AE165" s="74">
        <v>0</v>
      </c>
      <c r="AF165" s="74">
        <v>64638.67243346243</v>
      </c>
      <c r="AG165" s="74">
        <v>947721.08068411471</v>
      </c>
      <c r="AH165" s="78">
        <v>1.0000000000000002</v>
      </c>
    </row>
    <row r="166" spans="1:34" ht="15.75" thickBot="1" x14ac:dyDescent="0.25">
      <c r="A166" s="77" t="s">
        <v>204</v>
      </c>
      <c r="B166" s="74">
        <v>537316</v>
      </c>
      <c r="C166" s="74">
        <v>537316</v>
      </c>
      <c r="D166" s="74">
        <v>0</v>
      </c>
      <c r="E166" s="74">
        <v>0</v>
      </c>
      <c r="F166" s="74">
        <v>537316</v>
      </c>
      <c r="G166" s="74">
        <v>0</v>
      </c>
      <c r="H166" s="74">
        <v>537316</v>
      </c>
      <c r="I166" s="74">
        <v>0</v>
      </c>
      <c r="J166" s="74">
        <v>0</v>
      </c>
      <c r="K166" s="74">
        <v>537316</v>
      </c>
      <c r="L166" s="78">
        <v>1</v>
      </c>
      <c r="M166" s="74">
        <v>674688.95280126855</v>
      </c>
      <c r="N166" s="74">
        <v>674688.95280126855</v>
      </c>
      <c r="O166" s="74">
        <v>0</v>
      </c>
      <c r="P166" s="74">
        <v>0</v>
      </c>
      <c r="Q166" s="74">
        <v>674688.95280126855</v>
      </c>
      <c r="R166" s="74">
        <v>0</v>
      </c>
      <c r="S166" s="74">
        <v>674688.95280126855</v>
      </c>
      <c r="T166" s="74">
        <v>0</v>
      </c>
      <c r="U166" s="74">
        <v>0</v>
      </c>
      <c r="V166" s="74">
        <v>674688.95280126855</v>
      </c>
      <c r="W166" s="78">
        <v>1</v>
      </c>
      <c r="X166" s="74">
        <v>621219.26359874615</v>
      </c>
      <c r="Y166" s="74">
        <v>621219.26359874615</v>
      </c>
      <c r="Z166" s="74">
        <v>0</v>
      </c>
      <c r="AA166" s="74">
        <v>0</v>
      </c>
      <c r="AB166" s="74">
        <v>621219.26359874615</v>
      </c>
      <c r="AC166" s="74">
        <v>0</v>
      </c>
      <c r="AD166" s="74">
        <v>621219.26359874615</v>
      </c>
      <c r="AE166" s="74">
        <v>0</v>
      </c>
      <c r="AF166" s="74">
        <v>0</v>
      </c>
      <c r="AG166" s="74">
        <v>621219.26359874615</v>
      </c>
      <c r="AH166" s="78">
        <v>1</v>
      </c>
    </row>
    <row r="167" spans="1:34" x14ac:dyDescent="0.2">
      <c r="A167" s="76" t="s">
        <v>202</v>
      </c>
      <c r="B167" s="79">
        <v>560405</v>
      </c>
      <c r="C167" s="79">
        <v>560405</v>
      </c>
      <c r="D167" s="79">
        <v>0</v>
      </c>
      <c r="E167" s="79">
        <v>0</v>
      </c>
      <c r="F167" s="79">
        <v>560405</v>
      </c>
      <c r="G167" s="79">
        <v>0</v>
      </c>
      <c r="H167" s="79">
        <v>560405</v>
      </c>
      <c r="I167" s="79">
        <v>0</v>
      </c>
      <c r="J167" s="79">
        <v>0</v>
      </c>
      <c r="K167" s="79">
        <v>560405</v>
      </c>
      <c r="L167" s="80" t="s">
        <v>91</v>
      </c>
      <c r="M167" s="79">
        <v>1493350.1592700023</v>
      </c>
      <c r="N167" s="79">
        <v>1493350.1592700023</v>
      </c>
      <c r="O167" s="79">
        <v>0</v>
      </c>
      <c r="P167" s="79">
        <v>0</v>
      </c>
      <c r="Q167" s="79">
        <v>1493350.1592700023</v>
      </c>
      <c r="R167" s="79">
        <v>0</v>
      </c>
      <c r="S167" s="79">
        <v>1493350.1592700023</v>
      </c>
      <c r="T167" s="79">
        <v>0</v>
      </c>
      <c r="U167" s="79">
        <v>0</v>
      </c>
      <c r="V167" s="79">
        <v>1493350.1592700023</v>
      </c>
      <c r="W167" s="80" t="s">
        <v>91</v>
      </c>
      <c r="X167" s="79">
        <v>1504301.6718493984</v>
      </c>
      <c r="Y167" s="79">
        <v>1504301.6718493984</v>
      </c>
      <c r="Z167" s="79">
        <v>0</v>
      </c>
      <c r="AA167" s="79">
        <v>64638.67243346243</v>
      </c>
      <c r="AB167" s="79">
        <v>1568940.3442828609</v>
      </c>
      <c r="AC167" s="79">
        <v>0</v>
      </c>
      <c r="AD167" s="79">
        <v>1504301.6718493984</v>
      </c>
      <c r="AE167" s="79">
        <v>0</v>
      </c>
      <c r="AF167" s="79">
        <v>64638.67243346243</v>
      </c>
      <c r="AG167" s="79">
        <v>1568940.3442828609</v>
      </c>
      <c r="AH167" s="80" t="s">
        <v>91</v>
      </c>
    </row>
    <row r="168" spans="1:34" ht="15.75" thickBot="1" x14ac:dyDescent="0.25"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</row>
    <row r="169" spans="1:34" x14ac:dyDescent="0.2">
      <c r="A169" s="75" t="s">
        <v>198</v>
      </c>
      <c r="B169" s="79">
        <v>4060394</v>
      </c>
      <c r="C169" s="79">
        <v>4060394</v>
      </c>
      <c r="D169" s="79">
        <v>-382753.52008234779</v>
      </c>
      <c r="E169" s="79">
        <v>0</v>
      </c>
      <c r="F169" s="79">
        <v>3677640.479917652</v>
      </c>
      <c r="G169" s="79">
        <v>0</v>
      </c>
      <c r="H169" s="79">
        <v>4060394</v>
      </c>
      <c r="I169" s="79">
        <v>-382753.52008234733</v>
      </c>
      <c r="J169" s="79">
        <v>0</v>
      </c>
      <c r="K169" s="79">
        <v>3677640.4799176529</v>
      </c>
      <c r="L169" s="80" t="s">
        <v>91</v>
      </c>
      <c r="M169" s="79">
        <v>3257541.3625412891</v>
      </c>
      <c r="N169" s="79">
        <v>3257541.3625412891</v>
      </c>
      <c r="O169" s="79">
        <v>-498817.92945994646</v>
      </c>
      <c r="P169" s="79">
        <v>0</v>
      </c>
      <c r="Q169" s="79">
        <v>2758723.4330813428</v>
      </c>
      <c r="R169" s="79">
        <v>0</v>
      </c>
      <c r="S169" s="79">
        <v>3257541.3625412891</v>
      </c>
      <c r="T169" s="79">
        <v>-498817.92945994611</v>
      </c>
      <c r="U169" s="79">
        <v>0</v>
      </c>
      <c r="V169" s="79">
        <v>2758723.4330813433</v>
      </c>
      <c r="W169" s="80" t="s">
        <v>91</v>
      </c>
      <c r="X169" s="79">
        <v>2680908.9067598274</v>
      </c>
      <c r="Y169" s="79">
        <v>2680908.9067598274</v>
      </c>
      <c r="Z169" s="79">
        <v>-1054599.794711363</v>
      </c>
      <c r="AA169" s="79">
        <v>6381.4933125751995</v>
      </c>
      <c r="AB169" s="79">
        <v>1632690.6053610398</v>
      </c>
      <c r="AC169" s="79">
        <v>0</v>
      </c>
      <c r="AD169" s="79">
        <v>2680908.9067598274</v>
      </c>
      <c r="AE169" s="79">
        <v>-1054599.794711364</v>
      </c>
      <c r="AF169" s="79">
        <v>6381.4933125751995</v>
      </c>
      <c r="AG169" s="79">
        <v>1632690.6053610388</v>
      </c>
      <c r="AH169" s="80" t="s">
        <v>91</v>
      </c>
    </row>
    <row r="170" spans="1:34" x14ac:dyDescent="0.2"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</row>
    <row r="171" spans="1:34" x14ac:dyDescent="0.2">
      <c r="A171" s="75" t="s">
        <v>83</v>
      </c>
      <c r="B171" s="74">
        <v>-18751696.949999992</v>
      </c>
      <c r="C171" s="74">
        <v>-18751696.949999992</v>
      </c>
      <c r="D171" s="74">
        <v>1646274.6080176572</v>
      </c>
      <c r="E171" s="74">
        <v>0</v>
      </c>
      <c r="F171" s="74">
        <v>-17105422.34198235</v>
      </c>
      <c r="G171" s="74">
        <v>0</v>
      </c>
      <c r="H171" s="74">
        <v>-18751696.949999992</v>
      </c>
      <c r="I171" s="74">
        <v>1646274.6080176577</v>
      </c>
      <c r="J171" s="74">
        <v>0</v>
      </c>
      <c r="K171" s="74">
        <v>-17105422.34198235</v>
      </c>
      <c r="L171" s="80" t="s">
        <v>91</v>
      </c>
      <c r="M171" s="74">
        <v>-18327886.085010391</v>
      </c>
      <c r="N171" s="74">
        <v>-18327886.085010391</v>
      </c>
      <c r="O171" s="74">
        <v>2223255.4632857926</v>
      </c>
      <c r="P171" s="74">
        <v>0</v>
      </c>
      <c r="Q171" s="74">
        <v>-16104630.621724613</v>
      </c>
      <c r="R171" s="74">
        <v>0</v>
      </c>
      <c r="S171" s="74">
        <v>-18327886.085010391</v>
      </c>
      <c r="T171" s="74">
        <v>2223255.4632857926</v>
      </c>
      <c r="U171" s="74">
        <v>0</v>
      </c>
      <c r="V171" s="74">
        <v>-16104630.621724613</v>
      </c>
      <c r="W171" s="80" t="s">
        <v>91</v>
      </c>
      <c r="X171" s="74">
        <v>-16762125.337274924</v>
      </c>
      <c r="Y171" s="74">
        <v>-16762125.337274924</v>
      </c>
      <c r="Z171" s="74">
        <v>3257282.0718988203</v>
      </c>
      <c r="AA171" s="74">
        <v>236238.18741747603</v>
      </c>
      <c r="AB171" s="74">
        <v>-13268605.077958625</v>
      </c>
      <c r="AC171" s="74">
        <v>0</v>
      </c>
      <c r="AD171" s="74">
        <v>-16762125.337274924</v>
      </c>
      <c r="AE171" s="74">
        <v>3257282.0718988194</v>
      </c>
      <c r="AF171" s="74">
        <v>236238.18741747603</v>
      </c>
      <c r="AG171" s="74">
        <v>-13268605.077958627</v>
      </c>
      <c r="AH171" s="80" t="s">
        <v>91</v>
      </c>
    </row>
  </sheetData>
  <mergeCells count="4">
    <mergeCell ref="A6:A7"/>
    <mergeCell ref="B6:L6"/>
    <mergeCell ref="M6:W6"/>
    <mergeCell ref="X6:AH6"/>
  </mergeCells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38D4378-A0EB-4039-93D9-5EF78159503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C-13</vt:lpstr>
      <vt:lpstr>Screenshots</vt:lpstr>
      <vt:lpstr>Amortization</vt:lpstr>
      <vt:lpstr>Order</vt:lpstr>
      <vt:lpstr>Schedule</vt:lpstr>
      <vt:lpstr>Percentage Inputs</vt:lpstr>
      <vt:lpstr>C-37 - Cust Count</vt:lpstr>
      <vt:lpstr>RB</vt:lpstr>
      <vt:lpstr>NOI</vt:lpstr>
      <vt:lpstr>'C-13'!Print_Area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2022-06-26T23:04:23Z</dcterms:created>
  <dcterms:modified xsi:type="dcterms:W3CDTF">2022-06-26T23:04:33Z</dcterms:modified>
</cp:coreProperties>
</file>