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B55DB501-3635-4ADA-8749-5EA5916E30AA}" xr6:coauthVersionLast="46" xr6:coauthVersionMax="46" xr10:uidLastSave="{00000000-0000-0000-0000-000000000000}"/>
  <bookViews>
    <workbookView xWindow="1770" yWindow="1440" windowWidth="20295" windowHeight="10245" tabRatio="582" firstSheet="2" activeTab="6" xr2:uid="{FFD000D9-8252-48B1-A0C1-B99FBE5C7AD1}"/>
  </bookViews>
  <sheets>
    <sheet name="G-1-13" sheetId="1" r:id="rId1"/>
    <sheet name="Support --&gt;" sheetId="5" r:id="rId2"/>
    <sheet name="CDR Reserve Data" sheetId="2" r:id="rId3"/>
    <sheet name="Capital Leases" sheetId="8" r:id="rId4"/>
    <sheet name="Reconciliations --&gt;" sheetId="3" r:id="rId5"/>
    <sheet name="General Ledger" sheetId="9" r:id="rId6"/>
    <sheet name="Rate Base"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9" l="1"/>
  <c r="O17" i="9"/>
  <c r="O16" i="9"/>
  <c r="O15" i="9"/>
  <c r="O14" i="9"/>
  <c r="O13" i="9"/>
  <c r="O12" i="9"/>
  <c r="B46" i="4" l="1"/>
  <c r="B54" i="4"/>
  <c r="D19" i="2"/>
  <c r="E19" i="2"/>
  <c r="F19" i="2"/>
  <c r="G19" i="2"/>
  <c r="H19" i="2"/>
  <c r="I19" i="2"/>
  <c r="J19" i="2"/>
  <c r="K19" i="2"/>
  <c r="L19" i="2"/>
  <c r="M19" i="2"/>
  <c r="N19" i="2"/>
  <c r="O19" i="2"/>
  <c r="C19" i="2"/>
  <c r="P19" i="2" s="1"/>
  <c r="P17" i="1"/>
  <c r="P10" i="1"/>
  <c r="P9" i="1"/>
  <c r="O17" i="1"/>
  <c r="O10" i="1"/>
  <c r="O9" i="1"/>
  <c r="N17" i="1"/>
  <c r="N10" i="1"/>
  <c r="N9" i="1"/>
  <c r="M17" i="1"/>
  <c r="M10" i="1"/>
  <c r="M9" i="1"/>
  <c r="L17" i="1"/>
  <c r="L10" i="1"/>
  <c r="L9" i="1"/>
  <c r="K17" i="1"/>
  <c r="K10" i="1"/>
  <c r="K9" i="1"/>
  <c r="J17" i="1"/>
  <c r="J10" i="1"/>
  <c r="J9" i="1"/>
  <c r="I17" i="1"/>
  <c r="I10" i="1"/>
  <c r="I9" i="1"/>
  <c r="H17" i="1"/>
  <c r="H10" i="1"/>
  <c r="H9" i="1"/>
  <c r="G17" i="1"/>
  <c r="G10" i="1"/>
  <c r="G9" i="1"/>
  <c r="F17" i="1"/>
  <c r="F10" i="1"/>
  <c r="F9" i="1"/>
  <c r="E17" i="1"/>
  <c r="E10" i="1"/>
  <c r="E9" i="1"/>
  <c r="P16" i="1"/>
  <c r="O16" i="1"/>
  <c r="N16" i="1"/>
  <c r="M16" i="1"/>
  <c r="L16" i="1"/>
  <c r="K16" i="1"/>
  <c r="J16" i="1"/>
  <c r="I16" i="1"/>
  <c r="H16" i="1"/>
  <c r="G16" i="1"/>
  <c r="F16" i="1"/>
  <c r="E16" i="1"/>
  <c r="D17" i="1"/>
  <c r="D10" i="1"/>
  <c r="D9" i="1"/>
  <c r="D16" i="1"/>
  <c r="A11" i="1"/>
  <c r="A12" i="1" s="1"/>
  <c r="A13" i="1" s="1"/>
  <c r="A14" i="1" s="1"/>
  <c r="A15" i="1" s="1"/>
  <c r="A17" i="1" s="1"/>
  <c r="A18" i="1" s="1"/>
  <c r="A19" i="1" s="1"/>
  <c r="A20" i="1" s="1"/>
  <c r="A10" i="1"/>
  <c r="D12" i="2"/>
  <c r="E12" i="2"/>
  <c r="F12" i="2"/>
  <c r="G12" i="2"/>
  <c r="H12" i="2"/>
  <c r="I12" i="2"/>
  <c r="J12" i="2"/>
  <c r="K12" i="2"/>
  <c r="L12" i="2"/>
  <c r="M12" i="2"/>
  <c r="N12" i="2"/>
  <c r="O12" i="2"/>
  <c r="P12" i="2"/>
  <c r="C12" i="2"/>
  <c r="Q16" i="1" l="1"/>
  <c r="K13" i="1"/>
  <c r="K20" i="1" s="1"/>
  <c r="I21" i="9" s="1"/>
  <c r="I22" i="9" s="1"/>
  <c r="O13" i="1"/>
  <c r="O20" i="1" s="1"/>
  <c r="M21" i="9" s="1"/>
  <c r="M22" i="9" s="1"/>
  <c r="P13" i="1"/>
  <c r="P20" i="1" s="1"/>
  <c r="N21" i="9" s="1"/>
  <c r="N22" i="9" s="1"/>
  <c r="E13" i="1"/>
  <c r="I13" i="1"/>
  <c r="J13" i="1"/>
  <c r="N13" i="1"/>
  <c r="L13" i="1"/>
  <c r="G13" i="1"/>
  <c r="H13" i="1"/>
  <c r="M13" i="1"/>
  <c r="Q10" i="1"/>
  <c r="Q17" i="1"/>
  <c r="Q9" i="1"/>
  <c r="F13" i="1"/>
  <c r="N16" i="2" l="1"/>
  <c r="N17" i="2" s="1"/>
  <c r="N20" i="2" s="1"/>
  <c r="J16" i="2"/>
  <c r="J17" i="2" s="1"/>
  <c r="J20" i="2" s="1"/>
  <c r="O16" i="2"/>
  <c r="O17" i="2" s="1"/>
  <c r="O20" i="2" s="1"/>
  <c r="G20" i="1"/>
  <c r="L20" i="1"/>
  <c r="M20" i="1"/>
  <c r="N20" i="1"/>
  <c r="I20" i="1"/>
  <c r="F20" i="1"/>
  <c r="E20" i="1"/>
  <c r="H20" i="1"/>
  <c r="J20" i="1"/>
  <c r="E16" i="2" l="1"/>
  <c r="E17" i="2" s="1"/>
  <c r="E20" i="2" s="1"/>
  <c r="D21" i="9"/>
  <c r="D22" i="9" s="1"/>
  <c r="K16" i="2"/>
  <c r="K17" i="2" s="1"/>
  <c r="K20" i="2" s="1"/>
  <c r="J21" i="9"/>
  <c r="J22" i="9" s="1"/>
  <c r="I16" i="2"/>
  <c r="I17" i="2" s="1"/>
  <c r="I20" i="2" s="1"/>
  <c r="H21" i="9"/>
  <c r="H22" i="9" s="1"/>
  <c r="H16" i="2"/>
  <c r="H17" i="2" s="1"/>
  <c r="H20" i="2" s="1"/>
  <c r="G21" i="9"/>
  <c r="G22" i="9" s="1"/>
  <c r="F16" i="2"/>
  <c r="F17" i="2" s="1"/>
  <c r="F20" i="2" s="1"/>
  <c r="E21" i="9"/>
  <c r="E22" i="9" s="1"/>
  <c r="G16" i="2"/>
  <c r="G17" i="2" s="1"/>
  <c r="G20" i="2" s="1"/>
  <c r="F21" i="9"/>
  <c r="F22" i="9" s="1"/>
  <c r="M16" i="2"/>
  <c r="M17" i="2" s="1"/>
  <c r="M20" i="2" s="1"/>
  <c r="L21" i="9"/>
  <c r="L22" i="9" s="1"/>
  <c r="D16" i="2"/>
  <c r="D17" i="2" s="1"/>
  <c r="D20" i="2" s="1"/>
  <c r="C21" i="9"/>
  <c r="C22" i="9" s="1"/>
  <c r="L16" i="2"/>
  <c r="L17" i="2" s="1"/>
  <c r="L20" i="2" s="1"/>
  <c r="K21" i="9"/>
  <c r="K22" i="9" s="1"/>
  <c r="D13" i="1"/>
  <c r="D20" i="1" l="1"/>
  <c r="B21" i="9" s="1"/>
  <c r="B22" i="9" s="1"/>
  <c r="A10" i="2"/>
  <c r="A9" i="2"/>
  <c r="C16" i="2" l="1"/>
  <c r="C17" i="2" s="1"/>
  <c r="C20" i="2" s="1"/>
  <c r="Q13" i="1"/>
  <c r="Q20" i="1" l="1"/>
  <c r="O21" i="9" l="1"/>
  <c r="O22" i="9" s="1"/>
  <c r="B48" i="4"/>
  <c r="B49" i="4" s="1"/>
  <c r="B56" i="4" s="1"/>
  <c r="P16" i="2"/>
  <c r="P17" i="2" s="1"/>
  <c r="P20" i="2" s="1"/>
</calcChain>
</file>

<file path=xl/sharedStrings.xml><?xml version="1.0" encoding="utf-8"?>
<sst xmlns="http://schemas.openxmlformats.org/spreadsheetml/2006/main" count="197" uniqueCount="119">
  <si>
    <t>Florida City Gas</t>
  </si>
  <si>
    <t>Line</t>
  </si>
  <si>
    <t>A/C</t>
  </si>
  <si>
    <t>Dec.</t>
  </si>
  <si>
    <t>Jan.</t>
  </si>
  <si>
    <t>Feb.</t>
  </si>
  <si>
    <t>Mar.</t>
  </si>
  <si>
    <t>Apr.</t>
  </si>
  <si>
    <t>May.</t>
  </si>
  <si>
    <t>Jun.</t>
  </si>
  <si>
    <t>Jul.</t>
  </si>
  <si>
    <t>Aug.</t>
  </si>
  <si>
    <t>Sep.</t>
  </si>
  <si>
    <t>Oct.</t>
  </si>
  <si>
    <t>Nov.</t>
  </si>
  <si>
    <t>13 Month</t>
  </si>
  <si>
    <t>No.</t>
  </si>
  <si>
    <t>Description</t>
  </si>
  <si>
    <t>Average</t>
  </si>
  <si>
    <t>CDR: 2022 FCG Rate Case</t>
  </si>
  <si>
    <t>FCG Reserve Summary by Utility Account</t>
  </si>
  <si>
    <t>a-Dec - 2021</t>
  </si>
  <si>
    <t>Jan - 2022</t>
  </si>
  <si>
    <t>Feb - 2022</t>
  </si>
  <si>
    <t>Mar - 2022</t>
  </si>
  <si>
    <t>Apr - 2022</t>
  </si>
  <si>
    <t>May - 2022</t>
  </si>
  <si>
    <t>Jun - 2022</t>
  </si>
  <si>
    <t>Jul - 2022</t>
  </si>
  <si>
    <t>Aug - 2022</t>
  </si>
  <si>
    <t>Sep - 2022</t>
  </si>
  <si>
    <t>Oct - 2022</t>
  </si>
  <si>
    <t>Nov - 2022</t>
  </si>
  <si>
    <t>Dec - 2022</t>
  </si>
  <si>
    <t>13 Month Average</t>
  </si>
  <si>
    <t>1570: Florida City Gas</t>
  </si>
  <si>
    <t>Ending Reserve Balance - Life</t>
  </si>
  <si>
    <t>30200: 30200 - Franchises &amp; Consents</t>
  </si>
  <si>
    <t>30300: 30300 - Misc Intangible Plant</t>
  </si>
  <si>
    <t>Subtotal Ending Reserve Balance - Life</t>
  </si>
  <si>
    <t>Account No</t>
  </si>
  <si>
    <t>SUBTOTAL</t>
  </si>
  <si>
    <t>TOTAL</t>
  </si>
  <si>
    <t>30302: 30302</t>
  </si>
  <si>
    <t>30320: 30320</t>
  </si>
  <si>
    <t>Plant Acquisition Adjustment</t>
  </si>
  <si>
    <t>CUSTOMIZED SOFTWARE - 12 YR</t>
  </si>
  <si>
    <t>CUSTOMIZED SOFTWARE - 20 YR</t>
  </si>
  <si>
    <t>PROPERTY UNDER CAPITAL LEASES</t>
  </si>
  <si>
    <t>ACQUISITION ADJUSTMENT</t>
  </si>
  <si>
    <t>FPLM: 2022 FCG Rate Case</t>
  </si>
  <si>
    <t>RAF: 02 Detailed GL Balance Sheet</t>
  </si>
  <si>
    <t>Dec - 2021</t>
  </si>
  <si>
    <t>Monthly</t>
  </si>
  <si>
    <t>TOTAL ASSETS</t>
  </si>
  <si>
    <t>NET UTILITY PLANT</t>
  </si>
  <si>
    <t>ACCUM PROVISION FOR DEPRECIATION</t>
  </si>
  <si>
    <t>9111601: Accm Prov Amortization-Fin Leases-Gas</t>
  </si>
  <si>
    <t>MFR Balance</t>
  </si>
  <si>
    <t>Check</t>
  </si>
  <si>
    <t>Capital Leases</t>
  </si>
  <si>
    <t>RAF: 38 Detailed Juris COS ID Rate Base</t>
  </si>
  <si>
    <t>Company per Book</t>
  </si>
  <si>
    <t>Utility per Book</t>
  </si>
  <si>
    <t>Commission Adj per Book</t>
  </si>
  <si>
    <t>Company Adj per Book</t>
  </si>
  <si>
    <t>Adj Utility per Book</t>
  </si>
  <si>
    <t>Juris Utility</t>
  </si>
  <si>
    <t>Juris Commission Adj</t>
  </si>
  <si>
    <t>Juris Company Adj</t>
  </si>
  <si>
    <t>Juris Adj Utility</t>
  </si>
  <si>
    <t>Separation Factor</t>
  </si>
  <si>
    <t>RATE BASE</t>
  </si>
  <si>
    <t>TOTAL ACCUM DEPRECIATION</t>
  </si>
  <si>
    <t>ACCUM DEPR INTANGIBLE</t>
  </si>
  <si>
    <t>G-BAL008000: ACC PROV DEPR &amp; AMORT - INTANGIBLE</t>
  </si>
  <si>
    <t>ACCUM DEPR DISTRIB EXCL ECCR</t>
  </si>
  <si>
    <t>G-BAL008509: ACC PROV DEPR &amp; AMORT - DISTRIBUTION ACCT 374</t>
  </si>
  <si>
    <t>G-BAL008510: ACC PROV DEPR &amp; AMORT - DISTRIBUTION ACCT 375</t>
  </si>
  <si>
    <t>G-BAL008511: ACC PROV DEPR &amp; AMORT - DISTRIBUTION ACCT 376</t>
  </si>
  <si>
    <t>G-BAL008512: ACC PROV DEPR &amp; AMORT - DISTRIBUTION ACCT 378</t>
  </si>
  <si>
    <t>G-BAL008513: ACC PROV DEPR &amp; AMORT - DISTRIBUTION ACCT 379</t>
  </si>
  <si>
    <t>G-BAL008514: ACC PROV DEPR &amp; AMORT - DISTRIBUTION ACCT 380</t>
  </si>
  <si>
    <t>G-BAL008515: ACC PROV DEPR &amp; AMORT - DISTRIBUTION ACCT 381</t>
  </si>
  <si>
    <t>G-BAL008516: ACC PROV DEPR &amp; AMORT - DISTRIBUTION ACCT 382</t>
  </si>
  <si>
    <t>G-BAL008517: ACC PROV DEPR &amp; AMORT - DISTRIBUTION ACCT 383</t>
  </si>
  <si>
    <t>G-BAL008518: ACC PROV DEPR &amp; AMORT - DISTRIBUTION ACCT 384</t>
  </si>
  <si>
    <t>G-BAL008519: ACC PROV DEPR &amp; AMORT - DISTRIBUTION ACCT 385</t>
  </si>
  <si>
    <t>G-BAL008520: ACC PROV DEPR &amp; AMORT - DISTRIBUTION ACCT 387</t>
  </si>
  <si>
    <t>G-BAL008562: ACC PROV DEPR &amp; AMORT - DISTRIBUTION ACCT 376 - SAFE</t>
  </si>
  <si>
    <t>G-BAL008563: ACC PROV DEPR &amp; AMORT - DISTRIBUTION ACCT 380 - SAFE</t>
  </si>
  <si>
    <t>G-BAL008564: ACC PROV DEPR &amp; AMORT - DISTRIBUTION ACCT 381 - SAFE</t>
  </si>
  <si>
    <t>G-BAL008565: ACC PROV DEPR &amp; AMORT - DISTRIBUTION ACCT 382 - SAFE</t>
  </si>
  <si>
    <t>G-BAL008580: ACC PROV DEPR &amp; AMORT - STORAGE</t>
  </si>
  <si>
    <t>ACCUM DEPR GENERAL PLANT</t>
  </si>
  <si>
    <t>G-BAL008600: ACC PROV DEPR &amp; AMORT - GENERAL PLANT TRANSPORTATION EQUIP</t>
  </si>
  <si>
    <t>G-BAL008710: ACC PROV DEPR &amp; AMORT - GENERAL PLANT STRUCTURES</t>
  </si>
  <si>
    <t>G-BAL008720: ACC PROV DEPR &amp; AMORT - GENERAL PLANT OTHER</t>
  </si>
  <si>
    <t>G-BAL008800: ACCM PROV AMORT - PLANT ACQ ADJUSTMENT AGL</t>
  </si>
  <si>
    <t>G-BAL008900: ACC PROV DEPR &amp; AMORT - PROPERTY UNDER CAPITAL LEASES</t>
  </si>
  <si>
    <t>Total Reserve Amortization</t>
  </si>
  <si>
    <t>13 Month Average of Reserve Amortization presented on MFR</t>
  </si>
  <si>
    <t>Amortization presented on MFR G1-11</t>
  </si>
  <si>
    <t>9108600: Accum Prov Deprec Plant - Gas</t>
  </si>
  <si>
    <t>9108601: Accum Prov Deprec SAFE Clause-Gas</t>
  </si>
  <si>
    <t>9111600: Accm Prov Amortiz-Util Plant-Gas</t>
  </si>
  <si>
    <t>9111603: Accm Provision Amort-Cloud-Gas</t>
  </si>
  <si>
    <t>9115600: Accm Prov Amort-Plt Acqu Adjmt-Gas</t>
  </si>
  <si>
    <t>MFR Amortization Reserve Balance</t>
  </si>
  <si>
    <t xml:space="preserve">* These intangible items were booked to 9108600 in actuals under prior ownership. They were therefore included in the starting balance for 9108600 after FCG was acquired by FPL. In order to tie to the general ledger, these items are presented on MFR G1-11 for depreciation reserve, rather than MFR G1-13 for amortization reserve. </t>
  </si>
  <si>
    <t>*</t>
  </si>
  <si>
    <t>20220069-GU</t>
  </si>
  <si>
    <t>FCG 002004</t>
  </si>
  <si>
    <t>FCG 002005</t>
  </si>
  <si>
    <t>FCG 002006</t>
  </si>
  <si>
    <t>FCG 002007</t>
  </si>
  <si>
    <t>FCG 002008</t>
  </si>
  <si>
    <t>FCG 002009</t>
  </si>
  <si>
    <t>FCG 002010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</si>
</sst>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0_)"/>
    <numFmt numFmtId="165" formatCode="_(&quot;$&quot;* #,##0_);_(&quot;$&quot;* \(#,##0\);_(&quot;$&quot;* &quot;-&quot;??_);_(@_)"/>
    <numFmt numFmtId="166" formatCode="_(* #,##0_);_(* \(#,##0\);_(* &quot;-&quot;??_);_(@_)"/>
    <numFmt numFmtId="167" formatCode="#,##0_);[Red]\(#,##0\);&quot; &quot;"/>
    <numFmt numFmtId="168" formatCode="#,##0_)"/>
    <numFmt numFmtId="169" formatCode="#,##0.000000_);[Red]\(#,##0.000000\);&quot; &quot;"/>
  </numFmts>
  <fonts count="14" x14ac:knownFonts="1">
    <font>
      <sz val="11"/>
      <color theme="1"/>
      <name val="Calibri"/>
      <family val="2"/>
      <scheme val="minor"/>
    </font>
    <font>
      <sz val="12"/>
      <name val="Arial"/>
      <family val="2"/>
    </font>
    <font>
      <sz val="10"/>
      <name val="Courier"/>
    </font>
    <font>
      <sz val="12"/>
      <name val="Arial"/>
      <family val="2"/>
    </font>
    <font>
      <sz val="10"/>
      <name val="Arial"/>
      <family val="2"/>
    </font>
    <font>
      <b/>
      <sz val="10"/>
      <name val="Arial"/>
      <family val="2"/>
    </font>
    <font>
      <sz val="10"/>
      <name val="Arial"/>
      <family val="2"/>
    </font>
    <font>
      <sz val="11"/>
      <color indexed="8"/>
      <name val="Calibri"/>
      <family val="2"/>
      <scheme val="minor"/>
    </font>
    <font>
      <b/>
      <u/>
      <sz val="10"/>
      <name val="Arial"/>
      <family val="2"/>
    </font>
    <font>
      <sz val="11"/>
      <color theme="1"/>
      <name val="Calibri"/>
      <family val="2"/>
      <scheme val="minor"/>
    </font>
    <font>
      <u/>
      <sz val="10"/>
      <name val="Arial"/>
      <family val="2"/>
    </font>
    <font>
      <sz val="10"/>
      <color rgb="FFFFFFFE"/>
      <name val="Arial"/>
      <family val="2"/>
    </font>
    <font>
      <b/>
      <u/>
      <sz val="11"/>
      <color theme="1"/>
      <name val="Calibri"/>
      <family val="2"/>
      <scheme val="minor"/>
    </font>
    <font>
      <sz val="10"/>
      <name val="Times New Roman"/>
      <family val="1"/>
    </font>
  </fonts>
  <fills count="5">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3" tint="0.79998168889431442"/>
        <bgColor indexed="64"/>
      </patternFill>
    </fill>
  </fills>
  <borders count="9">
    <border>
      <left/>
      <right/>
      <top/>
      <bottom/>
      <diagonal/>
    </border>
    <border>
      <left/>
      <right/>
      <top/>
      <bottom style="medium">
        <color indexed="64"/>
      </bottom>
      <diagonal/>
    </border>
    <border>
      <left/>
      <right/>
      <top style="thin">
        <color indexed="64"/>
      </top>
      <bottom style="double">
        <color indexed="64"/>
      </bottom>
      <diagonal/>
    </border>
    <border>
      <left/>
      <right/>
      <top style="medium">
        <color indexed="8"/>
      </top>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s>
  <cellStyleXfs count="21">
    <xf numFmtId="0" fontId="0"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5" fontId="2" fillId="0" borderId="0"/>
    <xf numFmtId="164" fontId="2" fillId="0" borderId="0"/>
    <xf numFmtId="9"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2" fillId="0" borderId="0"/>
    <xf numFmtId="37" fontId="2" fillId="0" borderId="0"/>
    <xf numFmtId="9" fontId="6" fillId="0" borderId="0" applyFont="0" applyFill="0" applyBorder="0" applyAlignment="0" applyProtection="0"/>
    <xf numFmtId="0" fontId="3" fillId="0" borderId="0"/>
    <xf numFmtId="0" fontId="4" fillId="0" borderId="0"/>
    <xf numFmtId="0" fontId="7" fillId="0" borderId="0"/>
    <xf numFmtId="0" fontId="7" fillId="0" borderId="0"/>
    <xf numFmtId="0" fontId="3" fillId="0" borderId="0"/>
    <xf numFmtId="9" fontId="3" fillId="0" borderId="0" applyFont="0" applyFill="0" applyBorder="0" applyAlignment="0" applyProtection="0"/>
    <xf numFmtId="0" fontId="7" fillId="0" borderId="0"/>
    <xf numFmtId="43" fontId="9" fillId="0" borderId="0" applyFont="0" applyFill="0" applyBorder="0" applyAlignment="0" applyProtection="0"/>
    <xf numFmtId="0" fontId="7" fillId="0" borderId="0"/>
  </cellStyleXfs>
  <cellXfs count="105">
    <xf numFmtId="0" fontId="0" fillId="0" borderId="0" xfId="0"/>
    <xf numFmtId="164" fontId="3" fillId="0" borderId="0" xfId="5" applyFont="1" applyAlignment="1">
      <alignment horizontal="left"/>
    </xf>
    <xf numFmtId="164" fontId="3" fillId="0" borderId="1" xfId="5" applyFont="1" applyBorder="1" applyAlignment="1">
      <alignment horizontal="left"/>
    </xf>
    <xf numFmtId="164" fontId="3" fillId="0" borderId="1" xfId="5" applyFont="1" applyBorder="1"/>
    <xf numFmtId="164" fontId="3" fillId="0" borderId="1" xfId="5" applyFont="1" applyBorder="1" applyAlignment="1">
      <alignment horizontal="center"/>
    </xf>
    <xf numFmtId="164" fontId="3" fillId="0" borderId="0" xfId="5" applyFont="1" applyAlignment="1">
      <alignment horizontal="fill"/>
    </xf>
    <xf numFmtId="164" fontId="3" fillId="0" borderId="0" xfId="5" quotePrefix="1" applyFont="1" applyAlignment="1">
      <alignment horizontal="left"/>
    </xf>
    <xf numFmtId="164" fontId="3" fillId="0" borderId="0" xfId="5" applyFont="1" applyAlignment="1">
      <alignment horizontal="center"/>
    </xf>
    <xf numFmtId="0" fontId="0" fillId="0" borderId="0" xfId="0"/>
    <xf numFmtId="164" fontId="3" fillId="0" borderId="0" xfId="5" applyFont="1"/>
    <xf numFmtId="0" fontId="3" fillId="0" borderId="0" xfId="5" applyNumberFormat="1" applyFont="1" applyAlignment="1">
      <alignment horizontal="left"/>
    </xf>
    <xf numFmtId="0" fontId="4" fillId="0" borderId="0" xfId="0" applyFont="1" applyAlignment="1">
      <alignment horizontal="center" wrapText="1"/>
    </xf>
    <xf numFmtId="167" fontId="6" fillId="0" borderId="0" xfId="18" applyNumberFormat="1" applyFont="1" applyAlignment="1">
      <alignment horizontal="right"/>
    </xf>
    <xf numFmtId="0" fontId="6" fillId="0" borderId="0" xfId="18" applyFont="1" applyAlignment="1">
      <alignment horizontal="left" indent="2"/>
    </xf>
    <xf numFmtId="0" fontId="0" fillId="0" borderId="0" xfId="0" applyFill="1"/>
    <xf numFmtId="0" fontId="0" fillId="2" borderId="0" xfId="0" applyFill="1"/>
    <xf numFmtId="17" fontId="3" fillId="0" borderId="1" xfId="5" quotePrefix="1" applyNumberFormat="1" applyFont="1" applyBorder="1" applyAlignment="1">
      <alignment horizontal="center"/>
    </xf>
    <xf numFmtId="0" fontId="3" fillId="0" borderId="0" xfId="5" applyNumberFormat="1" applyFont="1" applyAlignment="1">
      <alignment horizontal="center"/>
    </xf>
    <xf numFmtId="37" fontId="3" fillId="0" borderId="0" xfId="5" applyNumberFormat="1" applyFont="1" applyProtection="1">
      <protection locked="0"/>
    </xf>
    <xf numFmtId="37" fontId="3" fillId="0" borderId="0" xfId="5" applyNumberFormat="1" applyFont="1"/>
    <xf numFmtId="37" fontId="3" fillId="0" borderId="0" xfId="5" applyNumberFormat="1" applyFont="1" applyAlignment="1">
      <alignment horizontal="fill"/>
    </xf>
    <xf numFmtId="165" fontId="3" fillId="0" borderId="2" xfId="3" applyNumberFormat="1" applyFont="1" applyBorder="1" applyProtection="1"/>
    <xf numFmtId="166" fontId="3" fillId="0" borderId="0" xfId="2" applyNumberFormat="1" applyFont="1" applyAlignment="1" applyProtection="1"/>
    <xf numFmtId="37" fontId="3" fillId="0" borderId="2" xfId="5" applyNumberFormat="1" applyFont="1" applyBorder="1" applyProtection="1">
      <protection locked="0"/>
    </xf>
    <xf numFmtId="164" fontId="3" fillId="0" borderId="1" xfId="5" applyFont="1" applyBorder="1" applyAlignment="1">
      <alignment horizontal="fill"/>
    </xf>
    <xf numFmtId="0" fontId="7" fillId="0" borderId="0" xfId="18"/>
    <xf numFmtId="0" fontId="7" fillId="0" borderId="4" xfId="18" applyBorder="1"/>
    <xf numFmtId="0" fontId="6" fillId="0" borderId="0" xfId="18" applyFont="1"/>
    <xf numFmtId="0" fontId="6" fillId="0" borderId="5" xfId="18" applyFont="1" applyBorder="1" applyAlignment="1">
      <alignment horizontal="center" vertical="center" wrapText="1"/>
    </xf>
    <xf numFmtId="0" fontId="5" fillId="0" borderId="0" xfId="18" applyFont="1" applyAlignment="1">
      <alignment horizontal="left"/>
    </xf>
    <xf numFmtId="167" fontId="6" fillId="0" borderId="0" xfId="18" applyNumberFormat="1" applyFont="1" applyAlignment="1">
      <alignment horizontal="right"/>
    </xf>
    <xf numFmtId="0" fontId="8" fillId="0" borderId="0" xfId="18" applyFont="1" applyAlignment="1">
      <alignment horizontal="left" indent="1"/>
    </xf>
    <xf numFmtId="0" fontId="6" fillId="0" borderId="0" xfId="18" applyFont="1" applyAlignment="1">
      <alignment horizontal="left" indent="2"/>
    </xf>
    <xf numFmtId="0" fontId="5" fillId="0" borderId="0" xfId="18" applyFont="1" applyAlignment="1">
      <alignment horizontal="left" indent="2"/>
    </xf>
    <xf numFmtId="167" fontId="5" fillId="0" borderId="3" xfId="18" applyNumberFormat="1" applyFont="1" applyBorder="1" applyAlignment="1">
      <alignment horizontal="right"/>
    </xf>
    <xf numFmtId="2" fontId="0" fillId="0" borderId="0" xfId="0" applyNumberFormat="1" applyAlignment="1">
      <alignment horizontal="left"/>
    </xf>
    <xf numFmtId="2" fontId="3" fillId="0" borderId="0" xfId="5" applyNumberFormat="1" applyFont="1" applyAlignment="1">
      <alignment horizontal="center"/>
    </xf>
    <xf numFmtId="0" fontId="7" fillId="0" borderId="0" xfId="18"/>
    <xf numFmtId="0" fontId="7" fillId="0" borderId="4" xfId="18" applyBorder="1"/>
    <xf numFmtId="0" fontId="6" fillId="0" borderId="0" xfId="18" applyFont="1"/>
    <xf numFmtId="0" fontId="6" fillId="0" borderId="5" xfId="18" applyFont="1" applyBorder="1" applyAlignment="1">
      <alignment horizontal="center" vertical="center" wrapText="1"/>
    </xf>
    <xf numFmtId="0" fontId="8" fillId="0" borderId="0" xfId="18" applyFont="1" applyAlignment="1">
      <alignment horizontal="left" vertical="center"/>
    </xf>
    <xf numFmtId="39" fontId="6" fillId="0" borderId="0" xfId="18" applyNumberFormat="1" applyFont="1" applyAlignment="1">
      <alignment horizontal="right" vertical="center"/>
    </xf>
    <xf numFmtId="0" fontId="10" fillId="0" borderId="0" xfId="18" applyFont="1" applyAlignment="1">
      <alignment horizontal="left" vertical="center" indent="1"/>
    </xf>
    <xf numFmtId="0" fontId="10" fillId="0" borderId="0" xfId="18" applyFont="1" applyAlignment="1">
      <alignment horizontal="left" vertical="center" indent="2"/>
    </xf>
    <xf numFmtId="0" fontId="10" fillId="0" borderId="0" xfId="18" applyFont="1" applyAlignment="1">
      <alignment horizontal="left" vertical="center" indent="3"/>
    </xf>
    <xf numFmtId="0" fontId="6" fillId="0" borderId="0" xfId="18" applyFont="1" applyAlignment="1">
      <alignment horizontal="left" vertical="center" indent="6"/>
    </xf>
    <xf numFmtId="0" fontId="6" fillId="0" borderId="0" xfId="16" applyFont="1" applyAlignment="1">
      <alignment horizontal="right" indent="2"/>
    </xf>
    <xf numFmtId="43" fontId="0" fillId="0" borderId="6" xfId="19" applyFont="1" applyBorder="1"/>
    <xf numFmtId="43" fontId="0" fillId="0" borderId="0" xfId="0" applyNumberFormat="1"/>
    <xf numFmtId="39" fontId="0" fillId="0" borderId="6" xfId="0" applyNumberFormat="1" applyBorder="1"/>
    <xf numFmtId="0" fontId="6" fillId="3" borderId="0" xfId="16" applyFont="1" applyFill="1" applyAlignment="1">
      <alignment horizontal="right" indent="2"/>
    </xf>
    <xf numFmtId="43" fontId="0" fillId="3" borderId="0" xfId="0" applyNumberFormat="1" applyFill="1"/>
    <xf numFmtId="0" fontId="6" fillId="4" borderId="0" xfId="18" applyFont="1" applyFill="1" applyAlignment="1">
      <alignment horizontal="left" vertical="center" indent="4"/>
    </xf>
    <xf numFmtId="0" fontId="7" fillId="0" borderId="0" xfId="18"/>
    <xf numFmtId="0" fontId="7" fillId="0" borderId="4" xfId="18" applyBorder="1"/>
    <xf numFmtId="0" fontId="6" fillId="0" borderId="0" xfId="18" applyFont="1"/>
    <xf numFmtId="0" fontId="6" fillId="0" borderId="5" xfId="18" applyFont="1" applyBorder="1" applyAlignment="1">
      <alignment horizontal="center" vertical="center" wrapText="1"/>
    </xf>
    <xf numFmtId="0" fontId="8" fillId="0" borderId="0" xfId="18" applyFont="1" applyAlignment="1">
      <alignment horizontal="left" vertical="center"/>
    </xf>
    <xf numFmtId="168" fontId="6" fillId="0" borderId="0" xfId="18" applyNumberFormat="1" applyFont="1" applyAlignment="1">
      <alignment horizontal="right" vertical="center"/>
    </xf>
    <xf numFmtId="167" fontId="6" fillId="0" borderId="0" xfId="18" applyNumberFormat="1" applyFont="1" applyAlignment="1">
      <alignment horizontal="right" vertical="center"/>
    </xf>
    <xf numFmtId="0" fontId="8" fillId="0" borderId="0" xfId="18" applyFont="1" applyAlignment="1">
      <alignment horizontal="left" vertical="center" indent="1"/>
    </xf>
    <xf numFmtId="0" fontId="8" fillId="0" borderId="0" xfId="18" applyFont="1" applyAlignment="1">
      <alignment horizontal="left" vertical="center" indent="2"/>
    </xf>
    <xf numFmtId="0" fontId="8" fillId="0" borderId="0" xfId="18" applyFont="1" applyAlignment="1">
      <alignment horizontal="left" vertical="center" indent="3"/>
    </xf>
    <xf numFmtId="0" fontId="6" fillId="0" borderId="0" xfId="18" applyFont="1" applyAlignment="1">
      <alignment horizontal="left" vertical="center" indent="4"/>
    </xf>
    <xf numFmtId="169" fontId="6" fillId="0" borderId="0" xfId="18" applyNumberFormat="1" applyFont="1" applyAlignment="1">
      <alignment horizontal="right" vertical="center"/>
    </xf>
    <xf numFmtId="0" fontId="5" fillId="0" borderId="0" xfId="18" applyFont="1" applyAlignment="1">
      <alignment horizontal="left" vertical="center" indent="3"/>
    </xf>
    <xf numFmtId="167" fontId="6" fillId="0" borderId="3" xfId="18" applyNumberFormat="1" applyFont="1" applyBorder="1" applyAlignment="1">
      <alignment horizontal="right" vertical="center"/>
    </xf>
    <xf numFmtId="167" fontId="11" fillId="0" borderId="0" xfId="18" applyNumberFormat="1" applyFont="1" applyAlignment="1">
      <alignment horizontal="right" vertical="center"/>
    </xf>
    <xf numFmtId="0" fontId="5" fillId="0" borderId="0" xfId="18" applyFont="1" applyAlignment="1">
      <alignment horizontal="left" vertical="center" indent="2"/>
    </xf>
    <xf numFmtId="167" fontId="5" fillId="0" borderId="3" xfId="18" applyNumberFormat="1" applyFont="1" applyBorder="1" applyAlignment="1">
      <alignment horizontal="right" vertical="center"/>
    </xf>
    <xf numFmtId="168" fontId="6" fillId="4" borderId="0" xfId="18" applyNumberFormat="1" applyFont="1" applyFill="1" applyAlignment="1">
      <alignment horizontal="right" vertical="center"/>
    </xf>
    <xf numFmtId="169" fontId="6" fillId="4" borderId="0" xfId="18" applyNumberFormat="1" applyFont="1" applyFill="1" applyAlignment="1">
      <alignment horizontal="right" vertical="center"/>
    </xf>
    <xf numFmtId="0" fontId="0" fillId="0" borderId="0" xfId="0" applyAlignment="1">
      <alignment horizontal="right"/>
    </xf>
    <xf numFmtId="167" fontId="0" fillId="0" borderId="0" xfId="0" applyNumberFormat="1"/>
    <xf numFmtId="37" fontId="0" fillId="0" borderId="6" xfId="0" applyNumberFormat="1" applyBorder="1"/>
    <xf numFmtId="43" fontId="0" fillId="0" borderId="0" xfId="19" applyFont="1" applyFill="1"/>
    <xf numFmtId="0" fontId="12" fillId="0" borderId="0" xfId="0" applyFont="1" applyAlignment="1">
      <alignment horizontal="right"/>
    </xf>
    <xf numFmtId="0" fontId="6" fillId="0" borderId="0" xfId="20" applyFont="1" applyAlignment="1">
      <alignment horizontal="right" indent="2"/>
    </xf>
    <xf numFmtId="43" fontId="6" fillId="0" borderId="0" xfId="19" applyFont="1" applyAlignment="1">
      <alignment horizontal="right"/>
    </xf>
    <xf numFmtId="43" fontId="6" fillId="0" borderId="6" xfId="19" applyFont="1" applyBorder="1" applyAlignment="1">
      <alignment horizontal="right"/>
    </xf>
    <xf numFmtId="43" fontId="0" fillId="0" borderId="0" xfId="19" applyFont="1"/>
    <xf numFmtId="43" fontId="0" fillId="3" borderId="0" xfId="19" applyFont="1" applyFill="1"/>
    <xf numFmtId="0" fontId="0" fillId="0" borderId="4" xfId="0" applyBorder="1"/>
    <xf numFmtId="0" fontId="6" fillId="0" borderId="0" xfId="0" applyFont="1"/>
    <xf numFmtId="0" fontId="6" fillId="0" borderId="5" xfId="0" applyFont="1" applyBorder="1" applyAlignment="1">
      <alignment horizontal="center" vertical="center" wrapText="1"/>
    </xf>
    <xf numFmtId="0" fontId="8" fillId="0" borderId="0" xfId="0" applyFont="1" applyAlignment="1">
      <alignment horizontal="left" vertical="center"/>
    </xf>
    <xf numFmtId="39" fontId="6" fillId="0" borderId="0" xfId="0" applyNumberFormat="1" applyFont="1" applyAlignment="1">
      <alignment horizontal="right" vertical="center"/>
    </xf>
    <xf numFmtId="0" fontId="10" fillId="0" borderId="0" xfId="0" applyFont="1" applyAlignment="1">
      <alignment horizontal="left" vertical="center" indent="1"/>
    </xf>
    <xf numFmtId="0" fontId="10" fillId="0" borderId="0" xfId="0" applyFont="1" applyAlignment="1">
      <alignment horizontal="left" vertical="center" indent="2"/>
    </xf>
    <xf numFmtId="0" fontId="10" fillId="0" borderId="0" xfId="0" applyFont="1" applyAlignment="1">
      <alignment horizontal="left" vertical="center" indent="3"/>
    </xf>
    <xf numFmtId="0" fontId="6" fillId="4" borderId="0" xfId="0" applyFont="1" applyFill="1" applyAlignment="1">
      <alignment horizontal="left" vertical="center" indent="6"/>
    </xf>
    <xf numFmtId="39" fontId="6" fillId="4" borderId="0" xfId="0" applyNumberFormat="1" applyFont="1" applyFill="1" applyAlignment="1">
      <alignment horizontal="right" vertical="center"/>
    </xf>
    <xf numFmtId="0" fontId="5" fillId="0" borderId="0" xfId="0" applyFont="1" applyAlignment="1">
      <alignment horizontal="left" vertical="center" indent="5"/>
    </xf>
    <xf numFmtId="39" fontId="5" fillId="0" borderId="3" xfId="0" applyNumberFormat="1" applyFont="1" applyBorder="1" applyAlignment="1">
      <alignment horizontal="right" vertical="center"/>
    </xf>
    <xf numFmtId="0" fontId="4" fillId="0" borderId="0" xfId="0" applyFont="1" applyAlignment="1">
      <alignment horizontal="right"/>
    </xf>
    <xf numFmtId="0" fontId="6" fillId="0" borderId="0" xfId="0" applyFont="1" applyFill="1" applyAlignment="1">
      <alignment horizontal="left" vertical="center" indent="6"/>
    </xf>
    <xf numFmtId="39" fontId="6" fillId="0" borderId="0" xfId="0" applyNumberFormat="1" applyFont="1" applyFill="1" applyAlignment="1">
      <alignment horizontal="right" vertical="center"/>
    </xf>
    <xf numFmtId="0" fontId="3" fillId="0" borderId="0" xfId="5" applyNumberFormat="1" applyFont="1" applyFill="1" applyAlignment="1">
      <alignment horizontal="center"/>
    </xf>
    <xf numFmtId="0" fontId="6" fillId="0" borderId="5" xfId="18"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horizontal="left" wrapText="1"/>
    </xf>
    <xf numFmtId="0" fontId="13" fillId="0" borderId="0" xfId="13" applyFont="1"/>
  </cellXfs>
  <cellStyles count="21">
    <cellStyle name="Comma" xfId="19" builtinId="3"/>
    <cellStyle name="Comma 2" xfId="2" xr:uid="{6771BDF3-0A6F-42A5-8F36-A0DC79069527}"/>
    <cellStyle name="Comma 3" xfId="7" xr:uid="{32DCB4CF-C9DC-4178-912A-B58FB44B724B}"/>
    <cellStyle name="Currency 2" xfId="3" xr:uid="{9C9516D0-B032-43AC-B39E-891869636790}"/>
    <cellStyle name="Currency 3" xfId="8" xr:uid="{B4F04D42-6EB6-4046-A5AD-975A99EF3161}"/>
    <cellStyle name="Normal" xfId="0" builtinId="0"/>
    <cellStyle name="Normal 2" xfId="1" xr:uid="{5E71E02D-1804-4376-B71C-14DCD2846A69}"/>
    <cellStyle name="Normal 2 2" xfId="9" xr:uid="{E2B85167-2D39-488B-B9C2-DC4E86E7393E}"/>
    <cellStyle name="Normal 2 2 2" xfId="18" xr:uid="{9FFE0F42-50E5-4060-8BB9-40E464564ACA}"/>
    <cellStyle name="Normal 2 3" xfId="14" xr:uid="{7F890B23-175C-47CB-BF8F-2EF76A723AA2}"/>
    <cellStyle name="Normal 3" xfId="10" xr:uid="{2C21CB82-2362-4997-8E56-5DF8F9B25D3E}"/>
    <cellStyle name="Normal 4" xfId="4" xr:uid="{612B4DF7-BD41-4072-ADD4-516ED0914359}"/>
    <cellStyle name="Normal 5" xfId="5" xr:uid="{6C01A0CB-72F5-4544-9B52-5581EC742630}"/>
    <cellStyle name="Normal 6" xfId="12" xr:uid="{C0916927-0DD3-4DB9-96B4-6EC2715211E7}"/>
    <cellStyle name="Normal 6 2" xfId="15" xr:uid="{4942ECCB-365D-4B7A-BF95-621EAFB1D3E8}"/>
    <cellStyle name="Normal 7" xfId="16" xr:uid="{69B6EA05-E4BD-4E54-A464-77B90A22B3D6}"/>
    <cellStyle name="Normal 7 2" xfId="20" xr:uid="{7C35F753-BF57-4E6C-B989-BF66CC20BB71}"/>
    <cellStyle name="Normal 8" xfId="13" xr:uid="{47A09F2C-4608-46C6-8D85-3523DC08BAD9}"/>
    <cellStyle name="Percent 2" xfId="6" xr:uid="{076CDDD1-BD27-4457-8EBD-E23A11537E83}"/>
    <cellStyle name="Percent 2 2" xfId="17" xr:uid="{47F28CAF-ED35-4D05-B64E-1964D3C6FAA4}"/>
    <cellStyle name="Percent 3" xfId="11" xr:uid="{D81F0B30-33FB-450D-B575-7CF85B7F2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77AE-387D-4415-91AE-32AE82B5DB9C}">
  <dimension ref="A1:R40"/>
  <sheetViews>
    <sheetView zoomScale="85" zoomScaleNormal="85" workbookViewId="0">
      <pane xSplit="3" ySplit="7" topLeftCell="D8" activePane="bottomRight" state="frozen"/>
      <selection pane="topRight" activeCell="D1" sqref="D1"/>
      <selection pane="bottomLeft" activeCell="A14" sqref="A14"/>
      <selection pane="bottomRight" sqref="A1:A2"/>
    </sheetView>
  </sheetViews>
  <sheetFormatPr defaultColWidth="14.42578125" defaultRowHeight="15" x14ac:dyDescent="0.2"/>
  <cols>
    <col min="1" max="1" width="13.5703125" style="1" customWidth="1"/>
    <col min="2" max="2" width="11.42578125" style="9" customWidth="1"/>
    <col min="3" max="3" width="54.42578125" style="9" customWidth="1"/>
    <col min="4" max="17" width="15.85546875" style="9" customWidth="1"/>
    <col min="18" max="256" width="14.42578125" style="9"/>
    <col min="257" max="258" width="11.42578125" style="9" customWidth="1"/>
    <col min="259" max="259" width="54.42578125" style="9" customWidth="1"/>
    <col min="260" max="273" width="15.85546875" style="9" customWidth="1"/>
    <col min="274" max="512" width="14.42578125" style="9"/>
    <col min="513" max="514" width="11.42578125" style="9" customWidth="1"/>
    <col min="515" max="515" width="54.42578125" style="9" customWidth="1"/>
    <col min="516" max="529" width="15.85546875" style="9" customWidth="1"/>
    <col min="530" max="768" width="14.42578125" style="9"/>
    <col min="769" max="770" width="11.42578125" style="9" customWidth="1"/>
    <col min="771" max="771" width="54.42578125" style="9" customWidth="1"/>
    <col min="772" max="785" width="15.85546875" style="9" customWidth="1"/>
    <col min="786" max="1024" width="14.42578125" style="9"/>
    <col min="1025" max="1026" width="11.42578125" style="9" customWidth="1"/>
    <col min="1027" max="1027" width="54.42578125" style="9" customWidth="1"/>
    <col min="1028" max="1041" width="15.85546875" style="9" customWidth="1"/>
    <col min="1042" max="1280" width="14.42578125" style="9"/>
    <col min="1281" max="1282" width="11.42578125" style="9" customWidth="1"/>
    <col min="1283" max="1283" width="54.42578125" style="9" customWidth="1"/>
    <col min="1284" max="1297" width="15.85546875" style="9" customWidth="1"/>
    <col min="1298" max="1536" width="14.42578125" style="9"/>
    <col min="1537" max="1538" width="11.42578125" style="9" customWidth="1"/>
    <col min="1539" max="1539" width="54.42578125" style="9" customWidth="1"/>
    <col min="1540" max="1553" width="15.85546875" style="9" customWidth="1"/>
    <col min="1554" max="1792" width="14.42578125" style="9"/>
    <col min="1793" max="1794" width="11.42578125" style="9" customWidth="1"/>
    <col min="1795" max="1795" width="54.42578125" style="9" customWidth="1"/>
    <col min="1796" max="1809" width="15.85546875" style="9" customWidth="1"/>
    <col min="1810" max="2048" width="14.42578125" style="9"/>
    <col min="2049" max="2050" width="11.42578125" style="9" customWidth="1"/>
    <col min="2051" max="2051" width="54.42578125" style="9" customWidth="1"/>
    <col min="2052" max="2065" width="15.85546875" style="9" customWidth="1"/>
    <col min="2066" max="2304" width="14.42578125" style="9"/>
    <col min="2305" max="2306" width="11.42578125" style="9" customWidth="1"/>
    <col min="2307" max="2307" width="54.42578125" style="9" customWidth="1"/>
    <col min="2308" max="2321" width="15.85546875" style="9" customWidth="1"/>
    <col min="2322" max="2560" width="14.42578125" style="9"/>
    <col min="2561" max="2562" width="11.42578125" style="9" customWidth="1"/>
    <col min="2563" max="2563" width="54.42578125" style="9" customWidth="1"/>
    <col min="2564" max="2577" width="15.85546875" style="9" customWidth="1"/>
    <col min="2578" max="2816" width="14.42578125" style="9"/>
    <col min="2817" max="2818" width="11.42578125" style="9" customWidth="1"/>
    <col min="2819" max="2819" width="54.42578125" style="9" customWidth="1"/>
    <col min="2820" max="2833" width="15.85546875" style="9" customWidth="1"/>
    <col min="2834" max="3072" width="14.42578125" style="9"/>
    <col min="3073" max="3074" width="11.42578125" style="9" customWidth="1"/>
    <col min="3075" max="3075" width="54.42578125" style="9" customWidth="1"/>
    <col min="3076" max="3089" width="15.85546875" style="9" customWidth="1"/>
    <col min="3090" max="3328" width="14.42578125" style="9"/>
    <col min="3329" max="3330" width="11.42578125" style="9" customWidth="1"/>
    <col min="3331" max="3331" width="54.42578125" style="9" customWidth="1"/>
    <col min="3332" max="3345" width="15.85546875" style="9" customWidth="1"/>
    <col min="3346" max="3584" width="14.42578125" style="9"/>
    <col min="3585" max="3586" width="11.42578125" style="9" customWidth="1"/>
    <col min="3587" max="3587" width="54.42578125" style="9" customWidth="1"/>
    <col min="3588" max="3601" width="15.85546875" style="9" customWidth="1"/>
    <col min="3602" max="3840" width="14.42578125" style="9"/>
    <col min="3841" max="3842" width="11.42578125" style="9" customWidth="1"/>
    <col min="3843" max="3843" width="54.42578125" style="9" customWidth="1"/>
    <col min="3844" max="3857" width="15.85546875" style="9" customWidth="1"/>
    <col min="3858" max="4096" width="14.42578125" style="9"/>
    <col min="4097" max="4098" width="11.42578125" style="9" customWidth="1"/>
    <col min="4099" max="4099" width="54.42578125" style="9" customWidth="1"/>
    <col min="4100" max="4113" width="15.85546875" style="9" customWidth="1"/>
    <col min="4114" max="4352" width="14.42578125" style="9"/>
    <col min="4353" max="4354" width="11.42578125" style="9" customWidth="1"/>
    <col min="4355" max="4355" width="54.42578125" style="9" customWidth="1"/>
    <col min="4356" max="4369" width="15.85546875" style="9" customWidth="1"/>
    <col min="4370" max="4608" width="14.42578125" style="9"/>
    <col min="4609" max="4610" width="11.42578125" style="9" customWidth="1"/>
    <col min="4611" max="4611" width="54.42578125" style="9" customWidth="1"/>
    <col min="4612" max="4625" width="15.85546875" style="9" customWidth="1"/>
    <col min="4626" max="4864" width="14.42578125" style="9"/>
    <col min="4865" max="4866" width="11.42578125" style="9" customWidth="1"/>
    <col min="4867" max="4867" width="54.42578125" style="9" customWidth="1"/>
    <col min="4868" max="4881" width="15.85546875" style="9" customWidth="1"/>
    <col min="4882" max="5120" width="14.42578125" style="9"/>
    <col min="5121" max="5122" width="11.42578125" style="9" customWidth="1"/>
    <col min="5123" max="5123" width="54.42578125" style="9" customWidth="1"/>
    <col min="5124" max="5137" width="15.85546875" style="9" customWidth="1"/>
    <col min="5138" max="5376" width="14.42578125" style="9"/>
    <col min="5377" max="5378" width="11.42578125" style="9" customWidth="1"/>
    <col min="5379" max="5379" width="54.42578125" style="9" customWidth="1"/>
    <col min="5380" max="5393" width="15.85546875" style="9" customWidth="1"/>
    <col min="5394" max="5632" width="14.42578125" style="9"/>
    <col min="5633" max="5634" width="11.42578125" style="9" customWidth="1"/>
    <col min="5635" max="5635" width="54.42578125" style="9" customWidth="1"/>
    <col min="5636" max="5649" width="15.85546875" style="9" customWidth="1"/>
    <col min="5650" max="5888" width="14.42578125" style="9"/>
    <col min="5889" max="5890" width="11.42578125" style="9" customWidth="1"/>
    <col min="5891" max="5891" width="54.42578125" style="9" customWidth="1"/>
    <col min="5892" max="5905" width="15.85546875" style="9" customWidth="1"/>
    <col min="5906" max="6144" width="14.42578125" style="9"/>
    <col min="6145" max="6146" width="11.42578125" style="9" customWidth="1"/>
    <col min="6147" max="6147" width="54.42578125" style="9" customWidth="1"/>
    <col min="6148" max="6161" width="15.85546875" style="9" customWidth="1"/>
    <col min="6162" max="6400" width="14.42578125" style="9"/>
    <col min="6401" max="6402" width="11.42578125" style="9" customWidth="1"/>
    <col min="6403" max="6403" width="54.42578125" style="9" customWidth="1"/>
    <col min="6404" max="6417" width="15.85546875" style="9" customWidth="1"/>
    <col min="6418" max="6656" width="14.42578125" style="9"/>
    <col min="6657" max="6658" width="11.42578125" style="9" customWidth="1"/>
    <col min="6659" max="6659" width="54.42578125" style="9" customWidth="1"/>
    <col min="6660" max="6673" width="15.85546875" style="9" customWidth="1"/>
    <col min="6674" max="6912" width="14.42578125" style="9"/>
    <col min="6913" max="6914" width="11.42578125" style="9" customWidth="1"/>
    <col min="6915" max="6915" width="54.42578125" style="9" customWidth="1"/>
    <col min="6916" max="6929" width="15.85546875" style="9" customWidth="1"/>
    <col min="6930" max="7168" width="14.42578125" style="9"/>
    <col min="7169" max="7170" width="11.42578125" style="9" customWidth="1"/>
    <col min="7171" max="7171" width="54.42578125" style="9" customWidth="1"/>
    <col min="7172" max="7185" width="15.85546875" style="9" customWidth="1"/>
    <col min="7186" max="7424" width="14.42578125" style="9"/>
    <col min="7425" max="7426" width="11.42578125" style="9" customWidth="1"/>
    <col min="7427" max="7427" width="54.42578125" style="9" customWidth="1"/>
    <col min="7428" max="7441" width="15.85546875" style="9" customWidth="1"/>
    <col min="7442" max="7680" width="14.42578125" style="9"/>
    <col min="7681" max="7682" width="11.42578125" style="9" customWidth="1"/>
    <col min="7683" max="7683" width="54.42578125" style="9" customWidth="1"/>
    <col min="7684" max="7697" width="15.85546875" style="9" customWidth="1"/>
    <col min="7698" max="7936" width="14.42578125" style="9"/>
    <col min="7937" max="7938" width="11.42578125" style="9" customWidth="1"/>
    <col min="7939" max="7939" width="54.42578125" style="9" customWidth="1"/>
    <col min="7940" max="7953" width="15.85546875" style="9" customWidth="1"/>
    <col min="7954" max="8192" width="14.42578125" style="9"/>
    <col min="8193" max="8194" width="11.42578125" style="9" customWidth="1"/>
    <col min="8195" max="8195" width="54.42578125" style="9" customWidth="1"/>
    <col min="8196" max="8209" width="15.85546875" style="9" customWidth="1"/>
    <col min="8210" max="8448" width="14.42578125" style="9"/>
    <col min="8449" max="8450" width="11.42578125" style="9" customWidth="1"/>
    <col min="8451" max="8451" width="54.42578125" style="9" customWidth="1"/>
    <col min="8452" max="8465" width="15.85546875" style="9" customWidth="1"/>
    <col min="8466" max="8704" width="14.42578125" style="9"/>
    <col min="8705" max="8706" width="11.42578125" style="9" customWidth="1"/>
    <col min="8707" max="8707" width="54.42578125" style="9" customWidth="1"/>
    <col min="8708" max="8721" width="15.85546875" style="9" customWidth="1"/>
    <col min="8722" max="8960" width="14.42578125" style="9"/>
    <col min="8961" max="8962" width="11.42578125" style="9" customWidth="1"/>
    <col min="8963" max="8963" width="54.42578125" style="9" customWidth="1"/>
    <col min="8964" max="8977" width="15.85546875" style="9" customWidth="1"/>
    <col min="8978" max="9216" width="14.42578125" style="9"/>
    <col min="9217" max="9218" width="11.42578125" style="9" customWidth="1"/>
    <col min="9219" max="9219" width="54.42578125" style="9" customWidth="1"/>
    <col min="9220" max="9233" width="15.85546875" style="9" customWidth="1"/>
    <col min="9234" max="9472" width="14.42578125" style="9"/>
    <col min="9473" max="9474" width="11.42578125" style="9" customWidth="1"/>
    <col min="9475" max="9475" width="54.42578125" style="9" customWidth="1"/>
    <col min="9476" max="9489" width="15.85546875" style="9" customWidth="1"/>
    <col min="9490" max="9728" width="14.42578125" style="9"/>
    <col min="9729" max="9730" width="11.42578125" style="9" customWidth="1"/>
    <col min="9731" max="9731" width="54.42578125" style="9" customWidth="1"/>
    <col min="9732" max="9745" width="15.85546875" style="9" customWidth="1"/>
    <col min="9746" max="9984" width="14.42578125" style="9"/>
    <col min="9985" max="9986" width="11.42578125" style="9" customWidth="1"/>
    <col min="9987" max="9987" width="54.42578125" style="9" customWidth="1"/>
    <col min="9988" max="10001" width="15.85546875" style="9" customWidth="1"/>
    <col min="10002" max="10240" width="14.42578125" style="9"/>
    <col min="10241" max="10242" width="11.42578125" style="9" customWidth="1"/>
    <col min="10243" max="10243" width="54.42578125" style="9" customWidth="1"/>
    <col min="10244" max="10257" width="15.85546875" style="9" customWidth="1"/>
    <col min="10258" max="10496" width="14.42578125" style="9"/>
    <col min="10497" max="10498" width="11.42578125" style="9" customWidth="1"/>
    <col min="10499" max="10499" width="54.42578125" style="9" customWidth="1"/>
    <col min="10500" max="10513" width="15.85546875" style="9" customWidth="1"/>
    <col min="10514" max="10752" width="14.42578125" style="9"/>
    <col min="10753" max="10754" width="11.42578125" style="9" customWidth="1"/>
    <col min="10755" max="10755" width="54.42578125" style="9" customWidth="1"/>
    <col min="10756" max="10769" width="15.85546875" style="9" customWidth="1"/>
    <col min="10770" max="11008" width="14.42578125" style="9"/>
    <col min="11009" max="11010" width="11.42578125" style="9" customWidth="1"/>
    <col min="11011" max="11011" width="54.42578125" style="9" customWidth="1"/>
    <col min="11012" max="11025" width="15.85546875" style="9" customWidth="1"/>
    <col min="11026" max="11264" width="14.42578125" style="9"/>
    <col min="11265" max="11266" width="11.42578125" style="9" customWidth="1"/>
    <col min="11267" max="11267" width="54.42578125" style="9" customWidth="1"/>
    <col min="11268" max="11281" width="15.85546875" style="9" customWidth="1"/>
    <col min="11282" max="11520" width="14.42578125" style="9"/>
    <col min="11521" max="11522" width="11.42578125" style="9" customWidth="1"/>
    <col min="11523" max="11523" width="54.42578125" style="9" customWidth="1"/>
    <col min="11524" max="11537" width="15.85546875" style="9" customWidth="1"/>
    <col min="11538" max="11776" width="14.42578125" style="9"/>
    <col min="11777" max="11778" width="11.42578125" style="9" customWidth="1"/>
    <col min="11779" max="11779" width="54.42578125" style="9" customWidth="1"/>
    <col min="11780" max="11793" width="15.85546875" style="9" customWidth="1"/>
    <col min="11794" max="12032" width="14.42578125" style="9"/>
    <col min="12033" max="12034" width="11.42578125" style="9" customWidth="1"/>
    <col min="12035" max="12035" width="54.42578125" style="9" customWidth="1"/>
    <col min="12036" max="12049" width="15.85546875" style="9" customWidth="1"/>
    <col min="12050" max="12288" width="14.42578125" style="9"/>
    <col min="12289" max="12290" width="11.42578125" style="9" customWidth="1"/>
    <col min="12291" max="12291" width="54.42578125" style="9" customWidth="1"/>
    <col min="12292" max="12305" width="15.85546875" style="9" customWidth="1"/>
    <col min="12306" max="12544" width="14.42578125" style="9"/>
    <col min="12545" max="12546" width="11.42578125" style="9" customWidth="1"/>
    <col min="12547" max="12547" width="54.42578125" style="9" customWidth="1"/>
    <col min="12548" max="12561" width="15.85546875" style="9" customWidth="1"/>
    <col min="12562" max="12800" width="14.42578125" style="9"/>
    <col min="12801" max="12802" width="11.42578125" style="9" customWidth="1"/>
    <col min="12803" max="12803" width="54.42578125" style="9" customWidth="1"/>
    <col min="12804" max="12817" width="15.85546875" style="9" customWidth="1"/>
    <col min="12818" max="13056" width="14.42578125" style="9"/>
    <col min="13057" max="13058" width="11.42578125" style="9" customWidth="1"/>
    <col min="13059" max="13059" width="54.42578125" style="9" customWidth="1"/>
    <col min="13060" max="13073" width="15.85546875" style="9" customWidth="1"/>
    <col min="13074" max="13312" width="14.42578125" style="9"/>
    <col min="13313" max="13314" width="11.42578125" style="9" customWidth="1"/>
    <col min="13315" max="13315" width="54.42578125" style="9" customWidth="1"/>
    <col min="13316" max="13329" width="15.85546875" style="9" customWidth="1"/>
    <col min="13330" max="13568" width="14.42578125" style="9"/>
    <col min="13569" max="13570" width="11.42578125" style="9" customWidth="1"/>
    <col min="13571" max="13571" width="54.42578125" style="9" customWidth="1"/>
    <col min="13572" max="13585" width="15.85546875" style="9" customWidth="1"/>
    <col min="13586" max="13824" width="14.42578125" style="9"/>
    <col min="13825" max="13826" width="11.42578125" style="9" customWidth="1"/>
    <col min="13827" max="13827" width="54.42578125" style="9" customWidth="1"/>
    <col min="13828" max="13841" width="15.85546875" style="9" customWidth="1"/>
    <col min="13842" max="14080" width="14.42578125" style="9"/>
    <col min="14081" max="14082" width="11.42578125" style="9" customWidth="1"/>
    <col min="14083" max="14083" width="54.42578125" style="9" customWidth="1"/>
    <col min="14084" max="14097" width="15.85546875" style="9" customWidth="1"/>
    <col min="14098" max="14336" width="14.42578125" style="9"/>
    <col min="14337" max="14338" width="11.42578125" style="9" customWidth="1"/>
    <col min="14339" max="14339" width="54.42578125" style="9" customWidth="1"/>
    <col min="14340" max="14353" width="15.85546875" style="9" customWidth="1"/>
    <col min="14354" max="14592" width="14.42578125" style="9"/>
    <col min="14593" max="14594" width="11.42578125" style="9" customWidth="1"/>
    <col min="14595" max="14595" width="54.42578125" style="9" customWidth="1"/>
    <col min="14596" max="14609" width="15.85546875" style="9" customWidth="1"/>
    <col min="14610" max="14848" width="14.42578125" style="9"/>
    <col min="14849" max="14850" width="11.42578125" style="9" customWidth="1"/>
    <col min="14851" max="14851" width="54.42578125" style="9" customWidth="1"/>
    <col min="14852" max="14865" width="15.85546875" style="9" customWidth="1"/>
    <col min="14866" max="15104" width="14.42578125" style="9"/>
    <col min="15105" max="15106" width="11.42578125" style="9" customWidth="1"/>
    <col min="15107" max="15107" width="54.42578125" style="9" customWidth="1"/>
    <col min="15108" max="15121" width="15.85546875" style="9" customWidth="1"/>
    <col min="15122" max="15360" width="14.42578125" style="9"/>
    <col min="15361" max="15362" width="11.42578125" style="9" customWidth="1"/>
    <col min="15363" max="15363" width="54.42578125" style="9" customWidth="1"/>
    <col min="15364" max="15377" width="15.85546875" style="9" customWidth="1"/>
    <col min="15378" max="15616" width="14.42578125" style="9"/>
    <col min="15617" max="15618" width="11.42578125" style="9" customWidth="1"/>
    <col min="15619" max="15619" width="54.42578125" style="9" customWidth="1"/>
    <col min="15620" max="15633" width="15.85546875" style="9" customWidth="1"/>
    <col min="15634" max="15872" width="14.42578125" style="9"/>
    <col min="15873" max="15874" width="11.42578125" style="9" customWidth="1"/>
    <col min="15875" max="15875" width="54.42578125" style="9" customWidth="1"/>
    <col min="15876" max="15889" width="15.85546875" style="9" customWidth="1"/>
    <col min="15890" max="16128" width="14.42578125" style="9"/>
    <col min="16129" max="16130" width="11.42578125" style="9" customWidth="1"/>
    <col min="16131" max="16131" width="54.42578125" style="9" customWidth="1"/>
    <col min="16132" max="16145" width="15.85546875" style="9" customWidth="1"/>
    <col min="16146" max="16384" width="14.42578125" style="9"/>
  </cols>
  <sheetData>
    <row r="1" spans="1:17" x14ac:dyDescent="0.2">
      <c r="A1" s="104" t="s">
        <v>112</v>
      </c>
    </row>
    <row r="2" spans="1:17" x14ac:dyDescent="0.2">
      <c r="A2" s="104" t="s">
        <v>111</v>
      </c>
    </row>
    <row r="3" spans="1:17" ht="15.75" thickBot="1" x14ac:dyDescent="0.25">
      <c r="A3" s="2"/>
      <c r="B3" s="3"/>
      <c r="C3" s="3"/>
      <c r="D3" s="3"/>
      <c r="E3" s="3"/>
      <c r="F3" s="3"/>
      <c r="G3" s="3"/>
      <c r="H3" s="3"/>
      <c r="I3" s="3"/>
      <c r="J3" s="3"/>
      <c r="K3" s="3"/>
      <c r="L3" s="3"/>
      <c r="M3" s="3"/>
      <c r="N3" s="3"/>
      <c r="O3" s="3"/>
      <c r="P3" s="3"/>
      <c r="Q3" s="3"/>
    </row>
    <row r="4" spans="1:17" x14ac:dyDescent="0.2">
      <c r="B4" s="1"/>
      <c r="C4" s="1"/>
      <c r="D4" s="1"/>
      <c r="E4" s="1"/>
      <c r="F4" s="1"/>
      <c r="G4" s="1"/>
      <c r="H4" s="1"/>
      <c r="I4" s="1"/>
      <c r="J4" s="1"/>
      <c r="K4" s="1"/>
      <c r="L4" s="1"/>
      <c r="M4" s="1"/>
      <c r="N4" s="1"/>
      <c r="O4" s="1"/>
      <c r="P4" s="1"/>
      <c r="Q4" s="1"/>
    </row>
    <row r="5" spans="1:17" x14ac:dyDescent="0.2">
      <c r="A5" s="1" t="s">
        <v>1</v>
      </c>
      <c r="B5" s="7" t="s">
        <v>2</v>
      </c>
      <c r="D5" s="7" t="s">
        <v>3</v>
      </c>
      <c r="E5" s="7" t="s">
        <v>4</v>
      </c>
      <c r="F5" s="7" t="s">
        <v>5</v>
      </c>
      <c r="G5" s="7" t="s">
        <v>6</v>
      </c>
      <c r="H5" s="7" t="s">
        <v>7</v>
      </c>
      <c r="I5" s="7" t="s">
        <v>8</v>
      </c>
      <c r="J5" s="7" t="s">
        <v>9</v>
      </c>
      <c r="K5" s="7" t="s">
        <v>10</v>
      </c>
      <c r="L5" s="7" t="s">
        <v>11</v>
      </c>
      <c r="M5" s="7" t="s">
        <v>12</v>
      </c>
      <c r="N5" s="7" t="s">
        <v>13</v>
      </c>
      <c r="O5" s="7" t="s">
        <v>14</v>
      </c>
      <c r="P5" s="7" t="s">
        <v>3</v>
      </c>
      <c r="Q5" s="7" t="s">
        <v>15</v>
      </c>
    </row>
    <row r="6" spans="1:17" x14ac:dyDescent="0.2">
      <c r="A6" s="1" t="s">
        <v>16</v>
      </c>
      <c r="B6" s="7" t="s">
        <v>16</v>
      </c>
      <c r="C6" s="7" t="s">
        <v>17</v>
      </c>
      <c r="D6" s="7">
        <v>2021</v>
      </c>
      <c r="E6" s="7">
        <v>2022</v>
      </c>
      <c r="F6" s="7">
        <v>2022</v>
      </c>
      <c r="G6" s="7">
        <v>2022</v>
      </c>
      <c r="H6" s="7">
        <v>2022</v>
      </c>
      <c r="I6" s="7">
        <v>2022</v>
      </c>
      <c r="J6" s="7">
        <v>2022</v>
      </c>
      <c r="K6" s="7">
        <v>2022</v>
      </c>
      <c r="L6" s="7">
        <v>2022</v>
      </c>
      <c r="M6" s="7">
        <v>2022</v>
      </c>
      <c r="N6" s="7">
        <v>2022</v>
      </c>
      <c r="O6" s="7">
        <v>2022</v>
      </c>
      <c r="P6" s="7">
        <v>2022</v>
      </c>
      <c r="Q6" s="7" t="s">
        <v>18</v>
      </c>
    </row>
    <row r="7" spans="1:17" ht="15.75" thickBot="1" x14ac:dyDescent="0.25">
      <c r="A7" s="2"/>
      <c r="B7" s="4"/>
      <c r="C7" s="4"/>
      <c r="D7" s="16"/>
      <c r="E7" s="16"/>
      <c r="F7" s="16"/>
      <c r="G7" s="16"/>
      <c r="H7" s="16"/>
      <c r="I7" s="16"/>
      <c r="J7" s="16"/>
      <c r="K7" s="16"/>
      <c r="L7" s="16"/>
      <c r="M7" s="16"/>
      <c r="N7" s="16"/>
      <c r="O7" s="16"/>
      <c r="P7" s="16"/>
      <c r="Q7" s="4"/>
    </row>
    <row r="8" spans="1:17" x14ac:dyDescent="0.2">
      <c r="B8" s="7"/>
      <c r="C8" s="1"/>
      <c r="D8" s="5"/>
      <c r="E8" s="5"/>
      <c r="F8" s="5"/>
      <c r="G8" s="5"/>
      <c r="H8" s="5"/>
      <c r="I8" s="5"/>
      <c r="J8" s="5"/>
      <c r="K8" s="5"/>
      <c r="L8" s="5"/>
      <c r="M8" s="5"/>
      <c r="N8" s="5"/>
      <c r="O8" s="5"/>
      <c r="P8" s="5"/>
      <c r="Q8" s="5"/>
    </row>
    <row r="9" spans="1:17" x14ac:dyDescent="0.2">
      <c r="A9" s="10">
        <v>1</v>
      </c>
      <c r="B9" s="36">
        <v>303.02</v>
      </c>
      <c r="C9" s="6" t="s">
        <v>46</v>
      </c>
      <c r="D9" s="18">
        <f>SUMIF('CDR Reserve Data'!$A:$A,'G-1-13'!$B9,'CDR Reserve Data'!$C:$C)</f>
        <v>908965.71</v>
      </c>
      <c r="E9" s="18">
        <f>SUMIF('CDR Reserve Data'!$A:$A,'G-1-13'!$B9,'CDR Reserve Data'!$D:$D)</f>
        <v>965837.76722201414</v>
      </c>
      <c r="F9" s="18">
        <f>SUMIF('CDR Reserve Data'!$A:$A,'G-1-13'!$B9,'CDR Reserve Data'!$E:$E)</f>
        <v>1025722.1639823784</v>
      </c>
      <c r="G9" s="18">
        <f>SUMIF('CDR Reserve Data'!$A:$A,'G-1-13'!$B9,'CDR Reserve Data'!$F:$F)</f>
        <v>1088200.8830244227</v>
      </c>
      <c r="H9" s="18">
        <f>SUMIF('CDR Reserve Data'!$A:$A,'G-1-13'!$B9,'CDR Reserve Data'!$G:$G)</f>
        <v>1152943.660542811</v>
      </c>
      <c r="I9" s="18">
        <f>SUMIF('CDR Reserve Data'!$A:$A,'G-1-13'!$B9,'CDR Reserve Data'!$H:$H)</f>
        <v>1219686.2854932747</v>
      </c>
      <c r="J9" s="18">
        <f>SUMIF('CDR Reserve Data'!$A:$A,'G-1-13'!$B9,'CDR Reserve Data'!$I:$I)</f>
        <v>1288217.3890403984</v>
      </c>
      <c r="K9" s="18">
        <f>SUMIF('CDR Reserve Data'!$A:$A,'G-1-13'!$B9,'CDR Reserve Data'!$J:$J)</f>
        <v>1358367.8761158506</v>
      </c>
      <c r="L9" s="18">
        <f>SUMIF('CDR Reserve Data'!$A:$A,'G-1-13'!$B9,'CDR Reserve Data'!$K:$K)</f>
        <v>1430002.4706649645</v>
      </c>
      <c r="M9" s="18">
        <f>SUMIF('CDR Reserve Data'!$A:$A,'G-1-13'!$B9,'CDR Reserve Data'!$L:$L)</f>
        <v>1503012.9518440089</v>
      </c>
      <c r="N9" s="18">
        <f>SUMIF('CDR Reserve Data'!$A:$A,'G-1-13'!$B9,'CDR Reserve Data'!$M:$M)</f>
        <v>1577312.7429779975</v>
      </c>
      <c r="O9" s="18">
        <f>SUMIF('CDR Reserve Data'!$A:$A,'G-1-13'!$B9,'CDR Reserve Data'!$N:$N)</f>
        <v>1652981.2409515888</v>
      </c>
      <c r="P9" s="18">
        <f>SUMIF('CDR Reserve Data'!$A:$A,'G-1-13'!$B9,'CDR Reserve Data'!$O:$O)</f>
        <v>1730743.7175470279</v>
      </c>
      <c r="Q9" s="19">
        <f>(SUM(D9:P9))/13</f>
        <v>1300153.450723595</v>
      </c>
    </row>
    <row r="10" spans="1:17" x14ac:dyDescent="0.2">
      <c r="A10" s="10">
        <f>A9+1</f>
        <v>2</v>
      </c>
      <c r="B10" s="36">
        <v>303.2</v>
      </c>
      <c r="C10" s="1" t="s">
        <v>47</v>
      </c>
      <c r="D10" s="18">
        <f>SUMIF('CDR Reserve Data'!$A:$A,'G-1-13'!$B10,'CDR Reserve Data'!$C:$C)</f>
        <v>442488.1</v>
      </c>
      <c r="E10" s="18">
        <f>SUMIF('CDR Reserve Data'!$A:$A,'G-1-13'!$B10,'CDR Reserve Data'!$D:$D)</f>
        <v>465504.47892941115</v>
      </c>
      <c r="F10" s="18">
        <f>SUMIF('CDR Reserve Data'!$A:$A,'G-1-13'!$B10,'CDR Reserve Data'!$E:$E)</f>
        <v>488705.65568382241</v>
      </c>
      <c r="G10" s="18">
        <f>SUMIF('CDR Reserve Data'!$A:$A,'G-1-13'!$B10,'CDR Reserve Data'!$F:$F)</f>
        <v>512076.19847323361</v>
      </c>
      <c r="H10" s="18">
        <f>SUMIF('CDR Reserve Data'!$A:$A,'G-1-13'!$B10,'CDR Reserve Data'!$G:$G)</f>
        <v>535603.76186564472</v>
      </c>
      <c r="I10" s="18">
        <f>SUMIF('CDR Reserve Data'!$A:$A,'G-1-13'!$B10,'CDR Reserve Data'!$H:$H)</f>
        <v>559278.46951545612</v>
      </c>
      <c r="J10" s="18">
        <f>SUMIF('CDR Reserve Data'!$A:$A,'G-1-13'!$B10,'CDR Reserve Data'!$I:$I)</f>
        <v>583092.42034618731</v>
      </c>
      <c r="K10" s="18">
        <f>SUMIF('CDR Reserve Data'!$A:$A,'G-1-13'!$B10,'CDR Reserve Data'!$J:$J)</f>
        <v>607039.29349665449</v>
      </c>
      <c r="L10" s="18">
        <f>SUMIF('CDR Reserve Data'!$A:$A,'G-1-13'!$B10,'CDR Reserve Data'!$K:$K)</f>
        <v>631114.03227791062</v>
      </c>
      <c r="M10" s="18">
        <f>SUMIF('CDR Reserve Data'!$A:$A,'G-1-13'!$B10,'CDR Reserve Data'!$L:$L)</f>
        <v>655312.59133879759</v>
      </c>
      <c r="N10" s="18">
        <f>SUMIF('CDR Reserve Data'!$A:$A,'G-1-13'!$B10,'CDR Reserve Data'!$M:$M)</f>
        <v>679631.7343983897</v>
      </c>
      <c r="O10" s="18">
        <f>SUMIF('CDR Reserve Data'!$A:$A,'G-1-13'!$B10,'CDR Reserve Data'!$N:$N)</f>
        <v>704083.47796898312</v>
      </c>
      <c r="P10" s="18">
        <f>SUMIF('CDR Reserve Data'!$A:$A,'G-1-13'!$B10,'CDR Reserve Data'!$O:$O)</f>
        <v>728745.74213796388</v>
      </c>
      <c r="Q10" s="19">
        <f>(SUM(D10:P10))/13</f>
        <v>584051.99664865038</v>
      </c>
    </row>
    <row r="11" spans="1:17" x14ac:dyDescent="0.2">
      <c r="A11" s="10">
        <f t="shared" ref="A11:A20" si="0">A10+1</f>
        <v>3</v>
      </c>
      <c r="D11" s="18"/>
      <c r="E11" s="18"/>
      <c r="F11" s="18"/>
      <c r="G11" s="18"/>
      <c r="H11" s="18"/>
      <c r="I11" s="18"/>
      <c r="J11" s="18"/>
      <c r="K11" s="18"/>
      <c r="L11" s="18"/>
      <c r="M11" s="18"/>
      <c r="N11" s="18"/>
      <c r="O11" s="18"/>
      <c r="P11" s="18"/>
      <c r="Q11" s="19"/>
    </row>
    <row r="12" spans="1:17" x14ac:dyDescent="0.2">
      <c r="A12" s="10">
        <f t="shared" si="0"/>
        <v>4</v>
      </c>
      <c r="D12" s="20"/>
      <c r="E12" s="20"/>
      <c r="F12" s="20"/>
      <c r="G12" s="20"/>
      <c r="H12" s="20"/>
      <c r="I12" s="20"/>
      <c r="J12" s="20"/>
      <c r="K12" s="20"/>
      <c r="L12" s="20"/>
      <c r="M12" s="20"/>
      <c r="N12" s="20"/>
      <c r="O12" s="20"/>
      <c r="P12" s="20"/>
      <c r="Q12" s="20"/>
    </row>
    <row r="13" spans="1:17" ht="15.75" thickBot="1" x14ac:dyDescent="0.25">
      <c r="A13" s="10">
        <f t="shared" si="0"/>
        <v>5</v>
      </c>
      <c r="C13" s="6" t="s">
        <v>41</v>
      </c>
      <c r="D13" s="21">
        <f t="shared" ref="D13:Q13" si="1">SUM(D9:D12)</f>
        <v>1351453.81</v>
      </c>
      <c r="E13" s="21">
        <f t="shared" si="1"/>
        <v>1431342.2461514254</v>
      </c>
      <c r="F13" s="21">
        <f t="shared" si="1"/>
        <v>1514427.8196662008</v>
      </c>
      <c r="G13" s="21">
        <f t="shared" si="1"/>
        <v>1600277.0814976562</v>
      </c>
      <c r="H13" s="21">
        <f t="shared" si="1"/>
        <v>1688547.4224084557</v>
      </c>
      <c r="I13" s="21">
        <f t="shared" si="1"/>
        <v>1778964.7550087308</v>
      </c>
      <c r="J13" s="21">
        <f t="shared" si="1"/>
        <v>1871309.8093865858</v>
      </c>
      <c r="K13" s="21">
        <f t="shared" si="1"/>
        <v>1965407.169612505</v>
      </c>
      <c r="L13" s="21">
        <f t="shared" si="1"/>
        <v>2061116.502942875</v>
      </c>
      <c r="M13" s="21">
        <f t="shared" si="1"/>
        <v>2158325.5431828066</v>
      </c>
      <c r="N13" s="21">
        <f t="shared" si="1"/>
        <v>2256944.4773763875</v>
      </c>
      <c r="O13" s="21">
        <f t="shared" si="1"/>
        <v>2357064.7189205717</v>
      </c>
      <c r="P13" s="21">
        <f t="shared" si="1"/>
        <v>2459489.4596849917</v>
      </c>
      <c r="Q13" s="21">
        <f t="shared" si="1"/>
        <v>1884205.4473722454</v>
      </c>
    </row>
    <row r="14" spans="1:17" ht="15.75" thickTop="1" x14ac:dyDescent="0.2">
      <c r="A14" s="10">
        <f t="shared" si="0"/>
        <v>6</v>
      </c>
      <c r="D14" s="22"/>
      <c r="E14" s="22"/>
      <c r="F14" s="22"/>
      <c r="G14" s="22"/>
      <c r="H14" s="22"/>
      <c r="I14" s="22"/>
      <c r="J14" s="22"/>
      <c r="K14" s="22"/>
      <c r="L14" s="22"/>
      <c r="M14" s="22"/>
      <c r="N14" s="22"/>
      <c r="O14" s="22"/>
      <c r="P14" s="22"/>
      <c r="Q14" s="5"/>
    </row>
    <row r="15" spans="1:17" x14ac:dyDescent="0.2">
      <c r="A15" s="10">
        <f t="shared" si="0"/>
        <v>7</v>
      </c>
      <c r="D15" s="18"/>
      <c r="E15" s="18"/>
      <c r="F15" s="18"/>
      <c r="G15" s="18"/>
      <c r="H15" s="18"/>
      <c r="I15" s="18"/>
      <c r="J15" s="18"/>
      <c r="K15" s="18"/>
      <c r="L15" s="18"/>
      <c r="M15" s="18"/>
      <c r="N15" s="18"/>
      <c r="O15" s="18"/>
      <c r="P15" s="18"/>
      <c r="Q15" s="19"/>
    </row>
    <row r="16" spans="1:17" x14ac:dyDescent="0.2">
      <c r="A16" s="10"/>
      <c r="B16" s="98">
        <v>111.11</v>
      </c>
      <c r="C16" s="6" t="s">
        <v>48</v>
      </c>
      <c r="D16" s="18">
        <f>-'Capital Leases'!B12</f>
        <v>1703881.61</v>
      </c>
      <c r="E16" s="18">
        <f>-'Capital Leases'!C12</f>
        <v>1703881.61</v>
      </c>
      <c r="F16" s="18">
        <f>-'Capital Leases'!D12</f>
        <v>1703881.61</v>
      </c>
      <c r="G16" s="18">
        <f>-'Capital Leases'!E12</f>
        <v>1703881.61</v>
      </c>
      <c r="H16" s="18">
        <f>-'Capital Leases'!F12</f>
        <v>1703881.61</v>
      </c>
      <c r="I16" s="18">
        <f>-'Capital Leases'!G12</f>
        <v>1703881.61</v>
      </c>
      <c r="J16" s="18">
        <f>-'Capital Leases'!H12</f>
        <v>1703881.61</v>
      </c>
      <c r="K16" s="18">
        <f>-'Capital Leases'!I12</f>
        <v>1703881.61</v>
      </c>
      <c r="L16" s="18">
        <f>-'Capital Leases'!J12</f>
        <v>1703881.61</v>
      </c>
      <c r="M16" s="18">
        <f>-'Capital Leases'!K12</f>
        <v>1703881.61</v>
      </c>
      <c r="N16" s="18">
        <f>-'Capital Leases'!L12</f>
        <v>1703881.61</v>
      </c>
      <c r="O16" s="18">
        <f>-'Capital Leases'!M12</f>
        <v>1703881.61</v>
      </c>
      <c r="P16" s="18">
        <f>-'Capital Leases'!N12</f>
        <v>1703881.61</v>
      </c>
      <c r="Q16" s="19">
        <f>(SUM(D16:P16))/13</f>
        <v>1703881.6099999996</v>
      </c>
    </row>
    <row r="17" spans="1:18" x14ac:dyDescent="0.2">
      <c r="A17" s="10">
        <f>A15+1</f>
        <v>8</v>
      </c>
      <c r="B17" s="36">
        <v>115</v>
      </c>
      <c r="C17" s="6" t="s">
        <v>49</v>
      </c>
      <c r="D17" s="18">
        <f>SUMIF('CDR Reserve Data'!$A:$A,'G-1-13'!$B17,'CDR Reserve Data'!$C:$C)</f>
        <v>12392522.869999999</v>
      </c>
      <c r="E17" s="18">
        <f>SUMIF('CDR Reserve Data'!$A:$A,'G-1-13'!$B17,'CDR Reserve Data'!$D:$D)</f>
        <v>12452680.739999998</v>
      </c>
      <c r="F17" s="18">
        <f>SUMIF('CDR Reserve Data'!$A:$A,'G-1-13'!$B17,'CDR Reserve Data'!$E:$E)</f>
        <v>12512838.609999998</v>
      </c>
      <c r="G17" s="18">
        <f>SUMIF('CDR Reserve Data'!$A:$A,'G-1-13'!$B17,'CDR Reserve Data'!$F:$F)</f>
        <v>12572996.479999997</v>
      </c>
      <c r="H17" s="18">
        <f>SUMIF('CDR Reserve Data'!$A:$A,'G-1-13'!$B17,'CDR Reserve Data'!$G:$G)</f>
        <v>12633154.349999996</v>
      </c>
      <c r="I17" s="18">
        <f>SUMIF('CDR Reserve Data'!$A:$A,'G-1-13'!$B17,'CDR Reserve Data'!$H:$H)</f>
        <v>12693312.219999995</v>
      </c>
      <c r="J17" s="18">
        <f>SUMIF('CDR Reserve Data'!$A:$A,'G-1-13'!$B17,'CDR Reserve Data'!$I:$I)</f>
        <v>12753470.089999994</v>
      </c>
      <c r="K17" s="18">
        <f>SUMIF('CDR Reserve Data'!$A:$A,'G-1-13'!$B17,'CDR Reserve Data'!$J:$J)</f>
        <v>12813627.959999993</v>
      </c>
      <c r="L17" s="18">
        <f>SUMIF('CDR Reserve Data'!$A:$A,'G-1-13'!$B17,'CDR Reserve Data'!$K:$K)</f>
        <v>12873785.829999993</v>
      </c>
      <c r="M17" s="18">
        <f>SUMIF('CDR Reserve Data'!$A:$A,'G-1-13'!$B17,'CDR Reserve Data'!$L:$L)</f>
        <v>12933943.699999992</v>
      </c>
      <c r="N17" s="18">
        <f>SUMIF('CDR Reserve Data'!$A:$A,'G-1-13'!$B17,'CDR Reserve Data'!$M:$M)</f>
        <v>12994101.569999991</v>
      </c>
      <c r="O17" s="18">
        <f>SUMIF('CDR Reserve Data'!$A:$A,'G-1-13'!$B17,'CDR Reserve Data'!$N:$N)</f>
        <v>13054259.43999999</v>
      </c>
      <c r="P17" s="18">
        <f>SUMIF('CDR Reserve Data'!$A:$A,'G-1-13'!$B17,'CDR Reserve Data'!$O:$O)</f>
        <v>13114417.309999989</v>
      </c>
      <c r="Q17" s="19">
        <f>(SUM(D17:P17))/13</f>
        <v>12753470.089999994</v>
      </c>
    </row>
    <row r="18" spans="1:18" x14ac:dyDescent="0.2">
      <c r="A18" s="10">
        <f t="shared" si="0"/>
        <v>9</v>
      </c>
      <c r="B18" s="17"/>
      <c r="D18" s="18"/>
      <c r="E18" s="18"/>
      <c r="F18" s="18"/>
      <c r="G18" s="18"/>
      <c r="H18" s="18"/>
      <c r="I18" s="18"/>
      <c r="J18" s="18"/>
      <c r="K18" s="18"/>
      <c r="L18" s="18"/>
      <c r="M18" s="18"/>
      <c r="N18" s="18"/>
      <c r="O18" s="18"/>
      <c r="P18" s="18"/>
      <c r="Q18" s="19"/>
    </row>
    <row r="19" spans="1:18" x14ac:dyDescent="0.2">
      <c r="A19" s="10">
        <f t="shared" si="0"/>
        <v>10</v>
      </c>
      <c r="D19" s="18"/>
      <c r="E19" s="18"/>
      <c r="F19" s="18"/>
      <c r="G19" s="18"/>
      <c r="H19" s="18"/>
      <c r="I19" s="18"/>
      <c r="J19" s="18"/>
      <c r="K19" s="18"/>
      <c r="L19" s="18"/>
      <c r="M19" s="18"/>
      <c r="N19" s="18"/>
      <c r="O19" s="18"/>
      <c r="P19" s="18"/>
      <c r="Q19" s="19"/>
    </row>
    <row r="20" spans="1:18" ht="15.75" thickBot="1" x14ac:dyDescent="0.25">
      <c r="A20" s="10">
        <f t="shared" si="0"/>
        <v>11</v>
      </c>
      <c r="C20" s="9" t="s">
        <v>42</v>
      </c>
      <c r="D20" s="23">
        <f>+D13+D16+D17</f>
        <v>15447858.289999999</v>
      </c>
      <c r="E20" s="23">
        <f t="shared" ref="E20:P20" si="2">+E13+E16+E17</f>
        <v>15587904.596151423</v>
      </c>
      <c r="F20" s="23">
        <f t="shared" si="2"/>
        <v>15731148.039666198</v>
      </c>
      <c r="G20" s="23">
        <f t="shared" si="2"/>
        <v>15877155.171497654</v>
      </c>
      <c r="H20" s="23">
        <f t="shared" si="2"/>
        <v>16025583.382408451</v>
      </c>
      <c r="I20" s="23">
        <f t="shared" si="2"/>
        <v>16176158.585008726</v>
      </c>
      <c r="J20" s="23">
        <f t="shared" si="2"/>
        <v>16328661.50938658</v>
      </c>
      <c r="K20" s="23">
        <f t="shared" si="2"/>
        <v>16482916.739612497</v>
      </c>
      <c r="L20" s="23">
        <f t="shared" si="2"/>
        <v>16638783.942942869</v>
      </c>
      <c r="M20" s="23">
        <f t="shared" si="2"/>
        <v>16796150.8531828</v>
      </c>
      <c r="N20" s="23">
        <f t="shared" si="2"/>
        <v>16954927.657376379</v>
      </c>
      <c r="O20" s="23">
        <f t="shared" si="2"/>
        <v>17115205.768920563</v>
      </c>
      <c r="P20" s="23">
        <f t="shared" si="2"/>
        <v>17277788.379684981</v>
      </c>
      <c r="Q20" s="23">
        <f>Q13+SUM(Q16:Q17)</f>
        <v>16341557.147372238</v>
      </c>
    </row>
    <row r="21" spans="1:18" ht="15.75" thickTop="1" x14ac:dyDescent="0.2">
      <c r="D21" s="18"/>
      <c r="E21" s="18"/>
      <c r="F21" s="18"/>
      <c r="G21" s="18"/>
      <c r="H21" s="18"/>
      <c r="I21" s="18"/>
      <c r="J21" s="18"/>
      <c r="K21" s="18"/>
      <c r="L21" s="18"/>
      <c r="M21" s="18"/>
      <c r="N21" s="18"/>
      <c r="O21" s="18"/>
      <c r="P21" s="18"/>
      <c r="Q21" s="19"/>
    </row>
    <row r="22" spans="1:18" x14ac:dyDescent="0.2">
      <c r="D22" s="18"/>
      <c r="E22" s="18"/>
      <c r="F22" s="18"/>
      <c r="G22" s="18"/>
      <c r="H22" s="18"/>
      <c r="I22" s="18"/>
      <c r="J22" s="18"/>
      <c r="K22" s="18"/>
      <c r="L22" s="18"/>
      <c r="M22" s="18"/>
      <c r="N22" s="18"/>
      <c r="O22" s="18"/>
      <c r="P22" s="18"/>
      <c r="Q22" s="19"/>
    </row>
    <row r="23" spans="1:18" x14ac:dyDescent="0.2">
      <c r="D23" s="18"/>
      <c r="E23" s="18"/>
      <c r="F23" s="18"/>
      <c r="G23" s="18"/>
      <c r="H23" s="18"/>
      <c r="I23" s="18"/>
      <c r="J23" s="18"/>
      <c r="K23" s="18"/>
      <c r="L23" s="18"/>
      <c r="M23" s="18"/>
      <c r="N23" s="18"/>
      <c r="O23" s="18"/>
      <c r="P23" s="18"/>
      <c r="Q23" s="19"/>
    </row>
    <row r="24" spans="1:18" x14ac:dyDescent="0.2">
      <c r="D24" s="18"/>
      <c r="E24" s="18"/>
      <c r="F24" s="18"/>
      <c r="G24" s="18"/>
      <c r="H24" s="18"/>
      <c r="I24" s="18"/>
      <c r="J24" s="18"/>
      <c r="K24" s="18"/>
      <c r="L24" s="18"/>
      <c r="M24" s="18"/>
      <c r="N24" s="18"/>
      <c r="O24" s="18"/>
      <c r="P24" s="18"/>
      <c r="Q24" s="19"/>
    </row>
    <row r="25" spans="1:18" x14ac:dyDescent="0.2">
      <c r="D25" s="18"/>
      <c r="E25" s="18"/>
      <c r="F25" s="18"/>
      <c r="G25" s="18"/>
      <c r="H25" s="18"/>
      <c r="I25" s="18"/>
      <c r="J25" s="18"/>
      <c r="K25" s="18"/>
      <c r="L25" s="18"/>
      <c r="M25" s="18"/>
      <c r="N25" s="18"/>
      <c r="O25" s="18"/>
      <c r="P25" s="18"/>
      <c r="Q25" s="19"/>
    </row>
    <row r="26" spans="1:18" x14ac:dyDescent="0.2">
      <c r="D26" s="18"/>
      <c r="E26" s="18"/>
      <c r="F26" s="18"/>
      <c r="G26" s="18"/>
      <c r="H26" s="18"/>
      <c r="I26" s="18"/>
      <c r="J26" s="18"/>
      <c r="K26" s="18"/>
      <c r="L26" s="18"/>
      <c r="M26" s="18"/>
      <c r="N26" s="18"/>
      <c r="O26" s="18"/>
      <c r="P26" s="18"/>
      <c r="Q26" s="19"/>
    </row>
    <row r="27" spans="1:18" x14ac:dyDescent="0.2">
      <c r="D27" s="19"/>
      <c r="E27" s="19"/>
      <c r="F27" s="19"/>
      <c r="G27" s="19"/>
      <c r="H27" s="19"/>
      <c r="I27" s="19"/>
      <c r="J27" s="19"/>
      <c r="K27" s="19"/>
      <c r="L27" s="19"/>
      <c r="M27" s="19"/>
      <c r="N27" s="19"/>
      <c r="O27" s="19"/>
      <c r="P27" s="19"/>
      <c r="Q27" s="19"/>
    </row>
    <row r="28" spans="1:18" x14ac:dyDescent="0.2">
      <c r="D28" s="18"/>
      <c r="E28" s="18"/>
      <c r="F28" s="18"/>
      <c r="G28" s="18"/>
      <c r="H28" s="18"/>
      <c r="I28" s="18"/>
      <c r="J28" s="18"/>
      <c r="K28" s="18"/>
      <c r="L28" s="18"/>
      <c r="M28" s="18"/>
      <c r="N28" s="18"/>
      <c r="O28" s="18"/>
      <c r="P28" s="18"/>
      <c r="Q28" s="19"/>
      <c r="R28" s="19"/>
    </row>
    <row r="29" spans="1:18" x14ac:dyDescent="0.2">
      <c r="D29" s="19"/>
      <c r="E29" s="19"/>
      <c r="F29" s="19"/>
      <c r="G29" s="19"/>
      <c r="H29" s="19"/>
      <c r="I29" s="19"/>
      <c r="J29" s="19"/>
      <c r="K29" s="19"/>
      <c r="L29" s="19"/>
      <c r="M29" s="19"/>
      <c r="N29" s="19"/>
      <c r="O29" s="19"/>
      <c r="P29" s="19"/>
      <c r="Q29" s="19"/>
    </row>
    <row r="30" spans="1:18" x14ac:dyDescent="0.2">
      <c r="D30" s="19"/>
      <c r="E30" s="19"/>
      <c r="F30" s="19"/>
      <c r="G30" s="19"/>
      <c r="H30" s="19"/>
      <c r="I30" s="19"/>
      <c r="J30" s="19"/>
      <c r="K30" s="19"/>
      <c r="L30" s="19"/>
      <c r="M30" s="19"/>
      <c r="N30" s="19"/>
      <c r="O30" s="19"/>
      <c r="P30" s="19"/>
      <c r="Q30" s="19"/>
    </row>
    <row r="31" spans="1:18" x14ac:dyDescent="0.2">
      <c r="D31" s="19"/>
      <c r="E31" s="19"/>
      <c r="F31" s="19"/>
      <c r="G31" s="19"/>
      <c r="H31" s="19"/>
      <c r="I31" s="19"/>
      <c r="J31" s="19"/>
      <c r="K31" s="19"/>
      <c r="L31" s="19"/>
      <c r="M31" s="19"/>
      <c r="N31" s="19"/>
      <c r="O31" s="19"/>
      <c r="P31" s="19"/>
      <c r="Q31" s="19"/>
    </row>
    <row r="32" spans="1:18" x14ac:dyDescent="0.2">
      <c r="D32" s="19"/>
      <c r="E32" s="19"/>
      <c r="F32" s="19"/>
      <c r="G32" s="19"/>
      <c r="H32" s="19"/>
      <c r="I32" s="19"/>
      <c r="J32" s="19"/>
      <c r="K32" s="19"/>
      <c r="L32" s="19"/>
      <c r="M32" s="19"/>
      <c r="N32" s="19"/>
      <c r="O32" s="19"/>
      <c r="P32" s="19"/>
      <c r="Q32" s="19"/>
    </row>
    <row r="40" spans="1:17" ht="15.75" thickBot="1" x14ac:dyDescent="0.25">
      <c r="A40" s="2"/>
      <c r="B40" s="24"/>
      <c r="C40" s="24"/>
      <c r="D40" s="24"/>
      <c r="E40" s="24"/>
      <c r="F40" s="24"/>
      <c r="G40" s="24"/>
      <c r="H40" s="24"/>
      <c r="I40" s="24"/>
      <c r="J40" s="24"/>
      <c r="K40" s="24"/>
      <c r="L40" s="24"/>
      <c r="M40" s="24"/>
      <c r="N40" s="24"/>
      <c r="O40" s="24"/>
      <c r="P40" s="24"/>
      <c r="Q40" s="24"/>
    </row>
  </sheetData>
  <pageMargins left="0.7" right="0.7" top="0.75" bottom="0.75" header="0.3" footer="0.3"/>
  <pageSetup orientation="portrait" horizontalDpi="90" verticalDpi="90" r:id="rId1"/>
  <ignoredErrors>
    <ignoredError sqref="D9:Q17 D20:Q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A32A3-F25F-4209-B942-D30097A5043F}">
  <sheetPr>
    <tabColor rgb="FF92D050"/>
  </sheetPr>
  <dimension ref="A1:A2"/>
  <sheetViews>
    <sheetView workbookViewId="0">
      <selection sqref="A1:A2"/>
    </sheetView>
  </sheetViews>
  <sheetFormatPr defaultRowHeight="15" x14ac:dyDescent="0.25"/>
  <sheetData>
    <row r="1" spans="1:1" s="8" customFormat="1" x14ac:dyDescent="0.25">
      <c r="A1" s="104" t="s">
        <v>113</v>
      </c>
    </row>
    <row r="2" spans="1:1" s="8" customFormat="1" x14ac:dyDescent="0.25">
      <c r="A2" s="104" t="s">
        <v>111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1BCA-14FF-4505-8295-F12EFFBA87CF}">
  <dimension ref="A1:P20"/>
  <sheetViews>
    <sheetView workbookViewId="0">
      <pane xSplit="2" ySplit="6" topLeftCell="C7" activePane="bottomRight" state="frozen"/>
      <selection sqref="A1:A2"/>
      <selection pane="topRight" sqref="A1:A2"/>
      <selection pane="bottomLeft" sqref="A1:A2"/>
      <selection pane="bottomRight" sqref="A1:A2"/>
    </sheetView>
  </sheetViews>
  <sheetFormatPr defaultRowHeight="15" x14ac:dyDescent="0.25"/>
  <cols>
    <col min="2" max="2" width="44.7109375" bestFit="1" customWidth="1"/>
    <col min="3" max="16" width="14.28515625" bestFit="1" customWidth="1"/>
  </cols>
  <sheetData>
    <row r="1" spans="1:16" s="8" customFormat="1" x14ac:dyDescent="0.25">
      <c r="A1" s="104" t="s">
        <v>114</v>
      </c>
    </row>
    <row r="2" spans="1:16" s="8" customFormat="1" x14ac:dyDescent="0.25">
      <c r="A2" s="104" t="s">
        <v>111</v>
      </c>
    </row>
    <row r="3" spans="1:16" ht="15.75" thickBot="1" x14ac:dyDescent="0.3">
      <c r="B3" s="26"/>
      <c r="C3" s="26"/>
      <c r="D3" s="26"/>
      <c r="E3" s="26"/>
      <c r="F3" s="26"/>
      <c r="G3" s="26"/>
      <c r="H3" s="26"/>
      <c r="I3" s="26"/>
      <c r="J3" s="26"/>
      <c r="K3" s="26"/>
      <c r="L3" s="26"/>
      <c r="M3" s="26"/>
      <c r="N3" s="26"/>
      <c r="O3" s="26"/>
      <c r="P3" s="26"/>
    </row>
    <row r="4" spans="1:16" x14ac:dyDescent="0.25">
      <c r="B4" s="27" t="s">
        <v>19</v>
      </c>
      <c r="C4" s="25"/>
      <c r="D4" s="25"/>
      <c r="E4" s="25"/>
      <c r="F4" s="25"/>
      <c r="G4" s="25"/>
      <c r="H4" s="25"/>
      <c r="I4" s="25"/>
      <c r="J4" s="25"/>
      <c r="K4" s="25"/>
      <c r="L4" s="25"/>
      <c r="M4" s="25"/>
      <c r="N4" s="25"/>
      <c r="O4" s="25"/>
      <c r="P4" s="25"/>
    </row>
    <row r="5" spans="1:16" ht="15.75" thickBot="1" x14ac:dyDescent="0.3">
      <c r="B5" s="26"/>
      <c r="C5" s="26"/>
      <c r="D5" s="26"/>
      <c r="E5" s="26"/>
      <c r="F5" s="26"/>
      <c r="G5" s="26"/>
      <c r="H5" s="26"/>
      <c r="I5" s="26"/>
      <c r="J5" s="26"/>
      <c r="K5" s="26"/>
      <c r="L5" s="26"/>
      <c r="M5" s="26"/>
      <c r="N5" s="26"/>
      <c r="O5" s="26"/>
      <c r="P5" s="26"/>
    </row>
    <row r="6" spans="1:16" ht="27" thickBot="1" x14ac:dyDescent="0.3">
      <c r="A6" s="11" t="s">
        <v>40</v>
      </c>
      <c r="B6" s="28" t="s">
        <v>20</v>
      </c>
      <c r="C6" s="28" t="s">
        <v>21</v>
      </c>
      <c r="D6" s="28" t="s">
        <v>22</v>
      </c>
      <c r="E6" s="28" t="s">
        <v>23</v>
      </c>
      <c r="F6" s="28" t="s">
        <v>24</v>
      </c>
      <c r="G6" s="28" t="s">
        <v>25</v>
      </c>
      <c r="H6" s="28" t="s">
        <v>26</v>
      </c>
      <c r="I6" s="28" t="s">
        <v>27</v>
      </c>
      <c r="J6" s="28" t="s">
        <v>28</v>
      </c>
      <c r="K6" s="28" t="s">
        <v>29</v>
      </c>
      <c r="L6" s="28" t="s">
        <v>30</v>
      </c>
      <c r="M6" s="28" t="s">
        <v>31</v>
      </c>
      <c r="N6" s="28" t="s">
        <v>32</v>
      </c>
      <c r="O6" s="28" t="s">
        <v>33</v>
      </c>
      <c r="P6" s="28" t="s">
        <v>34</v>
      </c>
    </row>
    <row r="7" spans="1:16" x14ac:dyDescent="0.25">
      <c r="B7" s="29" t="s">
        <v>35</v>
      </c>
      <c r="C7" s="30"/>
      <c r="D7" s="30"/>
      <c r="E7" s="30"/>
      <c r="F7" s="30"/>
      <c r="G7" s="30"/>
      <c r="H7" s="30"/>
      <c r="I7" s="30"/>
      <c r="J7" s="30"/>
      <c r="K7" s="30"/>
      <c r="L7" s="30"/>
      <c r="M7" s="30"/>
      <c r="N7" s="30"/>
      <c r="O7" s="30"/>
      <c r="P7" s="30"/>
    </row>
    <row r="8" spans="1:16" x14ac:dyDescent="0.25">
      <c r="B8" s="31" t="s">
        <v>36</v>
      </c>
      <c r="C8" s="30"/>
      <c r="D8" s="30"/>
      <c r="E8" s="30"/>
      <c r="F8" s="30"/>
      <c r="G8" s="30"/>
      <c r="H8" s="30"/>
      <c r="I8" s="30"/>
      <c r="J8" s="30"/>
      <c r="K8" s="30"/>
      <c r="L8" s="30"/>
      <c r="M8" s="30"/>
      <c r="N8" s="30"/>
      <c r="O8" s="30"/>
      <c r="P8" s="30"/>
    </row>
    <row r="9" spans="1:16" s="14" customFormat="1" x14ac:dyDescent="0.25">
      <c r="A9" s="15" t="str">
        <f>CONCATENATE(LEFT(B9,3),".",MID(B9,4,2))</f>
        <v>303.02</v>
      </c>
      <c r="B9" s="32" t="s">
        <v>43</v>
      </c>
      <c r="C9" s="30">
        <v>908965.71</v>
      </c>
      <c r="D9" s="30">
        <v>965837.76722201414</v>
      </c>
      <c r="E9" s="30">
        <v>1025722.1639823784</v>
      </c>
      <c r="F9" s="30">
        <v>1088200.8830244227</v>
      </c>
      <c r="G9" s="30">
        <v>1152943.660542811</v>
      </c>
      <c r="H9" s="30">
        <v>1219686.2854932747</v>
      </c>
      <c r="I9" s="30">
        <v>1288217.3890403984</v>
      </c>
      <c r="J9" s="30">
        <v>1358367.8761158506</v>
      </c>
      <c r="K9" s="30">
        <v>1430002.4706649645</v>
      </c>
      <c r="L9" s="30">
        <v>1503012.9518440089</v>
      </c>
      <c r="M9" s="30">
        <v>1577312.7429779975</v>
      </c>
      <c r="N9" s="30">
        <v>1652981.2409515888</v>
      </c>
      <c r="O9" s="30">
        <v>1730743.7175470279</v>
      </c>
      <c r="P9" s="30">
        <v>1300153.450723595</v>
      </c>
    </row>
    <row r="10" spans="1:16" s="14" customFormat="1" x14ac:dyDescent="0.25">
      <c r="A10" s="15" t="str">
        <f t="shared" ref="A10" si="0">CONCATENATE(LEFT(B10,3),".",MID(B10,4,2))</f>
        <v>303.20</v>
      </c>
      <c r="B10" s="32" t="s">
        <v>44</v>
      </c>
      <c r="C10" s="30">
        <v>442488.1</v>
      </c>
      <c r="D10" s="30">
        <v>465504.47892941115</v>
      </c>
      <c r="E10" s="30">
        <v>488705.65568382241</v>
      </c>
      <c r="F10" s="30">
        <v>512076.19847323361</v>
      </c>
      <c r="G10" s="30">
        <v>535603.76186564472</v>
      </c>
      <c r="H10" s="30">
        <v>559278.46951545612</v>
      </c>
      <c r="I10" s="30">
        <v>583092.42034618731</v>
      </c>
      <c r="J10" s="30">
        <v>607039.29349665449</v>
      </c>
      <c r="K10" s="30">
        <v>631114.03227791062</v>
      </c>
      <c r="L10" s="30">
        <v>655312.59133879759</v>
      </c>
      <c r="M10" s="30">
        <v>679631.7343983897</v>
      </c>
      <c r="N10" s="30">
        <v>704083.47796898312</v>
      </c>
      <c r="O10" s="30">
        <v>728745.74213796388</v>
      </c>
      <c r="P10" s="30">
        <v>584051.99664865038</v>
      </c>
    </row>
    <row r="11" spans="1:16" ht="15.75" thickBot="1" x14ac:dyDescent="0.3">
      <c r="A11" s="35">
        <v>115</v>
      </c>
      <c r="B11" s="32" t="s">
        <v>45</v>
      </c>
      <c r="C11" s="30">
        <v>12392522.869999999</v>
      </c>
      <c r="D11" s="30">
        <v>12452680.739999998</v>
      </c>
      <c r="E11" s="30">
        <v>12512838.609999998</v>
      </c>
      <c r="F11" s="30">
        <v>12572996.479999997</v>
      </c>
      <c r="G11" s="30">
        <v>12633154.349999996</v>
      </c>
      <c r="H11" s="30">
        <v>12693312.219999995</v>
      </c>
      <c r="I11" s="30">
        <v>12753470.089999994</v>
      </c>
      <c r="J11" s="30">
        <v>12813627.959999993</v>
      </c>
      <c r="K11" s="30">
        <v>12873785.829999993</v>
      </c>
      <c r="L11" s="30">
        <v>12933943.699999992</v>
      </c>
      <c r="M11" s="30">
        <v>12994101.569999991</v>
      </c>
      <c r="N11" s="30">
        <v>13054259.43999999</v>
      </c>
      <c r="O11" s="30">
        <v>13114417.309999989</v>
      </c>
      <c r="P11" s="30">
        <v>12753470.089999994</v>
      </c>
    </row>
    <row r="12" spans="1:16" x14ac:dyDescent="0.25">
      <c r="A12" s="8"/>
      <c r="B12" s="33" t="s">
        <v>39</v>
      </c>
      <c r="C12" s="34">
        <f>SUM(C9:C11)</f>
        <v>13743976.68</v>
      </c>
      <c r="D12" s="34">
        <f t="shared" ref="D12:P12" si="1">SUM(D9:D11)</f>
        <v>13884022.986151423</v>
      </c>
      <c r="E12" s="34">
        <f t="shared" si="1"/>
        <v>14027266.429666199</v>
      </c>
      <c r="F12" s="34">
        <f t="shared" si="1"/>
        <v>14173273.561497653</v>
      </c>
      <c r="G12" s="34">
        <f t="shared" si="1"/>
        <v>14321701.772408452</v>
      </c>
      <c r="H12" s="34">
        <f t="shared" si="1"/>
        <v>14472276.975008726</v>
      </c>
      <c r="I12" s="34">
        <f t="shared" si="1"/>
        <v>14624779.899386581</v>
      </c>
      <c r="J12" s="34">
        <f t="shared" si="1"/>
        <v>14779035.129612498</v>
      </c>
      <c r="K12" s="34">
        <f t="shared" si="1"/>
        <v>14934902.332942868</v>
      </c>
      <c r="L12" s="34">
        <f t="shared" si="1"/>
        <v>15092269.243182799</v>
      </c>
      <c r="M12" s="34">
        <f t="shared" si="1"/>
        <v>15251046.047376379</v>
      </c>
      <c r="N12" s="34">
        <f t="shared" si="1"/>
        <v>15411324.158920562</v>
      </c>
      <c r="O12" s="34">
        <f t="shared" si="1"/>
        <v>15573906.769684982</v>
      </c>
      <c r="P12" s="34">
        <f t="shared" si="1"/>
        <v>14637675.537372239</v>
      </c>
    </row>
    <row r="13" spans="1:16" ht="15.75" thickBot="1" x14ac:dyDescent="0.3">
      <c r="A13" s="8"/>
      <c r="B13" s="13"/>
      <c r="C13" s="12"/>
      <c r="D13" s="12"/>
      <c r="E13" s="12"/>
      <c r="F13" s="12"/>
      <c r="G13" s="12"/>
      <c r="H13" s="12"/>
      <c r="I13" s="12"/>
      <c r="J13" s="12"/>
      <c r="K13" s="12"/>
      <c r="L13" s="12"/>
      <c r="M13" s="12"/>
      <c r="N13" s="12"/>
      <c r="O13" s="12"/>
      <c r="P13" s="12"/>
    </row>
    <row r="14" spans="1:16" x14ac:dyDescent="0.25">
      <c r="A14" s="8"/>
      <c r="B14" s="29" t="s">
        <v>35</v>
      </c>
      <c r="C14" s="34">
        <v>13743976.68</v>
      </c>
      <c r="D14" s="34">
        <v>13884022.986151423</v>
      </c>
      <c r="E14" s="34">
        <v>14027266.429666199</v>
      </c>
      <c r="F14" s="34">
        <v>14173273.561497653</v>
      </c>
      <c r="G14" s="34">
        <v>14321701.772408452</v>
      </c>
      <c r="H14" s="34">
        <v>14472276.975008726</v>
      </c>
      <c r="I14" s="34">
        <v>14624779.899386581</v>
      </c>
      <c r="J14" s="34">
        <v>14779035.129612498</v>
      </c>
      <c r="K14" s="34">
        <v>14934902.332942868</v>
      </c>
      <c r="L14" s="34">
        <v>15092269.243182799</v>
      </c>
      <c r="M14" s="34">
        <v>15251046.047376379</v>
      </c>
      <c r="N14" s="34">
        <v>15411324.158920562</v>
      </c>
      <c r="O14" s="34">
        <v>15573906.769684982</v>
      </c>
      <c r="P14" s="34">
        <v>14637675.537372239</v>
      </c>
    </row>
    <row r="16" spans="1:16" x14ac:dyDescent="0.25">
      <c r="B16" s="47" t="s">
        <v>58</v>
      </c>
      <c r="C16" s="48">
        <f>'G-1-13'!D20</f>
        <v>15447858.289999999</v>
      </c>
      <c r="D16" s="48">
        <f>'G-1-13'!E20</f>
        <v>15587904.596151423</v>
      </c>
      <c r="E16" s="48">
        <f>'G-1-13'!F20</f>
        <v>15731148.039666198</v>
      </c>
      <c r="F16" s="48">
        <f>'G-1-13'!G20</f>
        <v>15877155.171497654</v>
      </c>
      <c r="G16" s="48">
        <f>'G-1-13'!H20</f>
        <v>16025583.382408451</v>
      </c>
      <c r="H16" s="48">
        <f>'G-1-13'!I20</f>
        <v>16176158.585008726</v>
      </c>
      <c r="I16" s="48">
        <f>'G-1-13'!J20</f>
        <v>16328661.50938658</v>
      </c>
      <c r="J16" s="48">
        <f>'G-1-13'!K20</f>
        <v>16482916.739612497</v>
      </c>
      <c r="K16" s="48">
        <f>'G-1-13'!L20</f>
        <v>16638783.942942869</v>
      </c>
      <c r="L16" s="48">
        <f>'G-1-13'!M20</f>
        <v>16796150.8531828</v>
      </c>
      <c r="M16" s="48">
        <f>'G-1-13'!N20</f>
        <v>16954927.657376379</v>
      </c>
      <c r="N16" s="48">
        <f>'G-1-13'!O20</f>
        <v>17115205.768920563</v>
      </c>
      <c r="O16" s="48">
        <f>'G-1-13'!P20</f>
        <v>17277788.379684981</v>
      </c>
      <c r="P16" s="48">
        <f>'G-1-13'!Q20</f>
        <v>16341557.147372238</v>
      </c>
    </row>
    <row r="17" spans="2:16" x14ac:dyDescent="0.25">
      <c r="B17" s="47" t="s">
        <v>59</v>
      </c>
      <c r="C17" s="49">
        <f>C14-C16</f>
        <v>-1703881.6099999994</v>
      </c>
      <c r="D17" s="49">
        <f t="shared" ref="D17:P17" si="2">D14-D16</f>
        <v>-1703881.6099999994</v>
      </c>
      <c r="E17" s="49">
        <f t="shared" si="2"/>
        <v>-1703881.6099999994</v>
      </c>
      <c r="F17" s="49">
        <f t="shared" si="2"/>
        <v>-1703881.6100000013</v>
      </c>
      <c r="G17" s="49">
        <f t="shared" si="2"/>
        <v>-1703881.6099999994</v>
      </c>
      <c r="H17" s="49">
        <f t="shared" si="2"/>
        <v>-1703881.6099999994</v>
      </c>
      <c r="I17" s="49">
        <f t="shared" si="2"/>
        <v>-1703881.6099999994</v>
      </c>
      <c r="J17" s="49">
        <f t="shared" si="2"/>
        <v>-1703881.6099999994</v>
      </c>
      <c r="K17" s="49">
        <f t="shared" si="2"/>
        <v>-1703881.6100000013</v>
      </c>
      <c r="L17" s="49">
        <f t="shared" si="2"/>
        <v>-1703881.6100000013</v>
      </c>
      <c r="M17" s="49">
        <f t="shared" si="2"/>
        <v>-1703881.6099999994</v>
      </c>
      <c r="N17" s="49">
        <f t="shared" si="2"/>
        <v>-1703881.6100000013</v>
      </c>
      <c r="O17" s="49">
        <f t="shared" si="2"/>
        <v>-1703881.6099999994</v>
      </c>
      <c r="P17" s="49">
        <f t="shared" si="2"/>
        <v>-1703881.6099999994</v>
      </c>
    </row>
    <row r="18" spans="2:16" x14ac:dyDescent="0.25">
      <c r="B18" s="8"/>
      <c r="C18" s="8"/>
      <c r="D18" s="8"/>
      <c r="E18" s="8"/>
      <c r="F18" s="8"/>
      <c r="G18" s="8"/>
      <c r="H18" s="8"/>
      <c r="I18" s="8"/>
      <c r="J18" s="8"/>
      <c r="K18" s="8"/>
      <c r="L18" s="8"/>
      <c r="M18" s="8"/>
      <c r="N18" s="8"/>
      <c r="O18" s="8"/>
      <c r="P18" s="8"/>
    </row>
    <row r="19" spans="2:16" x14ac:dyDescent="0.25">
      <c r="B19" s="47" t="s">
        <v>60</v>
      </c>
      <c r="C19" s="50">
        <f>-'Capital Leases'!B12</f>
        <v>1703881.61</v>
      </c>
      <c r="D19" s="50">
        <f>-'Capital Leases'!C12</f>
        <v>1703881.61</v>
      </c>
      <c r="E19" s="50">
        <f>-'Capital Leases'!D12</f>
        <v>1703881.61</v>
      </c>
      <c r="F19" s="50">
        <f>-'Capital Leases'!E12</f>
        <v>1703881.61</v>
      </c>
      <c r="G19" s="50">
        <f>-'Capital Leases'!F12</f>
        <v>1703881.61</v>
      </c>
      <c r="H19" s="50">
        <f>-'Capital Leases'!G12</f>
        <v>1703881.61</v>
      </c>
      <c r="I19" s="50">
        <f>-'Capital Leases'!H12</f>
        <v>1703881.61</v>
      </c>
      <c r="J19" s="50">
        <f>-'Capital Leases'!I12</f>
        <v>1703881.61</v>
      </c>
      <c r="K19" s="50">
        <f>-'Capital Leases'!J12</f>
        <v>1703881.61</v>
      </c>
      <c r="L19" s="50">
        <f>-'Capital Leases'!K12</f>
        <v>1703881.61</v>
      </c>
      <c r="M19" s="50">
        <f>-'Capital Leases'!L12</f>
        <v>1703881.61</v>
      </c>
      <c r="N19" s="50">
        <f>-'Capital Leases'!M12</f>
        <v>1703881.61</v>
      </c>
      <c r="O19" s="50">
        <f>-'Capital Leases'!N12</f>
        <v>1703881.61</v>
      </c>
      <c r="P19" s="50">
        <f>SUM(C19:O19)/13</f>
        <v>1703881.6099999996</v>
      </c>
    </row>
    <row r="20" spans="2:16" x14ac:dyDescent="0.25">
      <c r="B20" s="51" t="s">
        <v>59</v>
      </c>
      <c r="C20" s="52">
        <f>C17+C19</f>
        <v>0</v>
      </c>
      <c r="D20" s="52">
        <f t="shared" ref="D20:P20" si="3">D17+D19</f>
        <v>0</v>
      </c>
      <c r="E20" s="52">
        <f t="shared" si="3"/>
        <v>0</v>
      </c>
      <c r="F20" s="52">
        <f t="shared" si="3"/>
        <v>0</v>
      </c>
      <c r="G20" s="52">
        <f t="shared" si="3"/>
        <v>0</v>
      </c>
      <c r="H20" s="52">
        <f t="shared" si="3"/>
        <v>0</v>
      </c>
      <c r="I20" s="52">
        <f t="shared" si="3"/>
        <v>0</v>
      </c>
      <c r="J20" s="52">
        <f t="shared" si="3"/>
        <v>0</v>
      </c>
      <c r="K20" s="52">
        <f t="shared" si="3"/>
        <v>0</v>
      </c>
      <c r="L20" s="52">
        <f t="shared" si="3"/>
        <v>0</v>
      </c>
      <c r="M20" s="52">
        <f t="shared" si="3"/>
        <v>0</v>
      </c>
      <c r="N20" s="52">
        <f t="shared" si="3"/>
        <v>0</v>
      </c>
      <c r="O20" s="52">
        <f t="shared" si="3"/>
        <v>0</v>
      </c>
      <c r="P20" s="52">
        <f t="shared" si="3"/>
        <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4FB5-6BBC-4127-BB14-1F62EE4E676A}">
  <dimension ref="A1:N12"/>
  <sheetViews>
    <sheetView workbookViewId="0">
      <pane xSplit="1" ySplit="7" topLeftCell="B8" activePane="bottomRight" state="frozen"/>
      <selection sqref="A1:A2"/>
      <selection pane="topRight" sqref="A1:A2"/>
      <selection pane="bottomLeft" sqref="A1:A2"/>
      <selection pane="bottomRight" sqref="A1:A2"/>
    </sheetView>
  </sheetViews>
  <sheetFormatPr defaultRowHeight="15" x14ac:dyDescent="0.25"/>
  <cols>
    <col min="1" max="1" width="52" bestFit="1" customWidth="1"/>
    <col min="2" max="14" width="12.85546875" bestFit="1" customWidth="1"/>
  </cols>
  <sheetData>
    <row r="1" spans="1:14" s="8" customFormat="1" x14ac:dyDescent="0.25">
      <c r="A1" s="104" t="s">
        <v>115</v>
      </c>
    </row>
    <row r="2" spans="1:14" s="8" customFormat="1" x14ac:dyDescent="0.25">
      <c r="A2" s="104" t="s">
        <v>111</v>
      </c>
    </row>
    <row r="3" spans="1:14" ht="15.75" thickBot="1" x14ac:dyDescent="0.3">
      <c r="A3" s="38"/>
      <c r="B3" s="38"/>
      <c r="C3" s="38"/>
      <c r="D3" s="38"/>
      <c r="E3" s="38"/>
      <c r="F3" s="38"/>
      <c r="G3" s="38"/>
      <c r="H3" s="38"/>
      <c r="I3" s="38"/>
      <c r="J3" s="38"/>
      <c r="K3" s="38"/>
      <c r="L3" s="38"/>
      <c r="M3" s="38"/>
      <c r="N3" s="38"/>
    </row>
    <row r="4" spans="1:14" x14ac:dyDescent="0.25">
      <c r="A4" s="39" t="s">
        <v>50</v>
      </c>
      <c r="B4" s="37"/>
      <c r="C4" s="37"/>
      <c r="D4" s="37"/>
      <c r="E4" s="37"/>
      <c r="F4" s="37"/>
      <c r="G4" s="37"/>
      <c r="H4" s="37"/>
      <c r="I4" s="37"/>
      <c r="J4" s="37"/>
      <c r="K4" s="37"/>
      <c r="L4" s="37"/>
      <c r="M4" s="37"/>
      <c r="N4" s="37"/>
    </row>
    <row r="5" spans="1:14" ht="15.75" thickBot="1" x14ac:dyDescent="0.3">
      <c r="A5" s="38"/>
      <c r="B5" s="38"/>
      <c r="C5" s="38"/>
      <c r="D5" s="38"/>
      <c r="E5" s="38"/>
      <c r="F5" s="38"/>
      <c r="G5" s="38"/>
      <c r="H5" s="38"/>
      <c r="I5" s="38"/>
      <c r="J5" s="38"/>
      <c r="K5" s="38"/>
      <c r="L5" s="38"/>
      <c r="M5" s="38"/>
      <c r="N5" s="38"/>
    </row>
    <row r="6" spans="1:14" ht="15.75" thickBot="1" x14ac:dyDescent="0.3">
      <c r="A6" s="99" t="s">
        <v>51</v>
      </c>
      <c r="B6" s="40" t="s">
        <v>52</v>
      </c>
      <c r="C6" s="40" t="s">
        <v>22</v>
      </c>
      <c r="D6" s="40" t="s">
        <v>23</v>
      </c>
      <c r="E6" s="40" t="s">
        <v>24</v>
      </c>
      <c r="F6" s="40" t="s">
        <v>25</v>
      </c>
      <c r="G6" s="40" t="s">
        <v>26</v>
      </c>
      <c r="H6" s="40" t="s">
        <v>27</v>
      </c>
      <c r="I6" s="40" t="s">
        <v>28</v>
      </c>
      <c r="J6" s="40" t="s">
        <v>29</v>
      </c>
      <c r="K6" s="40" t="s">
        <v>30</v>
      </c>
      <c r="L6" s="40" t="s">
        <v>31</v>
      </c>
      <c r="M6" s="40" t="s">
        <v>32</v>
      </c>
      <c r="N6" s="40" t="s">
        <v>33</v>
      </c>
    </row>
    <row r="7" spans="1:14" ht="15.75" thickBot="1" x14ac:dyDescent="0.3">
      <c r="A7" s="99"/>
      <c r="B7" s="40" t="s">
        <v>53</v>
      </c>
      <c r="C7" s="40" t="s">
        <v>53</v>
      </c>
      <c r="D7" s="40" t="s">
        <v>53</v>
      </c>
      <c r="E7" s="40" t="s">
        <v>53</v>
      </c>
      <c r="F7" s="40" t="s">
        <v>53</v>
      </c>
      <c r="G7" s="40" t="s">
        <v>53</v>
      </c>
      <c r="H7" s="40" t="s">
        <v>53</v>
      </c>
      <c r="I7" s="40" t="s">
        <v>53</v>
      </c>
      <c r="J7" s="40" t="s">
        <v>53</v>
      </c>
      <c r="K7" s="40" t="s">
        <v>53</v>
      </c>
      <c r="L7" s="40" t="s">
        <v>53</v>
      </c>
      <c r="M7" s="40" t="s">
        <v>53</v>
      </c>
      <c r="N7" s="40" t="s">
        <v>53</v>
      </c>
    </row>
    <row r="8" spans="1:14" x14ac:dyDescent="0.25">
      <c r="A8" s="41" t="s">
        <v>0</v>
      </c>
      <c r="B8" s="42"/>
      <c r="C8" s="42"/>
      <c r="D8" s="42"/>
      <c r="E8" s="42"/>
      <c r="F8" s="42"/>
      <c r="G8" s="42"/>
      <c r="H8" s="42"/>
      <c r="I8" s="42"/>
      <c r="J8" s="42"/>
      <c r="K8" s="42"/>
      <c r="L8" s="42"/>
      <c r="M8" s="42"/>
      <c r="N8" s="42"/>
    </row>
    <row r="9" spans="1:14" x14ac:dyDescent="0.25">
      <c r="A9" s="43" t="s">
        <v>54</v>
      </c>
      <c r="B9" s="42"/>
      <c r="C9" s="42"/>
      <c r="D9" s="42"/>
      <c r="E9" s="42"/>
      <c r="F9" s="42"/>
      <c r="G9" s="42"/>
      <c r="H9" s="42"/>
      <c r="I9" s="42"/>
      <c r="J9" s="42"/>
      <c r="K9" s="42"/>
      <c r="L9" s="42"/>
      <c r="M9" s="42"/>
      <c r="N9" s="42"/>
    </row>
    <row r="10" spans="1:14" x14ac:dyDescent="0.25">
      <c r="A10" s="44" t="s">
        <v>55</v>
      </c>
      <c r="B10" s="42"/>
      <c r="C10" s="42"/>
      <c r="D10" s="42"/>
      <c r="E10" s="42"/>
      <c r="F10" s="42"/>
      <c r="G10" s="42"/>
      <c r="H10" s="42"/>
      <c r="I10" s="42"/>
      <c r="J10" s="42"/>
      <c r="K10" s="42"/>
      <c r="L10" s="42"/>
      <c r="M10" s="42"/>
      <c r="N10" s="42"/>
    </row>
    <row r="11" spans="1:14" x14ac:dyDescent="0.25">
      <c r="A11" s="45" t="s">
        <v>56</v>
      </c>
      <c r="B11" s="42"/>
      <c r="C11" s="42"/>
      <c r="D11" s="42"/>
      <c r="E11" s="42"/>
      <c r="F11" s="42"/>
      <c r="G11" s="42"/>
      <c r="H11" s="42"/>
      <c r="I11" s="42"/>
      <c r="J11" s="42"/>
      <c r="K11" s="42"/>
      <c r="L11" s="42"/>
      <c r="M11" s="42"/>
      <c r="N11" s="42"/>
    </row>
    <row r="12" spans="1:14" x14ac:dyDescent="0.25">
      <c r="A12" s="46" t="s">
        <v>57</v>
      </c>
      <c r="B12" s="42">
        <v>-1703881.61</v>
      </c>
      <c r="C12" s="42">
        <v>-1703881.61</v>
      </c>
      <c r="D12" s="42">
        <v>-1703881.61</v>
      </c>
      <c r="E12" s="42">
        <v>-1703881.61</v>
      </c>
      <c r="F12" s="42">
        <v>-1703881.61</v>
      </c>
      <c r="G12" s="42">
        <v>-1703881.61</v>
      </c>
      <c r="H12" s="42">
        <v>-1703881.61</v>
      </c>
      <c r="I12" s="42">
        <v>-1703881.61</v>
      </c>
      <c r="J12" s="42">
        <v>-1703881.61</v>
      </c>
      <c r="K12" s="42">
        <v>-1703881.61</v>
      </c>
      <c r="L12" s="42">
        <v>-1703881.61</v>
      </c>
      <c r="M12" s="42">
        <v>-1703881.61</v>
      </c>
      <c r="N12" s="42">
        <v>-1703881.61</v>
      </c>
    </row>
  </sheetData>
  <mergeCells count="1">
    <mergeCell ref="A6:A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B720-5257-415A-BD21-242EC6D4DB17}">
  <sheetPr>
    <tabColor rgb="FF92D050"/>
  </sheetPr>
  <dimension ref="A1:A2"/>
  <sheetViews>
    <sheetView workbookViewId="0">
      <selection sqref="A1:A2"/>
    </sheetView>
  </sheetViews>
  <sheetFormatPr defaultRowHeight="15" x14ac:dyDescent="0.25"/>
  <sheetData>
    <row r="1" spans="1:1" s="8" customFormat="1" x14ac:dyDescent="0.25">
      <c r="A1" s="104" t="s">
        <v>116</v>
      </c>
    </row>
    <row r="2" spans="1:1" s="8" customFormat="1" x14ac:dyDescent="0.25">
      <c r="A2" s="104" t="s">
        <v>111</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A02BC-8436-4F26-A424-65E58B9A232C}">
  <dimension ref="A1:O22"/>
  <sheetViews>
    <sheetView workbookViewId="0">
      <selection sqref="A1:A2"/>
    </sheetView>
  </sheetViews>
  <sheetFormatPr defaultRowHeight="15" x14ac:dyDescent="0.25"/>
  <cols>
    <col min="1" max="1" width="74.140625" style="8" bestFit="1" customWidth="1"/>
    <col min="2" max="2" width="15.28515625" style="8" bestFit="1" customWidth="1"/>
    <col min="3" max="15" width="17.7109375" style="8" bestFit="1" customWidth="1"/>
    <col min="16" max="16384" width="9.140625" style="8"/>
  </cols>
  <sheetData>
    <row r="1" spans="1:15" x14ac:dyDescent="0.25">
      <c r="A1" s="104" t="s">
        <v>117</v>
      </c>
    </row>
    <row r="2" spans="1:15" x14ac:dyDescent="0.25">
      <c r="A2" s="104" t="s">
        <v>111</v>
      </c>
    </row>
    <row r="3" spans="1:15" ht="15.75" thickBot="1" x14ac:dyDescent="0.3">
      <c r="A3" s="83"/>
      <c r="B3" s="83"/>
      <c r="C3" s="83"/>
      <c r="D3" s="83"/>
      <c r="E3" s="83"/>
      <c r="F3" s="83"/>
      <c r="G3" s="83"/>
      <c r="H3" s="83"/>
      <c r="I3" s="83"/>
      <c r="J3" s="83"/>
      <c r="K3" s="83"/>
      <c r="L3" s="83"/>
      <c r="M3" s="83"/>
      <c r="N3" s="83"/>
      <c r="O3" s="83"/>
    </row>
    <row r="4" spans="1:15" ht="15" customHeight="1" x14ac:dyDescent="0.25">
      <c r="A4" s="84" t="s">
        <v>50</v>
      </c>
    </row>
    <row r="5" spans="1:15" ht="15.75" thickBot="1" x14ac:dyDescent="0.3">
      <c r="A5" s="83"/>
      <c r="B5" s="83"/>
      <c r="C5" s="83"/>
      <c r="D5" s="83"/>
      <c r="E5" s="83"/>
      <c r="F5" s="83"/>
      <c r="G5" s="83"/>
      <c r="H5" s="83"/>
      <c r="I5" s="83"/>
      <c r="J5" s="83"/>
      <c r="K5" s="83"/>
      <c r="L5" s="83"/>
      <c r="M5" s="83"/>
      <c r="N5" s="83"/>
      <c r="O5" s="83"/>
    </row>
    <row r="6" spans="1:15" ht="15.75" thickBot="1" x14ac:dyDescent="0.3">
      <c r="A6" s="100" t="s">
        <v>51</v>
      </c>
      <c r="B6" s="85" t="s">
        <v>52</v>
      </c>
      <c r="C6" s="85" t="s">
        <v>22</v>
      </c>
      <c r="D6" s="85" t="s">
        <v>23</v>
      </c>
      <c r="E6" s="85" t="s">
        <v>24</v>
      </c>
      <c r="F6" s="85" t="s">
        <v>25</v>
      </c>
      <c r="G6" s="85" t="s">
        <v>26</v>
      </c>
      <c r="H6" s="85" t="s">
        <v>27</v>
      </c>
      <c r="I6" s="85" t="s">
        <v>28</v>
      </c>
      <c r="J6" s="85" t="s">
        <v>29</v>
      </c>
      <c r="K6" s="85" t="s">
        <v>30</v>
      </c>
      <c r="L6" s="85" t="s">
        <v>31</v>
      </c>
      <c r="M6" s="85" t="s">
        <v>32</v>
      </c>
      <c r="N6" s="85" t="s">
        <v>33</v>
      </c>
      <c r="O6" s="101" t="s">
        <v>34</v>
      </c>
    </row>
    <row r="7" spans="1:15" ht="15.75" thickBot="1" x14ac:dyDescent="0.3">
      <c r="A7" s="100"/>
      <c r="B7" s="85" t="s">
        <v>53</v>
      </c>
      <c r="C7" s="85" t="s">
        <v>53</v>
      </c>
      <c r="D7" s="85" t="s">
        <v>53</v>
      </c>
      <c r="E7" s="85" t="s">
        <v>53</v>
      </c>
      <c r="F7" s="85" t="s">
        <v>53</v>
      </c>
      <c r="G7" s="85" t="s">
        <v>53</v>
      </c>
      <c r="H7" s="85" t="s">
        <v>53</v>
      </c>
      <c r="I7" s="85" t="s">
        <v>53</v>
      </c>
      <c r="J7" s="85" t="s">
        <v>53</v>
      </c>
      <c r="K7" s="85" t="s">
        <v>53</v>
      </c>
      <c r="L7" s="85" t="s">
        <v>53</v>
      </c>
      <c r="M7" s="85" t="s">
        <v>53</v>
      </c>
      <c r="N7" s="85" t="s">
        <v>53</v>
      </c>
      <c r="O7" s="102"/>
    </row>
    <row r="8" spans="1:15" x14ac:dyDescent="0.25">
      <c r="A8" s="86" t="s">
        <v>0</v>
      </c>
      <c r="B8" s="87"/>
      <c r="C8" s="87"/>
      <c r="D8" s="87"/>
      <c r="E8" s="87"/>
      <c r="F8" s="87"/>
      <c r="G8" s="87"/>
      <c r="H8" s="87"/>
      <c r="I8" s="87"/>
      <c r="J8" s="87"/>
      <c r="K8" s="87"/>
      <c r="L8" s="87"/>
      <c r="M8" s="87"/>
      <c r="N8" s="87"/>
      <c r="O8" s="87"/>
    </row>
    <row r="9" spans="1:15" x14ac:dyDescent="0.25">
      <c r="A9" s="88" t="s">
        <v>54</v>
      </c>
      <c r="B9" s="87"/>
      <c r="C9" s="87"/>
      <c r="D9" s="87"/>
      <c r="E9" s="87"/>
      <c r="F9" s="87"/>
      <c r="G9" s="87"/>
      <c r="H9" s="87"/>
      <c r="I9" s="87"/>
      <c r="J9" s="87"/>
      <c r="K9" s="87"/>
      <c r="L9" s="87"/>
      <c r="M9" s="87"/>
      <c r="N9" s="87"/>
      <c r="O9" s="87"/>
    </row>
    <row r="10" spans="1:15" x14ac:dyDescent="0.25">
      <c r="A10" s="89" t="s">
        <v>55</v>
      </c>
      <c r="B10" s="87"/>
      <c r="C10" s="87"/>
      <c r="D10" s="87"/>
      <c r="E10" s="87"/>
      <c r="F10" s="87"/>
      <c r="G10" s="87"/>
      <c r="H10" s="87"/>
      <c r="I10" s="87"/>
      <c r="J10" s="87"/>
      <c r="K10" s="87"/>
      <c r="L10" s="87"/>
      <c r="M10" s="87"/>
      <c r="N10" s="87"/>
      <c r="O10" s="87"/>
    </row>
    <row r="11" spans="1:15" x14ac:dyDescent="0.25">
      <c r="A11" s="90" t="s">
        <v>56</v>
      </c>
      <c r="B11" s="87"/>
      <c r="C11" s="87"/>
      <c r="D11" s="87"/>
      <c r="E11" s="87"/>
      <c r="F11" s="87"/>
      <c r="G11" s="87"/>
      <c r="H11" s="87"/>
      <c r="I11" s="87"/>
      <c r="J11" s="87"/>
      <c r="K11" s="87"/>
      <c r="L11" s="87"/>
      <c r="M11" s="87"/>
      <c r="N11" s="87"/>
      <c r="O11" s="87"/>
    </row>
    <row r="12" spans="1:15" x14ac:dyDescent="0.25">
      <c r="A12" s="96" t="s">
        <v>103</v>
      </c>
      <c r="B12" s="97">
        <v>-186376021.88</v>
      </c>
      <c r="C12" s="97">
        <v>-187269079.58001918</v>
      </c>
      <c r="D12" s="97">
        <v>-188165993.48327002</v>
      </c>
      <c r="E12" s="97">
        <v>-189067296.30122802</v>
      </c>
      <c r="F12" s="97">
        <v>-189973642.311102</v>
      </c>
      <c r="G12" s="97">
        <v>-190885505.74259597</v>
      </c>
      <c r="H12" s="97">
        <v>-191803251.25806776</v>
      </c>
      <c r="I12" s="97">
        <v>-192727192.86035681</v>
      </c>
      <c r="J12" s="97">
        <v>-193657609.74595609</v>
      </c>
      <c r="K12" s="97">
        <v>-194594776.16708422</v>
      </c>
      <c r="L12" s="97">
        <v>-195538936.97535303</v>
      </c>
      <c r="M12" s="97">
        <v>-196490211.61047319</v>
      </c>
      <c r="N12" s="97">
        <v>-197448600.34461311</v>
      </c>
      <c r="O12" s="97">
        <f>SUM(B12:N12)/13</f>
        <v>-191846009.09693226</v>
      </c>
    </row>
    <row r="13" spans="1:15" x14ac:dyDescent="0.25">
      <c r="A13" s="96" t="s">
        <v>104</v>
      </c>
      <c r="B13" s="97">
        <v>-1089136.1400000001</v>
      </c>
      <c r="C13" s="97">
        <v>-1165331.3575360882</v>
      </c>
      <c r="D13" s="97">
        <v>-1242029.5482245332</v>
      </c>
      <c r="E13" s="97">
        <v>-1319619.3565129803</v>
      </c>
      <c r="F13" s="97">
        <v>-1398428.206953425</v>
      </c>
      <c r="G13" s="97">
        <v>-1478686.1403369382</v>
      </c>
      <c r="H13" s="97">
        <v>-1560631.4916027337</v>
      </c>
      <c r="I13" s="97">
        <v>-1644415.5882311894</v>
      </c>
      <c r="J13" s="97">
        <v>-1730183.1939250396</v>
      </c>
      <c r="K13" s="97">
        <v>-1818152.3859962281</v>
      </c>
      <c r="L13" s="97">
        <v>-1908348.314154312</v>
      </c>
      <c r="M13" s="97">
        <v>-2000591.6538887869</v>
      </c>
      <c r="N13" s="97">
        <v>-2094623.3734524597</v>
      </c>
      <c r="O13" s="97">
        <f t="shared" ref="O13:O18" si="0">SUM(B13:N13)/13</f>
        <v>-1573090.5192934396</v>
      </c>
    </row>
    <row r="14" spans="1:15" x14ac:dyDescent="0.25">
      <c r="A14" s="91" t="s">
        <v>105</v>
      </c>
      <c r="B14" s="92">
        <v>-908965.71000000008</v>
      </c>
      <c r="C14" s="92">
        <v>-965837.76722201437</v>
      </c>
      <c r="D14" s="92">
        <v>-1025722.1639823787</v>
      </c>
      <c r="E14" s="92">
        <v>-1088200.8830244229</v>
      </c>
      <c r="F14" s="92">
        <v>-1152943.6605428113</v>
      </c>
      <c r="G14" s="92">
        <v>-1219686.2854932747</v>
      </c>
      <c r="H14" s="92">
        <v>-1288217.3890403982</v>
      </c>
      <c r="I14" s="92">
        <v>-1358367.8761158499</v>
      </c>
      <c r="J14" s="92">
        <v>-1430002.4706649643</v>
      </c>
      <c r="K14" s="92">
        <v>-1503012.9518440084</v>
      </c>
      <c r="L14" s="92">
        <v>-1577312.7429779968</v>
      </c>
      <c r="M14" s="92">
        <v>-1652981.2409515879</v>
      </c>
      <c r="N14" s="92">
        <v>-1730743.7175470267</v>
      </c>
      <c r="O14" s="92">
        <f t="shared" si="0"/>
        <v>-1300153.450723595</v>
      </c>
    </row>
    <row r="15" spans="1:15" x14ac:dyDescent="0.25">
      <c r="A15" s="91" t="s">
        <v>57</v>
      </c>
      <c r="B15" s="92">
        <v>-1703881.61</v>
      </c>
      <c r="C15" s="92">
        <v>-1703881.61</v>
      </c>
      <c r="D15" s="92">
        <v>-1703881.61</v>
      </c>
      <c r="E15" s="92">
        <v>-1703881.61</v>
      </c>
      <c r="F15" s="92">
        <v>-1703881.61</v>
      </c>
      <c r="G15" s="92">
        <v>-1703881.61</v>
      </c>
      <c r="H15" s="92">
        <v>-1703881.61</v>
      </c>
      <c r="I15" s="92">
        <v>-1703881.61</v>
      </c>
      <c r="J15" s="92">
        <v>-1703881.61</v>
      </c>
      <c r="K15" s="92">
        <v>-1703881.61</v>
      </c>
      <c r="L15" s="92">
        <v>-1703881.61</v>
      </c>
      <c r="M15" s="92">
        <v>-1703881.61</v>
      </c>
      <c r="N15" s="92">
        <v>-1703881.61</v>
      </c>
      <c r="O15" s="92">
        <f t="shared" si="0"/>
        <v>-1703881.6099999996</v>
      </c>
    </row>
    <row r="16" spans="1:15" x14ac:dyDescent="0.25">
      <c r="A16" s="91" t="s">
        <v>106</v>
      </c>
      <c r="B16" s="92">
        <v>-442488.1</v>
      </c>
      <c r="C16" s="92">
        <v>-465504.47892941121</v>
      </c>
      <c r="D16" s="92">
        <v>-488705.65568382241</v>
      </c>
      <c r="E16" s="92">
        <v>-512076.19847323361</v>
      </c>
      <c r="F16" s="92">
        <v>-535603.76186564483</v>
      </c>
      <c r="G16" s="92">
        <v>-559278.469515456</v>
      </c>
      <c r="H16" s="92">
        <v>-583092.42034618719</v>
      </c>
      <c r="I16" s="92">
        <v>-607039.29349665449</v>
      </c>
      <c r="J16" s="92">
        <v>-631114.0322779105</v>
      </c>
      <c r="K16" s="92">
        <v>-655312.59133879747</v>
      </c>
      <c r="L16" s="92">
        <v>-679631.73439838947</v>
      </c>
      <c r="M16" s="92">
        <v>-704083.47796898277</v>
      </c>
      <c r="N16" s="92">
        <v>-728745.74213796353</v>
      </c>
      <c r="O16" s="92">
        <f t="shared" si="0"/>
        <v>-584051.99664865027</v>
      </c>
    </row>
    <row r="17" spans="1:15" ht="15.75" thickBot="1" x14ac:dyDescent="0.3">
      <c r="A17" s="91" t="s">
        <v>107</v>
      </c>
      <c r="B17" s="92">
        <v>-12392522.869999999</v>
      </c>
      <c r="C17" s="92">
        <v>-12452680.739999998</v>
      </c>
      <c r="D17" s="92">
        <v>-12512838.609999999</v>
      </c>
      <c r="E17" s="92">
        <v>-12572996.479999999</v>
      </c>
      <c r="F17" s="92">
        <v>-12633154.35</v>
      </c>
      <c r="G17" s="92">
        <v>-12693312.219999999</v>
      </c>
      <c r="H17" s="92">
        <v>-12753470.09</v>
      </c>
      <c r="I17" s="92">
        <v>-12813627.959999999</v>
      </c>
      <c r="J17" s="92">
        <v>-12873785.83</v>
      </c>
      <c r="K17" s="92">
        <v>-12933943.699999999</v>
      </c>
      <c r="L17" s="92">
        <v>-12994101.569999998</v>
      </c>
      <c r="M17" s="92">
        <v>-13054259.439999999</v>
      </c>
      <c r="N17" s="92">
        <v>-13114417.309999999</v>
      </c>
      <c r="O17" s="92">
        <f t="shared" si="0"/>
        <v>-12753470.09</v>
      </c>
    </row>
    <row r="18" spans="1:15" x14ac:dyDescent="0.25">
      <c r="A18" s="93" t="s">
        <v>56</v>
      </c>
      <c r="B18" s="94">
        <v>-202913016.31</v>
      </c>
      <c r="C18" s="94">
        <v>-204022315.53370669</v>
      </c>
      <c r="D18" s="94">
        <v>-205139171.07116079</v>
      </c>
      <c r="E18" s="94">
        <v>-206264070.82923868</v>
      </c>
      <c r="F18" s="94">
        <v>-207397653.90046391</v>
      </c>
      <c r="G18" s="94">
        <v>-208540350.46794164</v>
      </c>
      <c r="H18" s="94">
        <v>-209692544.25905713</v>
      </c>
      <c r="I18" s="94">
        <v>-210854525.18820053</v>
      </c>
      <c r="J18" s="94">
        <v>-212026576.88282406</v>
      </c>
      <c r="K18" s="94">
        <v>-213209079.40626323</v>
      </c>
      <c r="L18" s="94">
        <v>-214402212.94688374</v>
      </c>
      <c r="M18" s="94">
        <v>-215606009.03328258</v>
      </c>
      <c r="N18" s="94">
        <v>-216821012.09775057</v>
      </c>
      <c r="O18" s="94">
        <f t="shared" si="0"/>
        <v>-209760656.76359797</v>
      </c>
    </row>
    <row r="21" spans="1:15" x14ac:dyDescent="0.25">
      <c r="A21" s="95" t="s">
        <v>108</v>
      </c>
      <c r="B21" s="48">
        <f>'G-1-13'!D20</f>
        <v>15447858.289999999</v>
      </c>
      <c r="C21" s="48">
        <f>'G-1-13'!E20</f>
        <v>15587904.596151423</v>
      </c>
      <c r="D21" s="48">
        <f>'G-1-13'!F20</f>
        <v>15731148.039666198</v>
      </c>
      <c r="E21" s="48">
        <f>'G-1-13'!G20</f>
        <v>15877155.171497654</v>
      </c>
      <c r="F21" s="48">
        <f>'G-1-13'!H20</f>
        <v>16025583.382408451</v>
      </c>
      <c r="G21" s="48">
        <f>'G-1-13'!I20</f>
        <v>16176158.585008726</v>
      </c>
      <c r="H21" s="48">
        <f>'G-1-13'!J20</f>
        <v>16328661.50938658</v>
      </c>
      <c r="I21" s="48">
        <f>'G-1-13'!K20</f>
        <v>16482916.739612497</v>
      </c>
      <c r="J21" s="48">
        <f>'G-1-13'!L20</f>
        <v>16638783.942942869</v>
      </c>
      <c r="K21" s="48">
        <f>'G-1-13'!M20</f>
        <v>16796150.8531828</v>
      </c>
      <c r="L21" s="48">
        <f>'G-1-13'!N20</f>
        <v>16954927.657376379</v>
      </c>
      <c r="M21" s="48">
        <f>'G-1-13'!O20</f>
        <v>17115205.768920563</v>
      </c>
      <c r="N21" s="48">
        <f>'G-1-13'!P20</f>
        <v>17277788.379684981</v>
      </c>
      <c r="O21" s="48">
        <f>'G-1-13'!Q20</f>
        <v>16341557.147372238</v>
      </c>
    </row>
    <row r="22" spans="1:15" x14ac:dyDescent="0.25">
      <c r="A22" s="51" t="s">
        <v>59</v>
      </c>
      <c r="B22" s="52">
        <f>SUM(B14:B17)+B21</f>
        <v>0</v>
      </c>
      <c r="C22" s="52">
        <f t="shared" ref="C22:O22" si="1">SUM(C14:C17)+C21</f>
        <v>0</v>
      </c>
      <c r="D22" s="52">
        <f t="shared" si="1"/>
        <v>0</v>
      </c>
      <c r="E22" s="52">
        <f t="shared" si="1"/>
        <v>0</v>
      </c>
      <c r="F22" s="52">
        <f t="shared" si="1"/>
        <v>0</v>
      </c>
      <c r="G22" s="52">
        <f t="shared" si="1"/>
        <v>0</v>
      </c>
      <c r="H22" s="52">
        <f t="shared" si="1"/>
        <v>0</v>
      </c>
      <c r="I22" s="52">
        <f t="shared" si="1"/>
        <v>0</v>
      </c>
      <c r="J22" s="52">
        <f t="shared" si="1"/>
        <v>0</v>
      </c>
      <c r="K22" s="52">
        <f t="shared" si="1"/>
        <v>0</v>
      </c>
      <c r="L22" s="52">
        <f t="shared" si="1"/>
        <v>0</v>
      </c>
      <c r="M22" s="52">
        <f t="shared" si="1"/>
        <v>0</v>
      </c>
      <c r="N22" s="52">
        <f t="shared" si="1"/>
        <v>0</v>
      </c>
      <c r="O22" s="52">
        <f t="shared" si="1"/>
        <v>0</v>
      </c>
    </row>
  </sheetData>
  <mergeCells count="2">
    <mergeCell ref="A6:A7"/>
    <mergeCell ref="O6:O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1B26-17F2-4D1D-B74E-C94A1F7A85F7}">
  <dimension ref="A1:K58"/>
  <sheetViews>
    <sheetView tabSelected="1" workbookViewId="0">
      <pane xSplit="1" ySplit="7" topLeftCell="B8" activePane="bottomRight" state="frozen"/>
      <selection sqref="A1:A2"/>
      <selection pane="topRight" sqref="A1:A2"/>
      <selection pane="bottomLeft" sqref="A1:A2"/>
      <selection pane="bottomRight" activeCell="B1" sqref="B1"/>
    </sheetView>
  </sheetViews>
  <sheetFormatPr defaultRowHeight="15" x14ac:dyDescent="0.25"/>
  <cols>
    <col min="1" max="1" width="86.28515625" bestFit="1" customWidth="1"/>
    <col min="2" max="2" width="13.28515625" bestFit="1" customWidth="1"/>
    <col min="3" max="3" width="12.28515625" bestFit="1" customWidth="1"/>
    <col min="4" max="4" width="11.28515625" bestFit="1" customWidth="1"/>
    <col min="5" max="5" width="8.85546875" bestFit="1" customWidth="1"/>
    <col min="6" max="7" width="12.28515625" bestFit="1" customWidth="1"/>
    <col min="8" max="8" width="11.28515625" bestFit="1" customWidth="1"/>
    <col min="9" max="9" width="8.85546875" bestFit="1" customWidth="1"/>
    <col min="10" max="10" width="12.28515625" bestFit="1" customWidth="1"/>
  </cols>
  <sheetData>
    <row r="1" spans="1:11" s="8" customFormat="1" x14ac:dyDescent="0.25">
      <c r="A1" s="104" t="s">
        <v>118</v>
      </c>
    </row>
    <row r="2" spans="1:11" s="8" customFormat="1" x14ac:dyDescent="0.25">
      <c r="A2" s="104" t="s">
        <v>111</v>
      </c>
    </row>
    <row r="3" spans="1:11" ht="15.75" thickBot="1" x14ac:dyDescent="0.3">
      <c r="A3" s="55"/>
      <c r="B3" s="55"/>
      <c r="C3" s="55"/>
      <c r="D3" s="55"/>
      <c r="E3" s="55"/>
      <c r="F3" s="55"/>
      <c r="G3" s="55"/>
      <c r="H3" s="55"/>
      <c r="I3" s="55"/>
      <c r="J3" s="55"/>
      <c r="K3" s="55"/>
    </row>
    <row r="4" spans="1:11" x14ac:dyDescent="0.25">
      <c r="A4" s="56" t="s">
        <v>50</v>
      </c>
      <c r="B4" s="54"/>
      <c r="C4" s="54"/>
      <c r="D4" s="54"/>
      <c r="E4" s="54"/>
      <c r="F4" s="54"/>
      <c r="G4" s="54"/>
      <c r="H4" s="54"/>
      <c r="I4" s="54"/>
      <c r="J4" s="54"/>
      <c r="K4" s="54"/>
    </row>
    <row r="5" spans="1:11" ht="15.75" thickBot="1" x14ac:dyDescent="0.3">
      <c r="A5" s="55"/>
      <c r="B5" s="55"/>
      <c r="C5" s="55"/>
      <c r="D5" s="55"/>
      <c r="E5" s="55"/>
      <c r="F5" s="55"/>
      <c r="G5" s="55"/>
      <c r="H5" s="55"/>
      <c r="I5" s="55"/>
      <c r="J5" s="55"/>
      <c r="K5" s="55"/>
    </row>
    <row r="6" spans="1:11" ht="15.75" thickBot="1" x14ac:dyDescent="0.3">
      <c r="A6" s="99" t="s">
        <v>61</v>
      </c>
      <c r="B6" s="99" t="s">
        <v>33</v>
      </c>
      <c r="C6" s="99"/>
      <c r="D6" s="99"/>
      <c r="E6" s="99"/>
      <c r="F6" s="99"/>
      <c r="G6" s="99"/>
      <c r="H6" s="99"/>
      <c r="I6" s="99"/>
      <c r="J6" s="99"/>
      <c r="K6" s="99"/>
    </row>
    <row r="7" spans="1:11" ht="39" thickBot="1" x14ac:dyDescent="0.3">
      <c r="A7" s="99"/>
      <c r="B7" s="57" t="s">
        <v>62</v>
      </c>
      <c r="C7" s="57" t="s">
        <v>63</v>
      </c>
      <c r="D7" s="57" t="s">
        <v>64</v>
      </c>
      <c r="E7" s="57" t="s">
        <v>65</v>
      </c>
      <c r="F7" s="57" t="s">
        <v>66</v>
      </c>
      <c r="G7" s="57" t="s">
        <v>67</v>
      </c>
      <c r="H7" s="57" t="s">
        <v>68</v>
      </c>
      <c r="I7" s="57" t="s">
        <v>69</v>
      </c>
      <c r="J7" s="57" t="s">
        <v>70</v>
      </c>
      <c r="K7" s="57" t="s">
        <v>71</v>
      </c>
    </row>
    <row r="8" spans="1:11" x14ac:dyDescent="0.25">
      <c r="A8" s="58" t="s">
        <v>72</v>
      </c>
      <c r="B8" s="59"/>
      <c r="C8" s="59"/>
      <c r="D8" s="59"/>
      <c r="E8" s="59"/>
      <c r="F8" s="59"/>
      <c r="G8" s="59"/>
      <c r="H8" s="59"/>
      <c r="I8" s="59"/>
      <c r="J8" s="59"/>
      <c r="K8" s="60"/>
    </row>
    <row r="9" spans="1:11" x14ac:dyDescent="0.25">
      <c r="A9" s="61" t="s">
        <v>55</v>
      </c>
      <c r="B9" s="59"/>
      <c r="C9" s="59"/>
      <c r="D9" s="59"/>
      <c r="E9" s="59"/>
      <c r="F9" s="59"/>
      <c r="G9" s="59"/>
      <c r="H9" s="59"/>
      <c r="I9" s="59"/>
      <c r="J9" s="59"/>
      <c r="K9" s="60"/>
    </row>
    <row r="10" spans="1:11" x14ac:dyDescent="0.25">
      <c r="A10" s="62" t="s">
        <v>73</v>
      </c>
      <c r="B10" s="59"/>
      <c r="C10" s="59"/>
      <c r="D10" s="59"/>
      <c r="E10" s="59"/>
      <c r="F10" s="59"/>
      <c r="G10" s="59"/>
      <c r="H10" s="59"/>
      <c r="I10" s="59"/>
      <c r="J10" s="59"/>
      <c r="K10" s="60"/>
    </row>
    <row r="11" spans="1:11" x14ac:dyDescent="0.25">
      <c r="A11" s="63" t="s">
        <v>74</v>
      </c>
      <c r="B11" s="59"/>
      <c r="C11" s="59"/>
      <c r="D11" s="59"/>
      <c r="E11" s="59"/>
      <c r="F11" s="59"/>
      <c r="G11" s="59"/>
      <c r="H11" s="59"/>
      <c r="I11" s="59"/>
      <c r="J11" s="59"/>
      <c r="K11" s="60"/>
    </row>
    <row r="12" spans="1:11" ht="15.75" thickBot="1" x14ac:dyDescent="0.3">
      <c r="A12" s="53" t="s">
        <v>75</v>
      </c>
      <c r="B12" s="71">
        <v>-1982065.4573722458</v>
      </c>
      <c r="C12" s="71">
        <v>-1982065.4573722458</v>
      </c>
      <c r="D12" s="71">
        <v>0</v>
      </c>
      <c r="E12" s="71">
        <v>0</v>
      </c>
      <c r="F12" s="71">
        <v>-1982065.4573722458</v>
      </c>
      <c r="G12" s="71">
        <v>-1982065.4573722458</v>
      </c>
      <c r="H12" s="71">
        <v>0</v>
      </c>
      <c r="I12" s="71">
        <v>0</v>
      </c>
      <c r="J12" s="71">
        <v>-1982065.4573722458</v>
      </c>
      <c r="K12" s="72">
        <v>1</v>
      </c>
    </row>
    <row r="13" spans="1:11" x14ac:dyDescent="0.25">
      <c r="A13" s="66" t="s">
        <v>74</v>
      </c>
      <c r="B13" s="67">
        <v>-1982065.4573722458</v>
      </c>
      <c r="C13" s="67">
        <v>-1982065.4573722458</v>
      </c>
      <c r="D13" s="67">
        <v>0</v>
      </c>
      <c r="E13" s="67">
        <v>0</v>
      </c>
      <c r="F13" s="67">
        <v>-1982065.4573722458</v>
      </c>
      <c r="G13" s="67">
        <v>-1982065.4573722458</v>
      </c>
      <c r="H13" s="67">
        <v>0</v>
      </c>
      <c r="I13" s="67">
        <v>0</v>
      </c>
      <c r="J13" s="67">
        <v>-1982065.4573722458</v>
      </c>
      <c r="K13" s="68">
        <v>1</v>
      </c>
    </row>
    <row r="15" spans="1:11" x14ac:dyDescent="0.25">
      <c r="A15" s="63" t="s">
        <v>76</v>
      </c>
      <c r="B15" s="59"/>
      <c r="C15" s="59"/>
      <c r="D15" s="59"/>
      <c r="E15" s="59"/>
      <c r="F15" s="59"/>
      <c r="G15" s="59"/>
      <c r="H15" s="59"/>
      <c r="I15" s="59"/>
      <c r="J15" s="59"/>
      <c r="K15" s="60"/>
    </row>
    <row r="16" spans="1:11" x14ac:dyDescent="0.25">
      <c r="A16" s="64" t="s">
        <v>77</v>
      </c>
      <c r="B16" s="59">
        <v>-13416.049999999997</v>
      </c>
      <c r="C16" s="59">
        <v>-13416.049999999997</v>
      </c>
      <c r="D16" s="59">
        <v>0</v>
      </c>
      <c r="E16" s="59">
        <v>0</v>
      </c>
      <c r="F16" s="59">
        <v>-13416.049999999997</v>
      </c>
      <c r="G16" s="59">
        <v>-13416.049999999997</v>
      </c>
      <c r="H16" s="59">
        <v>0</v>
      </c>
      <c r="I16" s="59">
        <v>0</v>
      </c>
      <c r="J16" s="59">
        <v>-13416.049999999997</v>
      </c>
      <c r="K16" s="65">
        <v>1</v>
      </c>
    </row>
    <row r="17" spans="1:11" x14ac:dyDescent="0.25">
      <c r="A17" s="64" t="s">
        <v>78</v>
      </c>
      <c r="B17" s="59">
        <v>36968.919597599684</v>
      </c>
      <c r="C17" s="59">
        <v>36968.919597599684</v>
      </c>
      <c r="D17" s="59">
        <v>0</v>
      </c>
      <c r="E17" s="59">
        <v>0</v>
      </c>
      <c r="F17" s="59">
        <v>36968.919597599684</v>
      </c>
      <c r="G17" s="59">
        <v>36968.919597599684</v>
      </c>
      <c r="H17" s="59">
        <v>0</v>
      </c>
      <c r="I17" s="59">
        <v>0</v>
      </c>
      <c r="J17" s="59">
        <v>36968.919597599684</v>
      </c>
      <c r="K17" s="65">
        <v>1</v>
      </c>
    </row>
    <row r="18" spans="1:11" x14ac:dyDescent="0.25">
      <c r="A18" s="64" t="s">
        <v>79</v>
      </c>
      <c r="B18" s="59">
        <v>-126756962.6129196</v>
      </c>
      <c r="C18" s="59">
        <v>-126756962.6129196</v>
      </c>
      <c r="D18" s="59">
        <v>0</v>
      </c>
      <c r="E18" s="59">
        <v>0</v>
      </c>
      <c r="F18" s="59">
        <v>-126756962.6129196</v>
      </c>
      <c r="G18" s="59">
        <v>-126756962.6129196</v>
      </c>
      <c r="H18" s="59">
        <v>0</v>
      </c>
      <c r="I18" s="59">
        <v>0</v>
      </c>
      <c r="J18" s="59">
        <v>-126756962.6129196</v>
      </c>
      <c r="K18" s="65">
        <v>1</v>
      </c>
    </row>
    <row r="19" spans="1:11" x14ac:dyDescent="0.25">
      <c r="A19" s="64" t="s">
        <v>80</v>
      </c>
      <c r="B19" s="59">
        <v>-332354.76228133769</v>
      </c>
      <c r="C19" s="59">
        <v>-332354.76228133769</v>
      </c>
      <c r="D19" s="59">
        <v>0</v>
      </c>
      <c r="E19" s="59">
        <v>0</v>
      </c>
      <c r="F19" s="59">
        <v>-332354.76228133769</v>
      </c>
      <c r="G19" s="59">
        <v>-332354.76228133769</v>
      </c>
      <c r="H19" s="59">
        <v>0</v>
      </c>
      <c r="I19" s="59">
        <v>0</v>
      </c>
      <c r="J19" s="59">
        <v>-332354.76228133769</v>
      </c>
      <c r="K19" s="65">
        <v>1</v>
      </c>
    </row>
    <row r="20" spans="1:11" x14ac:dyDescent="0.25">
      <c r="A20" s="64" t="s">
        <v>81</v>
      </c>
      <c r="B20" s="59">
        <v>-5442459.3890924938</v>
      </c>
      <c r="C20" s="59">
        <v>-5442459.3890924938</v>
      </c>
      <c r="D20" s="59">
        <v>0</v>
      </c>
      <c r="E20" s="59">
        <v>0</v>
      </c>
      <c r="F20" s="59">
        <v>-5442459.3890924938</v>
      </c>
      <c r="G20" s="59">
        <v>-5442459.3890924938</v>
      </c>
      <c r="H20" s="59">
        <v>0</v>
      </c>
      <c r="I20" s="59">
        <v>0</v>
      </c>
      <c r="J20" s="59">
        <v>-5442459.3890924938</v>
      </c>
      <c r="K20" s="65">
        <v>1</v>
      </c>
    </row>
    <row r="21" spans="1:11" x14ac:dyDescent="0.25">
      <c r="A21" s="64" t="s">
        <v>82</v>
      </c>
      <c r="B21" s="59">
        <v>-47731246.800653368</v>
      </c>
      <c r="C21" s="59">
        <v>-47731246.800653368</v>
      </c>
      <c r="D21" s="59">
        <v>0</v>
      </c>
      <c r="E21" s="59">
        <v>0</v>
      </c>
      <c r="F21" s="59">
        <v>-47731246.800653368</v>
      </c>
      <c r="G21" s="59">
        <v>-47731246.800653368</v>
      </c>
      <c r="H21" s="59">
        <v>0</v>
      </c>
      <c r="I21" s="59">
        <v>0</v>
      </c>
      <c r="J21" s="59">
        <v>-47731246.800653368</v>
      </c>
      <c r="K21" s="65">
        <v>1</v>
      </c>
    </row>
    <row r="22" spans="1:11" x14ac:dyDescent="0.25">
      <c r="A22" s="64" t="s">
        <v>83</v>
      </c>
      <c r="B22" s="59">
        <v>-1115007.8848043918</v>
      </c>
      <c r="C22" s="59">
        <v>-1115007.8848043918</v>
      </c>
      <c r="D22" s="59">
        <v>0</v>
      </c>
      <c r="E22" s="59">
        <v>0</v>
      </c>
      <c r="F22" s="59">
        <v>-1115007.8848043918</v>
      </c>
      <c r="G22" s="59">
        <v>-1115007.8848043918</v>
      </c>
      <c r="H22" s="59">
        <v>0</v>
      </c>
      <c r="I22" s="59">
        <v>0</v>
      </c>
      <c r="J22" s="59">
        <v>-1115007.8848043918</v>
      </c>
      <c r="K22" s="65">
        <v>1</v>
      </c>
    </row>
    <row r="23" spans="1:11" x14ac:dyDescent="0.25">
      <c r="A23" s="64" t="s">
        <v>84</v>
      </c>
      <c r="B23" s="59">
        <v>1378587.1162191839</v>
      </c>
      <c r="C23" s="59">
        <v>1378587.1162191839</v>
      </c>
      <c r="D23" s="59">
        <v>0</v>
      </c>
      <c r="E23" s="59">
        <v>0</v>
      </c>
      <c r="F23" s="59">
        <v>1378587.1162191839</v>
      </c>
      <c r="G23" s="59">
        <v>1378587.1162191839</v>
      </c>
      <c r="H23" s="59">
        <v>0</v>
      </c>
      <c r="I23" s="59">
        <v>0</v>
      </c>
      <c r="J23" s="59">
        <v>1378587.1162191839</v>
      </c>
      <c r="K23" s="65">
        <v>1</v>
      </c>
    </row>
    <row r="24" spans="1:11" x14ac:dyDescent="0.25">
      <c r="A24" s="64" t="s">
        <v>85</v>
      </c>
      <c r="B24" s="59">
        <v>-1794065.8099328678</v>
      </c>
      <c r="C24" s="59">
        <v>-1794065.8099328678</v>
      </c>
      <c r="D24" s="59">
        <v>0</v>
      </c>
      <c r="E24" s="59">
        <v>0</v>
      </c>
      <c r="F24" s="59">
        <v>-1794065.8099328678</v>
      </c>
      <c r="G24" s="59">
        <v>-1794065.8099328678</v>
      </c>
      <c r="H24" s="59">
        <v>0</v>
      </c>
      <c r="I24" s="59">
        <v>0</v>
      </c>
      <c r="J24" s="59">
        <v>-1794065.8099328678</v>
      </c>
      <c r="K24" s="65">
        <v>1</v>
      </c>
    </row>
    <row r="25" spans="1:11" x14ac:dyDescent="0.25">
      <c r="A25" s="64" t="s">
        <v>86</v>
      </c>
      <c r="B25" s="59">
        <v>-82081.724526018166</v>
      </c>
      <c r="C25" s="59">
        <v>-82081.724526018166</v>
      </c>
      <c r="D25" s="59">
        <v>0</v>
      </c>
      <c r="E25" s="59">
        <v>0</v>
      </c>
      <c r="F25" s="59">
        <v>-82081.724526018166</v>
      </c>
      <c r="G25" s="59">
        <v>-82081.724526018166</v>
      </c>
      <c r="H25" s="59">
        <v>0</v>
      </c>
      <c r="I25" s="59">
        <v>0</v>
      </c>
      <c r="J25" s="59">
        <v>-82081.724526018166</v>
      </c>
      <c r="K25" s="65">
        <v>1</v>
      </c>
    </row>
    <row r="26" spans="1:11" x14ac:dyDescent="0.25">
      <c r="A26" s="64" t="s">
        <v>87</v>
      </c>
      <c r="B26" s="59">
        <v>-2247443.5665199282</v>
      </c>
      <c r="C26" s="59">
        <v>-2247443.5665199282</v>
      </c>
      <c r="D26" s="59">
        <v>0</v>
      </c>
      <c r="E26" s="59">
        <v>0</v>
      </c>
      <c r="F26" s="59">
        <v>-2247443.5665199282</v>
      </c>
      <c r="G26" s="59">
        <v>-2247443.5665199282</v>
      </c>
      <c r="H26" s="59">
        <v>0</v>
      </c>
      <c r="I26" s="59">
        <v>0</v>
      </c>
      <c r="J26" s="59">
        <v>-2247443.5665199282</v>
      </c>
      <c r="K26" s="65">
        <v>1</v>
      </c>
    </row>
    <row r="27" spans="1:11" x14ac:dyDescent="0.25">
      <c r="A27" s="64" t="s">
        <v>88</v>
      </c>
      <c r="B27" s="59">
        <v>-391708.06011432782</v>
      </c>
      <c r="C27" s="59">
        <v>-391708.06011432782</v>
      </c>
      <c r="D27" s="59">
        <v>0</v>
      </c>
      <c r="E27" s="59">
        <v>0</v>
      </c>
      <c r="F27" s="59">
        <v>-391708.06011432782</v>
      </c>
      <c r="G27" s="59">
        <v>-391708.06011432782</v>
      </c>
      <c r="H27" s="59">
        <v>0</v>
      </c>
      <c r="I27" s="59">
        <v>0</v>
      </c>
      <c r="J27" s="59">
        <v>-391708.06011432782</v>
      </c>
      <c r="K27" s="65">
        <v>1</v>
      </c>
    </row>
    <row r="28" spans="1:11" x14ac:dyDescent="0.25">
      <c r="A28" s="64" t="s">
        <v>89</v>
      </c>
      <c r="B28" s="59">
        <v>-1238520.987987211</v>
      </c>
      <c r="C28" s="59">
        <v>-1238520.987987211</v>
      </c>
      <c r="D28" s="59">
        <v>1238520.987987211</v>
      </c>
      <c r="E28" s="59">
        <v>0</v>
      </c>
      <c r="F28" s="59">
        <v>0</v>
      </c>
      <c r="G28" s="59">
        <v>-1238520.987987211</v>
      </c>
      <c r="H28" s="59">
        <v>1238520.987987211</v>
      </c>
      <c r="I28" s="59">
        <v>0</v>
      </c>
      <c r="J28" s="59">
        <v>0</v>
      </c>
      <c r="K28" s="65">
        <v>1</v>
      </c>
    </row>
    <row r="29" spans="1:11" x14ac:dyDescent="0.25">
      <c r="A29" s="64" t="s">
        <v>90</v>
      </c>
      <c r="B29" s="59">
        <v>-252690.28365440998</v>
      </c>
      <c r="C29" s="59">
        <v>-252690.28365440998</v>
      </c>
      <c r="D29" s="59">
        <v>252690.28365440998</v>
      </c>
      <c r="E29" s="59">
        <v>0</v>
      </c>
      <c r="F29" s="59">
        <v>0</v>
      </c>
      <c r="G29" s="59">
        <v>-252690.28365440998</v>
      </c>
      <c r="H29" s="59">
        <v>252690.28365440998</v>
      </c>
      <c r="I29" s="59">
        <v>0</v>
      </c>
      <c r="J29" s="59">
        <v>0</v>
      </c>
      <c r="K29" s="65">
        <v>1</v>
      </c>
    </row>
    <row r="30" spans="1:11" x14ac:dyDescent="0.25">
      <c r="A30" s="64" t="s">
        <v>91</v>
      </c>
      <c r="B30" s="59">
        <v>-55327.19954120458</v>
      </c>
      <c r="C30" s="59">
        <v>-55327.19954120458</v>
      </c>
      <c r="D30" s="59">
        <v>55327.19954120458</v>
      </c>
      <c r="E30" s="59">
        <v>0</v>
      </c>
      <c r="F30" s="59">
        <v>0</v>
      </c>
      <c r="G30" s="59">
        <v>-55327.19954120458</v>
      </c>
      <c r="H30" s="59">
        <v>55327.19954120458</v>
      </c>
      <c r="I30" s="59">
        <v>0</v>
      </c>
      <c r="J30" s="59">
        <v>0</v>
      </c>
      <c r="K30" s="65">
        <v>1</v>
      </c>
    </row>
    <row r="31" spans="1:11" x14ac:dyDescent="0.25">
      <c r="A31" s="64" t="s">
        <v>92</v>
      </c>
      <c r="B31" s="59">
        <v>-26553.358879844498</v>
      </c>
      <c r="C31" s="59">
        <v>-26553.358879844498</v>
      </c>
      <c r="D31" s="59">
        <v>26553.358879844498</v>
      </c>
      <c r="E31" s="59">
        <v>0</v>
      </c>
      <c r="F31" s="59">
        <v>0</v>
      </c>
      <c r="G31" s="59">
        <v>-26553.358879844498</v>
      </c>
      <c r="H31" s="59">
        <v>26553.358879844498</v>
      </c>
      <c r="I31" s="59">
        <v>0</v>
      </c>
      <c r="J31" s="59">
        <v>0</v>
      </c>
      <c r="K31" s="65">
        <v>1</v>
      </c>
    </row>
    <row r="32" spans="1:11" ht="15.75" thickBot="1" x14ac:dyDescent="0.3">
      <c r="A32" s="64" t="s">
        <v>93</v>
      </c>
      <c r="B32" s="59">
        <v>0</v>
      </c>
      <c r="C32" s="59">
        <v>0</v>
      </c>
      <c r="D32" s="59">
        <v>0</v>
      </c>
      <c r="E32" s="59">
        <v>0</v>
      </c>
      <c r="F32" s="59">
        <v>0</v>
      </c>
      <c r="G32" s="59">
        <v>0</v>
      </c>
      <c r="H32" s="59">
        <v>0</v>
      </c>
      <c r="I32" s="59">
        <v>0</v>
      </c>
      <c r="J32" s="59">
        <v>0</v>
      </c>
      <c r="K32" s="65">
        <v>1</v>
      </c>
    </row>
    <row r="33" spans="1:11" x14ac:dyDescent="0.25">
      <c r="A33" s="66" t="s">
        <v>76</v>
      </c>
      <c r="B33" s="67">
        <v>-186064282.45509022</v>
      </c>
      <c r="C33" s="67">
        <v>-186064282.45509022</v>
      </c>
      <c r="D33" s="67">
        <v>1573091.8300626699</v>
      </c>
      <c r="E33" s="67">
        <v>0</v>
      </c>
      <c r="F33" s="67">
        <v>-184491190.62502754</v>
      </c>
      <c r="G33" s="67">
        <v>-186064282.45509022</v>
      </c>
      <c r="H33" s="67">
        <v>1573091.8300626699</v>
      </c>
      <c r="I33" s="67">
        <v>0</v>
      </c>
      <c r="J33" s="67">
        <v>-184491190.62502754</v>
      </c>
      <c r="K33" s="68">
        <v>17</v>
      </c>
    </row>
    <row r="35" spans="1:11" x14ac:dyDescent="0.25">
      <c r="A35" s="63" t="s">
        <v>94</v>
      </c>
      <c r="B35" s="59"/>
      <c r="C35" s="59"/>
      <c r="D35" s="59"/>
      <c r="E35" s="59"/>
      <c r="F35" s="59"/>
      <c r="G35" s="59"/>
      <c r="H35" s="59"/>
      <c r="I35" s="59"/>
      <c r="J35" s="59"/>
      <c r="K35" s="60"/>
    </row>
    <row r="36" spans="1:11" x14ac:dyDescent="0.25">
      <c r="A36" s="64" t="s">
        <v>95</v>
      </c>
      <c r="B36" s="59">
        <v>-3798172.7982490775</v>
      </c>
      <c r="C36" s="59">
        <v>-3798172.7982490775</v>
      </c>
      <c r="D36" s="59">
        <v>0</v>
      </c>
      <c r="E36" s="59">
        <v>0</v>
      </c>
      <c r="F36" s="59">
        <v>-3798172.7982490775</v>
      </c>
      <c r="G36" s="59">
        <v>-3798172.7982490775</v>
      </c>
      <c r="H36" s="59">
        <v>0</v>
      </c>
      <c r="I36" s="59">
        <v>0</v>
      </c>
      <c r="J36" s="59">
        <v>-3798172.7982490775</v>
      </c>
      <c r="K36" s="65">
        <v>1</v>
      </c>
    </row>
    <row r="37" spans="1:11" x14ac:dyDescent="0.25">
      <c r="A37" s="64" t="s">
        <v>96</v>
      </c>
      <c r="B37" s="59">
        <v>-1553653.0257499998</v>
      </c>
      <c r="C37" s="59">
        <v>-1553653.0257499998</v>
      </c>
      <c r="D37" s="59">
        <v>0</v>
      </c>
      <c r="E37" s="59">
        <v>0</v>
      </c>
      <c r="F37" s="59">
        <v>-1553653.0257499998</v>
      </c>
      <c r="G37" s="59">
        <v>-1553653.0257499998</v>
      </c>
      <c r="H37" s="59">
        <v>0</v>
      </c>
      <c r="I37" s="59">
        <v>0</v>
      </c>
      <c r="J37" s="59">
        <v>-1553653.0257499998</v>
      </c>
      <c r="K37" s="65">
        <v>1</v>
      </c>
    </row>
    <row r="38" spans="1:11" x14ac:dyDescent="0.25">
      <c r="A38" s="64" t="s">
        <v>97</v>
      </c>
      <c r="B38" s="59">
        <v>-1905131.3271364106</v>
      </c>
      <c r="C38" s="59">
        <v>-1905131.3271364106</v>
      </c>
      <c r="D38" s="59">
        <v>0</v>
      </c>
      <c r="E38" s="59">
        <v>0</v>
      </c>
      <c r="F38" s="59">
        <v>-1905131.3271364106</v>
      </c>
      <c r="G38" s="59">
        <v>-1905131.3271364106</v>
      </c>
      <c r="H38" s="59">
        <v>0</v>
      </c>
      <c r="I38" s="59">
        <v>0</v>
      </c>
      <c r="J38" s="59">
        <v>-1905131.3271364106</v>
      </c>
      <c r="K38" s="65">
        <v>1</v>
      </c>
    </row>
    <row r="39" spans="1:11" x14ac:dyDescent="0.25">
      <c r="A39" s="53" t="s">
        <v>98</v>
      </c>
      <c r="B39" s="71">
        <v>-12753470.090000002</v>
      </c>
      <c r="C39" s="71">
        <v>-12753470.090000002</v>
      </c>
      <c r="D39" s="71">
        <v>0</v>
      </c>
      <c r="E39" s="71">
        <v>0</v>
      </c>
      <c r="F39" s="71">
        <v>-12753470.090000002</v>
      </c>
      <c r="G39" s="71">
        <v>-12753470.090000002</v>
      </c>
      <c r="H39" s="71">
        <v>0</v>
      </c>
      <c r="I39" s="71">
        <v>0</v>
      </c>
      <c r="J39" s="71">
        <v>-12753470.090000002</v>
      </c>
      <c r="K39" s="72">
        <v>1</v>
      </c>
    </row>
    <row r="40" spans="1:11" ht="15.75" thickBot="1" x14ac:dyDescent="0.3">
      <c r="A40" s="53" t="s">
        <v>99</v>
      </c>
      <c r="B40" s="71">
        <v>-1703881.6099999996</v>
      </c>
      <c r="C40" s="71">
        <v>-1703881.6099999996</v>
      </c>
      <c r="D40" s="71">
        <v>1703881.6099999996</v>
      </c>
      <c r="E40" s="71">
        <v>0</v>
      </c>
      <c r="F40" s="71">
        <v>0</v>
      </c>
      <c r="G40" s="71">
        <v>-1703881.6099999996</v>
      </c>
      <c r="H40" s="71">
        <v>1703881.6099999996</v>
      </c>
      <c r="I40" s="71">
        <v>0</v>
      </c>
      <c r="J40" s="71">
        <v>0</v>
      </c>
      <c r="K40" s="72">
        <v>1</v>
      </c>
    </row>
    <row r="41" spans="1:11" x14ac:dyDescent="0.25">
      <c r="A41" s="66" t="s">
        <v>94</v>
      </c>
      <c r="B41" s="67">
        <v>-21714308.851135489</v>
      </c>
      <c r="C41" s="67">
        <v>-21714308.851135489</v>
      </c>
      <c r="D41" s="67">
        <v>1703881.6099999996</v>
      </c>
      <c r="E41" s="67">
        <v>0</v>
      </c>
      <c r="F41" s="67">
        <v>-20010427.241135489</v>
      </c>
      <c r="G41" s="67">
        <v>-21714308.851135489</v>
      </c>
      <c r="H41" s="67">
        <v>1703881.6099999996</v>
      </c>
      <c r="I41" s="67">
        <v>0</v>
      </c>
      <c r="J41" s="67">
        <v>-20010427.241135489</v>
      </c>
      <c r="K41" s="68">
        <v>5</v>
      </c>
    </row>
    <row r="42" spans="1:11" ht="15.75" thickBot="1" x14ac:dyDescent="0.3">
      <c r="A42" s="54"/>
      <c r="B42" s="54"/>
      <c r="C42" s="54"/>
      <c r="D42" s="54"/>
      <c r="E42" s="54"/>
      <c r="F42" s="54"/>
      <c r="G42" s="54"/>
      <c r="H42" s="54"/>
      <c r="I42" s="54"/>
      <c r="J42" s="54"/>
      <c r="K42" s="54"/>
    </row>
    <row r="43" spans="1:11" x14ac:dyDescent="0.25">
      <c r="A43" s="69" t="s">
        <v>73</v>
      </c>
      <c r="B43" s="70">
        <v>-209760656.76359797</v>
      </c>
      <c r="C43" s="70">
        <v>-209760656.76359797</v>
      </c>
      <c r="D43" s="70">
        <v>3276973.4400626696</v>
      </c>
      <c r="E43" s="70">
        <v>0</v>
      </c>
      <c r="F43" s="70">
        <v>-206483683.32353526</v>
      </c>
      <c r="G43" s="70">
        <v>-209760656.76359797</v>
      </c>
      <c r="H43" s="70">
        <v>3276973.4400626696</v>
      </c>
      <c r="I43" s="70">
        <v>0</v>
      </c>
      <c r="J43" s="70">
        <v>-206483683.32353526</v>
      </c>
      <c r="K43" s="60">
        <v>23</v>
      </c>
    </row>
    <row r="46" spans="1:11" x14ac:dyDescent="0.25">
      <c r="A46" s="73" t="s">
        <v>100</v>
      </c>
      <c r="B46" s="74">
        <f>B12+SUM(B39:B40)</f>
        <v>-16439417.157372247</v>
      </c>
    </row>
    <row r="47" spans="1:11" x14ac:dyDescent="0.25">
      <c r="A47" s="8"/>
      <c r="B47" s="8"/>
    </row>
    <row r="48" spans="1:11" x14ac:dyDescent="0.25">
      <c r="A48" s="73" t="s">
        <v>101</v>
      </c>
      <c r="B48" s="75">
        <f>'G-1-13'!Q20</f>
        <v>16341557.147372238</v>
      </c>
    </row>
    <row r="49" spans="1:10" x14ac:dyDescent="0.25">
      <c r="A49" s="8"/>
      <c r="B49" s="76">
        <f>B46+B48</f>
        <v>-97860.01000000909</v>
      </c>
    </row>
    <row r="50" spans="1:10" x14ac:dyDescent="0.25">
      <c r="A50" s="8"/>
      <c r="B50" s="8"/>
    </row>
    <row r="51" spans="1:10" x14ac:dyDescent="0.25">
      <c r="A51" s="77" t="s">
        <v>102</v>
      </c>
      <c r="B51" s="8" t="s">
        <v>110</v>
      </c>
    </row>
    <row r="52" spans="1:10" x14ac:dyDescent="0.25">
      <c r="A52" s="78" t="s">
        <v>37</v>
      </c>
      <c r="B52" s="79">
        <v>97976</v>
      </c>
    </row>
    <row r="53" spans="1:10" x14ac:dyDescent="0.25">
      <c r="A53" s="78" t="s">
        <v>38</v>
      </c>
      <c r="B53" s="80">
        <v>-115.99</v>
      </c>
    </row>
    <row r="54" spans="1:10" x14ac:dyDescent="0.25">
      <c r="A54" s="8"/>
      <c r="B54" s="81">
        <f>SUM(B52:B53)</f>
        <v>97860.01</v>
      </c>
    </row>
    <row r="55" spans="1:10" x14ac:dyDescent="0.25">
      <c r="A55" s="8"/>
      <c r="B55" s="8"/>
    </row>
    <row r="56" spans="1:10" x14ac:dyDescent="0.25">
      <c r="A56" s="73" t="s">
        <v>59</v>
      </c>
      <c r="B56" s="82">
        <f>B49+B54</f>
        <v>-9.0949470177292824E-9</v>
      </c>
    </row>
    <row r="58" spans="1:10" ht="44.25" customHeight="1" x14ac:dyDescent="0.25">
      <c r="B58" s="103" t="s">
        <v>109</v>
      </c>
      <c r="C58" s="103"/>
      <c r="D58" s="103"/>
      <c r="E58" s="103"/>
      <c r="F58" s="103"/>
      <c r="G58" s="103"/>
      <c r="H58" s="103"/>
      <c r="I58" s="103"/>
      <c r="J58" s="103"/>
    </row>
  </sheetData>
  <mergeCells count="3">
    <mergeCell ref="A6:A7"/>
    <mergeCell ref="B6:K6"/>
    <mergeCell ref="B58:J5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G-1-13</vt:lpstr>
      <vt:lpstr>Support --&gt;</vt:lpstr>
      <vt:lpstr>CDR Reserve Data</vt:lpstr>
      <vt:lpstr>Capital Leases</vt:lpstr>
      <vt:lpstr>Reconciliations --&gt;</vt:lpstr>
      <vt:lpstr>General Ledger</vt:lpstr>
      <vt:lpstr>Rate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2022-06-29T20:12:58Z</dcterms:created>
  <dcterms:modified xsi:type="dcterms:W3CDTF">2022-06-29T20:13:02Z</dcterms:modified>
</cp:coreProperties>
</file>