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13_ncr:1_{73122C8B-9AA0-4B6C-93A0-4EDA3411FE72}" xr6:coauthVersionLast="47" xr6:coauthVersionMax="47" xr10:uidLastSave="{00000000-0000-0000-0000-000000000000}"/>
  <bookViews>
    <workbookView xWindow="6120" yWindow="960" windowWidth="22395" windowHeight="14205" xr2:uid="{AF78FBE3-BE2D-41F4-B5A0-5CD01B52D9B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7" i="1" l="1"/>
  <c r="L14" i="1"/>
  <c r="R28" i="1"/>
  <c r="L15" i="1" l="1"/>
  <c r="L16" i="1"/>
  <c r="L18" i="1"/>
  <c r="L19" i="1"/>
  <c r="L20" i="1"/>
  <c r="L21" i="1"/>
  <c r="L22" i="1"/>
  <c r="L23" i="1"/>
  <c r="L24" i="1"/>
  <c r="L25" i="1"/>
  <c r="L26" i="1"/>
  <c r="L27" i="1"/>
  <c r="C36" i="1"/>
  <c r="I8" i="1"/>
  <c r="G9" i="1" s="1"/>
  <c r="C34" i="1" s="1"/>
  <c r="G26" i="1" l="1"/>
  <c r="G17" i="1"/>
  <c r="G18" i="1"/>
  <c r="G21" i="1"/>
  <c r="G25" i="1"/>
  <c r="G22" i="1"/>
  <c r="G27" i="1"/>
  <c r="G15" i="1"/>
  <c r="G14" i="1"/>
  <c r="G16" i="1"/>
  <c r="G19" i="1"/>
  <c r="G20" i="1"/>
  <c r="G23" i="1"/>
  <c r="G24" i="1"/>
  <c r="L28" i="1"/>
  <c r="H9" i="1"/>
  <c r="C35" i="1" s="1"/>
  <c r="G28" i="1" l="1"/>
  <c r="D32" i="1"/>
  <c r="D20" i="1"/>
  <c r="D36" i="1" s="1"/>
  <c r="D33" i="1"/>
</calcChain>
</file>

<file path=xl/sharedStrings.xml><?xml version="1.0" encoding="utf-8"?>
<sst xmlns="http://schemas.openxmlformats.org/spreadsheetml/2006/main" count="127" uniqueCount="53">
  <si>
    <t>Commercial</t>
  </si>
  <si>
    <t>Assembly</t>
  </si>
  <si>
    <t>Chemicals and Plastics</t>
  </si>
  <si>
    <t>College and University</t>
  </si>
  <si>
    <t>Construction</t>
  </si>
  <si>
    <t>Data Center</t>
  </si>
  <si>
    <t>Electrical and Electronic Equip.</t>
  </si>
  <si>
    <t>Grocery</t>
  </si>
  <si>
    <t>Healthcare</t>
  </si>
  <si>
    <t>Hospitals</t>
  </si>
  <si>
    <t>Institutional</t>
  </si>
  <si>
    <t>Lodging/Hospitality</t>
  </si>
  <si>
    <t>Lumber/Furniture/Pulp/Paper</t>
  </si>
  <si>
    <t>Metal Products and Machinery</t>
  </si>
  <si>
    <t>Miscellaneous</t>
  </si>
  <si>
    <t>Offices</t>
  </si>
  <si>
    <t>Primary Resources Industries</t>
  </si>
  <si>
    <t>Restaurants</t>
  </si>
  <si>
    <t>Retail</t>
  </si>
  <si>
    <t>Schools K-12</t>
  </si>
  <si>
    <t>Stone/Clay/Glass/Concrete</t>
  </si>
  <si>
    <t>Textiles and Leather</t>
  </si>
  <si>
    <t>Transportation Equipment</t>
  </si>
  <si>
    <t>Warehouse</t>
  </si>
  <si>
    <t>Water and Wastewater</t>
  </si>
  <si>
    <t>Industrial</t>
  </si>
  <si>
    <t>Agriculture and Assembly</t>
  </si>
  <si>
    <t>Miscellaneous Manufacturing</t>
  </si>
  <si>
    <t>RI analysis from customer data received:</t>
  </si>
  <si>
    <t>Sector</t>
  </si>
  <si>
    <t>Segment</t>
  </si>
  <si>
    <t>No SIC CODE Accounts</t>
  </si>
  <si>
    <t>Total</t>
  </si>
  <si>
    <t>Note: RI has removed all street lighting accounts</t>
  </si>
  <si>
    <t>FROM 2023 TYSP:</t>
  </si>
  <si>
    <t>History of Energy Consumption by Customer Class</t>
  </si>
  <si>
    <t>Year</t>
  </si>
  <si>
    <t>Com</t>
  </si>
  <si>
    <t>Ind</t>
  </si>
  <si>
    <t>Total Non-Res</t>
  </si>
  <si>
    <t>% of consumption</t>
  </si>
  <si>
    <t>billed GWh in 2021</t>
  </si>
  <si>
    <t>Treat no sic accounts as "Misc"</t>
  </si>
  <si>
    <t>--est. Com accounts</t>
  </si>
  <si>
    <t>--est. Ind accounts</t>
  </si>
  <si>
    <t>Reference from 2018 CBECS</t>
  </si>
  <si>
    <t>distribute based on FPL customers with SIC code</t>
  </si>
  <si>
    <t>% of consumption (South Atlantic Region)</t>
  </si>
  <si>
    <t>Commercial segmentation approach (1)</t>
  </si>
  <si>
    <t>Commercial segmentation approach (2)</t>
  </si>
  <si>
    <t>refined</t>
  </si>
  <si>
    <t>20240012-EG</t>
  </si>
  <si>
    <t>FPL 000935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</si>
</sst>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u/>
      <sz val="11"/>
      <color rgb="FFFF0000"/>
      <name val="Calibri"/>
      <family val="2"/>
      <scheme val="minor"/>
    </font>
    <font>
      <sz val="12"/>
      <name val="Arial"/>
      <family val="2"/>
    </font>
    <font>
      <b/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49998474074526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8" fillId="0" borderId="0"/>
  </cellStyleXfs>
  <cellXfs count="28">
    <xf numFmtId="0" fontId="0" fillId="0" borderId="0" xfId="0"/>
    <xf numFmtId="3" fontId="0" fillId="0" borderId="0" xfId="0" applyNumberFormat="1"/>
    <xf numFmtId="0" fontId="0" fillId="0" borderId="1" xfId="0" applyBorder="1"/>
    <xf numFmtId="3" fontId="0" fillId="0" borderId="1" xfId="0" applyNumberFormat="1" applyBorder="1"/>
    <xf numFmtId="0" fontId="3" fillId="0" borderId="0" xfId="0" applyFont="1"/>
    <xf numFmtId="0" fontId="5" fillId="0" borderId="0" xfId="0" applyFont="1"/>
    <xf numFmtId="9" fontId="0" fillId="0" borderId="1" xfId="1" applyFont="1" applyBorder="1"/>
    <xf numFmtId="9" fontId="0" fillId="0" borderId="0" xfId="1" applyFont="1"/>
    <xf numFmtId="9" fontId="5" fillId="0" borderId="1" xfId="1" applyFont="1" applyBorder="1"/>
    <xf numFmtId="9" fontId="0" fillId="0" borderId="0" xfId="0" applyNumberFormat="1"/>
    <xf numFmtId="9" fontId="5" fillId="0" borderId="0" xfId="0" applyNumberFormat="1" applyFont="1"/>
    <xf numFmtId="0" fontId="0" fillId="2" borderId="0" xfId="0" applyFill="1"/>
    <xf numFmtId="9" fontId="5" fillId="2" borderId="0" xfId="1" applyFont="1" applyFill="1"/>
    <xf numFmtId="0" fontId="4" fillId="3" borderId="0" xfId="0" applyFont="1" applyFill="1"/>
    <xf numFmtId="0" fontId="0" fillId="4" borderId="0" xfId="0" applyFill="1"/>
    <xf numFmtId="0" fontId="4" fillId="5" borderId="0" xfId="0" applyFont="1" applyFill="1"/>
    <xf numFmtId="9" fontId="0" fillId="0" borderId="0" xfId="1" applyFont="1" applyFill="1"/>
    <xf numFmtId="0" fontId="0" fillId="0" borderId="2" xfId="0" applyBorder="1"/>
    <xf numFmtId="0" fontId="2" fillId="0" borderId="2" xfId="0" applyFont="1" applyBorder="1"/>
    <xf numFmtId="3" fontId="2" fillId="0" borderId="2" xfId="0" applyNumberFormat="1" applyFont="1" applyBorder="1"/>
    <xf numFmtId="9" fontId="6" fillId="0" borderId="2" xfId="1" applyFont="1" applyFill="1" applyBorder="1"/>
    <xf numFmtId="0" fontId="7" fillId="0" borderId="0" xfId="0" quotePrefix="1" applyFont="1"/>
    <xf numFmtId="3" fontId="7" fillId="0" borderId="0" xfId="0" applyNumberFormat="1" applyFont="1"/>
    <xf numFmtId="9" fontId="7" fillId="0" borderId="0" xfId="1" applyFont="1" applyFill="1" applyBorder="1"/>
    <xf numFmtId="0" fontId="7" fillId="0" borderId="1" xfId="0" applyFont="1" applyBorder="1"/>
    <xf numFmtId="3" fontId="7" fillId="0" borderId="1" xfId="0" applyNumberFormat="1" applyFont="1" applyBorder="1"/>
    <xf numFmtId="9" fontId="7" fillId="0" borderId="1" xfId="1" applyFont="1" applyFill="1" applyBorder="1"/>
    <xf numFmtId="0" fontId="9" fillId="0" borderId="0" xfId="2" applyFont="1"/>
  </cellXfs>
  <cellStyles count="3">
    <cellStyle name="Normal" xfId="0" builtinId="0"/>
    <cellStyle name="Normal 8" xfId="2" xr:uid="{21912303-3BEA-4778-B11A-FA60055B7C9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A2AA1-FC14-4E2A-85DA-DEBC3F87FCCD}">
  <dimension ref="A1:T36"/>
  <sheetViews>
    <sheetView tabSelected="1" zoomScale="80" zoomScaleNormal="80" workbookViewId="0">
      <selection activeCell="E3" sqref="E3"/>
    </sheetView>
  </sheetViews>
  <sheetFormatPr defaultRowHeight="15" x14ac:dyDescent="0.25"/>
  <cols>
    <col min="1" max="1" width="12.7109375" customWidth="1"/>
    <col min="2" max="2" width="33.140625" customWidth="1"/>
    <col min="3" max="3" width="12" customWidth="1"/>
    <col min="6" max="6" width="20.85546875" customWidth="1"/>
    <col min="14" max="14" width="12.42578125" customWidth="1"/>
    <col min="17" max="17" width="15.5703125" customWidth="1"/>
    <col min="18" max="18" width="14.28515625" customWidth="1"/>
  </cols>
  <sheetData>
    <row r="1" spans="1:20" x14ac:dyDescent="0.25">
      <c r="A1" s="27" t="s">
        <v>52</v>
      </c>
    </row>
    <row r="2" spans="1:20" x14ac:dyDescent="0.25">
      <c r="A2" s="27" t="s">
        <v>51</v>
      </c>
    </row>
    <row r="3" spans="1:20" x14ac:dyDescent="0.25">
      <c r="A3" t="s">
        <v>28</v>
      </c>
    </row>
    <row r="4" spans="1:20" x14ac:dyDescent="0.25">
      <c r="A4" s="5" t="s">
        <v>33</v>
      </c>
    </row>
    <row r="5" spans="1:20" x14ac:dyDescent="0.25">
      <c r="F5" t="s">
        <v>34</v>
      </c>
    </row>
    <row r="6" spans="1:20" x14ac:dyDescent="0.25">
      <c r="A6" s="13" t="s">
        <v>29</v>
      </c>
      <c r="B6" s="13" t="s">
        <v>30</v>
      </c>
      <c r="C6" s="13" t="s">
        <v>41</v>
      </c>
      <c r="D6" s="13"/>
      <c r="F6" t="s">
        <v>35</v>
      </c>
    </row>
    <row r="7" spans="1:20" x14ac:dyDescent="0.25">
      <c r="A7" t="s">
        <v>0</v>
      </c>
      <c r="B7" t="s">
        <v>1</v>
      </c>
      <c r="C7" s="1">
        <v>3155.0959910000001</v>
      </c>
      <c r="F7" t="s">
        <v>36</v>
      </c>
      <c r="G7" t="s">
        <v>37</v>
      </c>
      <c r="H7" t="s">
        <v>38</v>
      </c>
      <c r="I7" t="s">
        <v>39</v>
      </c>
    </row>
    <row r="8" spans="1:20" x14ac:dyDescent="0.25">
      <c r="A8" t="s">
        <v>0</v>
      </c>
      <c r="B8" t="s">
        <v>3</v>
      </c>
      <c r="C8" s="1">
        <v>365.28279800000001</v>
      </c>
      <c r="F8">
        <v>2021</v>
      </c>
      <c r="G8" s="1">
        <v>50506</v>
      </c>
      <c r="H8" s="1">
        <v>4721</v>
      </c>
      <c r="I8" s="1">
        <f>G8+H8</f>
        <v>55227</v>
      </c>
    </row>
    <row r="9" spans="1:20" x14ac:dyDescent="0.25">
      <c r="A9" t="s">
        <v>0</v>
      </c>
      <c r="B9" t="s">
        <v>5</v>
      </c>
      <c r="C9" s="1">
        <v>19.215008999999998</v>
      </c>
      <c r="F9" s="11" t="s">
        <v>40</v>
      </c>
      <c r="G9" s="12">
        <f>G8/I8</f>
        <v>0.91451645028699735</v>
      </c>
      <c r="H9" s="12">
        <f>H8/I8</f>
        <v>8.5483549713002704E-2</v>
      </c>
      <c r="I9" s="11"/>
    </row>
    <row r="10" spans="1:20" x14ac:dyDescent="0.25">
      <c r="A10" t="s">
        <v>0</v>
      </c>
      <c r="B10" t="s">
        <v>7</v>
      </c>
      <c r="C10" s="1">
        <v>1901.471959</v>
      </c>
      <c r="K10" t="s">
        <v>50</v>
      </c>
    </row>
    <row r="11" spans="1:20" x14ac:dyDescent="0.25">
      <c r="A11" t="s">
        <v>0</v>
      </c>
      <c r="B11" t="s">
        <v>8</v>
      </c>
      <c r="C11" s="1">
        <v>1086.4842630000001</v>
      </c>
      <c r="F11" s="15" t="s">
        <v>48</v>
      </c>
      <c r="G11" s="15"/>
      <c r="H11" s="15"/>
      <c r="I11" s="15"/>
      <c r="K11" s="15" t="s">
        <v>49</v>
      </c>
      <c r="L11" s="15"/>
      <c r="M11" s="15"/>
      <c r="N11" s="15"/>
      <c r="Q11" s="15" t="s">
        <v>45</v>
      </c>
      <c r="R11" s="15"/>
      <c r="S11" s="15"/>
      <c r="T11" s="15"/>
    </row>
    <row r="12" spans="1:20" x14ac:dyDescent="0.25">
      <c r="A12" t="s">
        <v>0</v>
      </c>
      <c r="B12" t="s">
        <v>9</v>
      </c>
      <c r="C12" s="1">
        <v>776.92285000000004</v>
      </c>
      <c r="F12" s="5" t="s">
        <v>42</v>
      </c>
      <c r="K12" t="s">
        <v>46</v>
      </c>
    </row>
    <row r="13" spans="1:20" x14ac:dyDescent="0.25">
      <c r="A13" t="s">
        <v>0</v>
      </c>
      <c r="B13" t="s">
        <v>10</v>
      </c>
      <c r="C13" s="1">
        <v>544.10307499999999</v>
      </c>
      <c r="F13" s="14" t="s">
        <v>30</v>
      </c>
      <c r="G13" s="14" t="s">
        <v>40</v>
      </c>
      <c r="H13" s="14"/>
      <c r="I13" s="14"/>
      <c r="K13" s="14" t="s">
        <v>30</v>
      </c>
      <c r="L13" s="14" t="s">
        <v>40</v>
      </c>
      <c r="M13" s="14"/>
      <c r="N13" s="14"/>
      <c r="Q13" s="14" t="s">
        <v>30</v>
      </c>
      <c r="R13" s="14" t="s">
        <v>47</v>
      </c>
      <c r="S13" s="14"/>
      <c r="T13" s="14"/>
    </row>
    <row r="14" spans="1:20" x14ac:dyDescent="0.25">
      <c r="A14" t="s">
        <v>0</v>
      </c>
      <c r="B14" t="s">
        <v>11</v>
      </c>
      <c r="C14" s="1">
        <v>1695.5148469999999</v>
      </c>
      <c r="F14" t="s">
        <v>1</v>
      </c>
      <c r="G14" s="7">
        <f>C7/SUM($C$7:$C$20,$C$34)</f>
        <v>7.9671899064381144E-2</v>
      </c>
      <c r="K14" t="s">
        <v>1</v>
      </c>
      <c r="L14" s="7">
        <f>C7/SUM($C$7:$C$20)</f>
        <v>0.10790756224870479</v>
      </c>
      <c r="Q14" t="s">
        <v>1</v>
      </c>
      <c r="R14" s="7">
        <v>9.3349365311416549E-2</v>
      </c>
    </row>
    <row r="15" spans="1:20" x14ac:dyDescent="0.25">
      <c r="A15" t="s">
        <v>0</v>
      </c>
      <c r="B15" t="s">
        <v>14</v>
      </c>
      <c r="C15" s="1">
        <v>3547.1031760000001</v>
      </c>
      <c r="F15" t="s">
        <v>3</v>
      </c>
      <c r="G15" s="7">
        <f t="shared" ref="G15:G27" si="0">C8/SUM($C$7:$C$20,$C$34)</f>
        <v>9.224053497968749E-3</v>
      </c>
      <c r="K15" t="s">
        <v>3</v>
      </c>
      <c r="L15" s="7">
        <f t="shared" ref="L15:L27" si="1">C8/SUM($C$7:$C$20)</f>
        <v>1.2493051360720408E-2</v>
      </c>
      <c r="Q15" t="s">
        <v>3</v>
      </c>
      <c r="R15" s="7">
        <v>2.6530924826345066E-2</v>
      </c>
    </row>
    <row r="16" spans="1:20" x14ac:dyDescent="0.25">
      <c r="A16" t="s">
        <v>0</v>
      </c>
      <c r="B16" t="s">
        <v>15</v>
      </c>
      <c r="C16" s="1">
        <v>9447.6640779999998</v>
      </c>
      <c r="F16" t="s">
        <v>5</v>
      </c>
      <c r="G16" s="7">
        <f t="shared" si="0"/>
        <v>4.8521384513691495E-4</v>
      </c>
      <c r="K16" t="s">
        <v>5</v>
      </c>
      <c r="L16" s="7">
        <f t="shared" si="1"/>
        <v>6.5717327957421333E-4</v>
      </c>
      <c r="Q16" t="s">
        <v>5</v>
      </c>
      <c r="R16" s="7">
        <v>1.2552526738650778E-3</v>
      </c>
    </row>
    <row r="17" spans="1:20" x14ac:dyDescent="0.25">
      <c r="A17" t="s">
        <v>0</v>
      </c>
      <c r="B17" t="s">
        <v>17</v>
      </c>
      <c r="C17" s="1">
        <v>2289.178778</v>
      </c>
      <c r="F17" t="s">
        <v>7</v>
      </c>
      <c r="G17" s="7">
        <f t="shared" si="0"/>
        <v>4.8015617408579528E-2</v>
      </c>
      <c r="K17" t="s">
        <v>7</v>
      </c>
      <c r="L17" s="7">
        <f>C10/SUM($C$7:$C$20)</f>
        <v>6.5032317357459166E-2</v>
      </c>
      <c r="Q17" t="s">
        <v>7</v>
      </c>
      <c r="R17" s="7">
        <v>1.9267489330459055E-2</v>
      </c>
    </row>
    <row r="18" spans="1:20" x14ac:dyDescent="0.25">
      <c r="A18" t="s">
        <v>0</v>
      </c>
      <c r="B18" t="s">
        <v>18</v>
      </c>
      <c r="C18" s="1">
        <v>3445.8056029999998</v>
      </c>
      <c r="F18" t="s">
        <v>8</v>
      </c>
      <c r="G18" s="7">
        <f t="shared" si="0"/>
        <v>2.7435699193842544E-2</v>
      </c>
      <c r="K18" t="s">
        <v>8</v>
      </c>
      <c r="L18" s="7">
        <f t="shared" si="1"/>
        <v>3.7158891069032661E-2</v>
      </c>
      <c r="Q18" t="s">
        <v>8</v>
      </c>
      <c r="R18" s="7">
        <v>1.7064820810911738E-2</v>
      </c>
    </row>
    <row r="19" spans="1:20" x14ac:dyDescent="0.25">
      <c r="A19" t="s">
        <v>0</v>
      </c>
      <c r="B19" t="s">
        <v>19</v>
      </c>
      <c r="C19" s="1">
        <v>504.46909599999998</v>
      </c>
      <c r="F19" t="s">
        <v>9</v>
      </c>
      <c r="G19" s="7">
        <f t="shared" si="0"/>
        <v>1.961871178011057E-2</v>
      </c>
      <c r="K19" t="s">
        <v>9</v>
      </c>
      <c r="L19" s="7">
        <f t="shared" si="1"/>
        <v>2.6571568991232045E-2</v>
      </c>
      <c r="Q19" t="s">
        <v>9</v>
      </c>
      <c r="R19" s="7">
        <v>4.8851112008052214E-2</v>
      </c>
    </row>
    <row r="20" spans="1:20" x14ac:dyDescent="0.25">
      <c r="A20" s="2" t="s">
        <v>0</v>
      </c>
      <c r="B20" s="2" t="s">
        <v>23</v>
      </c>
      <c r="C20" s="3">
        <v>460.56594999999999</v>
      </c>
      <c r="D20" s="8">
        <f>SUM(C7:C20)/C36</f>
        <v>0.63256332449355224</v>
      </c>
      <c r="F20" t="s">
        <v>10</v>
      </c>
      <c r="G20" s="7">
        <f t="shared" si="0"/>
        <v>1.3739589982579204E-2</v>
      </c>
      <c r="K20" t="s">
        <v>10</v>
      </c>
      <c r="L20" s="7">
        <f t="shared" si="1"/>
        <v>1.8608890697067285E-2</v>
      </c>
      <c r="Q20" t="s">
        <v>10</v>
      </c>
      <c r="R20" s="7">
        <v>2.9975474055818067E-2</v>
      </c>
    </row>
    <row r="21" spans="1:20" x14ac:dyDescent="0.25">
      <c r="A21" t="s">
        <v>25</v>
      </c>
      <c r="B21" t="s">
        <v>26</v>
      </c>
      <c r="C21" s="1">
        <v>62.797939</v>
      </c>
      <c r="F21" t="s">
        <v>11</v>
      </c>
      <c r="G21" s="7">
        <f t="shared" si="0"/>
        <v>4.281482659725E-2</v>
      </c>
      <c r="K21" t="s">
        <v>11</v>
      </c>
      <c r="L21" s="7">
        <f t="shared" si="1"/>
        <v>5.798837005851834E-2</v>
      </c>
      <c r="Q21" t="s">
        <v>11</v>
      </c>
      <c r="R21" s="7">
        <v>5.8328052262709595E-2</v>
      </c>
    </row>
    <row r="22" spans="1:20" x14ac:dyDescent="0.25">
      <c r="A22" t="s">
        <v>25</v>
      </c>
      <c r="B22" t="s">
        <v>2</v>
      </c>
      <c r="C22" s="1">
        <v>632.80713100000003</v>
      </c>
      <c r="F22" t="s">
        <v>14</v>
      </c>
      <c r="G22" s="16">
        <f>(C15+C34)/SUM($C$7:$C$20,$C$34)</f>
        <v>0.35123607826376074</v>
      </c>
      <c r="K22" t="s">
        <v>14</v>
      </c>
      <c r="L22" s="16">
        <f t="shared" si="1"/>
        <v>0.12131461542172726</v>
      </c>
      <c r="Q22" t="s">
        <v>14</v>
      </c>
      <c r="R22" s="16">
        <v>0.13359100858917228</v>
      </c>
    </row>
    <row r="23" spans="1:20" x14ac:dyDescent="0.25">
      <c r="A23" t="s">
        <v>25</v>
      </c>
      <c r="B23" t="s">
        <v>4</v>
      </c>
      <c r="C23" s="1">
        <v>593.24040200000002</v>
      </c>
      <c r="F23" t="s">
        <v>15</v>
      </c>
      <c r="G23" s="7">
        <f t="shared" si="0"/>
        <v>0.23857066186376943</v>
      </c>
      <c r="K23" t="s">
        <v>15</v>
      </c>
      <c r="L23" s="7">
        <f t="shared" si="1"/>
        <v>0.32311993121911869</v>
      </c>
      <c r="Q23" t="s">
        <v>15</v>
      </c>
      <c r="R23" s="7">
        <v>0.20233932994266035</v>
      </c>
    </row>
    <row r="24" spans="1:20" x14ac:dyDescent="0.25">
      <c r="A24" t="s">
        <v>25</v>
      </c>
      <c r="B24" t="s">
        <v>6</v>
      </c>
      <c r="C24" s="1">
        <v>604.22008900000003</v>
      </c>
      <c r="F24" t="s">
        <v>17</v>
      </c>
      <c r="G24" s="7">
        <f t="shared" si="0"/>
        <v>5.7805918127813744E-2</v>
      </c>
      <c r="K24" t="s">
        <v>17</v>
      </c>
      <c r="L24" s="7">
        <f t="shared" si="1"/>
        <v>7.8292293543549732E-2</v>
      </c>
      <c r="Q24" t="s">
        <v>17</v>
      </c>
      <c r="R24" s="7">
        <v>6.0080139893617844E-2</v>
      </c>
    </row>
    <row r="25" spans="1:20" x14ac:dyDescent="0.25">
      <c r="A25" t="s">
        <v>25</v>
      </c>
      <c r="B25" t="s">
        <v>12</v>
      </c>
      <c r="C25" s="1">
        <v>585.77356899999995</v>
      </c>
      <c r="F25" t="s">
        <v>18</v>
      </c>
      <c r="G25" s="7">
        <f t="shared" si="0"/>
        <v>8.7012844294059699E-2</v>
      </c>
      <c r="K25" t="s">
        <v>18</v>
      </c>
      <c r="L25" s="7">
        <f t="shared" si="1"/>
        <v>0.11785013313804379</v>
      </c>
      <c r="Q25" t="s">
        <v>18</v>
      </c>
      <c r="R25" s="7">
        <v>0.1558170292028519</v>
      </c>
    </row>
    <row r="26" spans="1:20" x14ac:dyDescent="0.25">
      <c r="A26" t="s">
        <v>25</v>
      </c>
      <c r="B26" t="s">
        <v>13</v>
      </c>
      <c r="C26" s="1">
        <v>374.19709799999998</v>
      </c>
      <c r="F26" t="s">
        <v>19</v>
      </c>
      <c r="G26" s="7">
        <f t="shared" si="0"/>
        <v>1.2738760092326966E-2</v>
      </c>
      <c r="K26" t="s">
        <v>19</v>
      </c>
      <c r="L26" s="7">
        <f t="shared" si="1"/>
        <v>1.7253367420340976E-2</v>
      </c>
      <c r="Q26" t="s">
        <v>19</v>
      </c>
      <c r="R26" s="7">
        <v>8.4654920730626096E-2</v>
      </c>
    </row>
    <row r="27" spans="1:20" x14ac:dyDescent="0.25">
      <c r="A27" t="s">
        <v>25</v>
      </c>
      <c r="B27" t="s">
        <v>27</v>
      </c>
      <c r="C27" s="1">
        <v>651.36983299999997</v>
      </c>
      <c r="F27" s="2" t="s">
        <v>23</v>
      </c>
      <c r="G27" s="6">
        <f t="shared" si="0"/>
        <v>1.1630125988420621E-2</v>
      </c>
      <c r="H27" s="2"/>
      <c r="I27" s="2"/>
      <c r="K27" s="2" t="s">
        <v>23</v>
      </c>
      <c r="L27" s="6">
        <f t="shared" si="1"/>
        <v>1.5751834194910507E-2</v>
      </c>
      <c r="M27" s="2"/>
      <c r="N27" s="2"/>
      <c r="Q27" s="2" t="s">
        <v>23</v>
      </c>
      <c r="R27" s="6">
        <v>6.8895080361494068E-2</v>
      </c>
      <c r="S27" s="2"/>
      <c r="T27" s="2"/>
    </row>
    <row r="28" spans="1:20" x14ac:dyDescent="0.25">
      <c r="A28" t="s">
        <v>25</v>
      </c>
      <c r="B28" t="s">
        <v>16</v>
      </c>
      <c r="C28" s="1">
        <v>67.209822000000003</v>
      </c>
      <c r="F28" t="s">
        <v>32</v>
      </c>
      <c r="G28" s="9">
        <f>SUM(G14:G27)</f>
        <v>0.99999999999999978</v>
      </c>
      <c r="K28" t="s">
        <v>32</v>
      </c>
      <c r="L28" s="9">
        <f>SUM(L14:L27)</f>
        <v>0.99999999999999989</v>
      </c>
      <c r="Q28" t="s">
        <v>32</v>
      </c>
      <c r="R28" s="9">
        <f>SUM(R14:R27)</f>
        <v>0.99999999999999989</v>
      </c>
    </row>
    <row r="29" spans="1:20" x14ac:dyDescent="0.25">
      <c r="A29" t="s">
        <v>25</v>
      </c>
      <c r="B29" t="s">
        <v>20</v>
      </c>
      <c r="C29" s="1">
        <v>491.75069100000002</v>
      </c>
    </row>
    <row r="30" spans="1:20" x14ac:dyDescent="0.25">
      <c r="A30" t="s">
        <v>25</v>
      </c>
      <c r="B30" t="s">
        <v>21</v>
      </c>
      <c r="C30" s="1">
        <v>51.771712000000001</v>
      </c>
    </row>
    <row r="31" spans="1:20" x14ac:dyDescent="0.25">
      <c r="A31" t="s">
        <v>25</v>
      </c>
      <c r="B31" t="s">
        <v>22</v>
      </c>
      <c r="C31" s="1">
        <v>223.025992</v>
      </c>
    </row>
    <row r="32" spans="1:20" x14ac:dyDescent="0.25">
      <c r="A32" s="2" t="s">
        <v>25</v>
      </c>
      <c r="B32" s="2" t="s">
        <v>24</v>
      </c>
      <c r="C32" s="3">
        <v>1314.9676589999999</v>
      </c>
      <c r="D32" s="8">
        <f>SUM(C21:C32)/C36</f>
        <v>0.12230168326987036</v>
      </c>
    </row>
    <row r="33" spans="1:4" x14ac:dyDescent="0.25">
      <c r="A33" s="17"/>
      <c r="B33" s="18" t="s">
        <v>31</v>
      </c>
      <c r="C33" s="19">
        <v>11330.837127000001</v>
      </c>
      <c r="D33" s="20">
        <f>C33/C36</f>
        <v>0.24513499223657728</v>
      </c>
    </row>
    <row r="34" spans="1:4" x14ac:dyDescent="0.25">
      <c r="B34" s="21" t="s">
        <v>43</v>
      </c>
      <c r="C34" s="22">
        <f>C33*G9</f>
        <v>10362.23694816416</v>
      </c>
      <c r="D34" s="23"/>
    </row>
    <row r="35" spans="1:4" x14ac:dyDescent="0.25">
      <c r="A35" s="2"/>
      <c r="B35" s="24" t="s">
        <v>44</v>
      </c>
      <c r="C35" s="25">
        <f>C33*H9</f>
        <v>968.60017883584135</v>
      </c>
      <c r="D35" s="26"/>
    </row>
    <row r="36" spans="1:4" x14ac:dyDescent="0.25">
      <c r="B36" s="4" t="s">
        <v>32</v>
      </c>
      <c r="C36" s="1">
        <f>SUM(C7:C33)</f>
        <v>46222.846537000012</v>
      </c>
      <c r="D36" s="10">
        <f>SUM(D20,D32,D33)</f>
        <v>0.99999999999999989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2024-05-10T22:00:24Z</dcterms:created>
  <dcterms:modified xsi:type="dcterms:W3CDTF">2024-05-10T22:00:27Z</dcterms:modified>
</cp:coreProperties>
</file>