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285" windowWidth="20730" windowHeight="11160"/>
  </bookViews>
  <sheets>
    <sheet name="SCHG3" sheetId="1" r:id="rId1"/>
    <sheet name="181 Calc" sheetId="5" r:id="rId2"/>
    <sheet name="2190040 Calc" sheetId="6" r:id="rId3"/>
    <sheet name="224 Calc" sheetId="7" r:id="rId4"/>
    <sheet name="226 Calc" sheetId="8" r:id="rId5"/>
  </sheets>
  <definedNames>
    <definedName name="_Regression_Int" localSheetId="0" hidden="1">1</definedName>
    <definedName name="Print_Area_MI" localSheetId="0">SCHG3!#REF!</definedName>
    <definedName name="PRINTALL">SCHG3!$A$1:$N$59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E34" i="1"/>
  <c r="E32" i="1"/>
  <c r="J27" i="1" l="1"/>
  <c r="F32" i="1" l="1"/>
  <c r="G32" i="1"/>
  <c r="K32" i="1"/>
  <c r="J25" i="1"/>
  <c r="G27" i="1"/>
  <c r="G26" i="1"/>
  <c r="G25" i="1" l="1"/>
  <c r="E17" i="1"/>
  <c r="E18" i="1"/>
  <c r="E19" i="1"/>
  <c r="E20" i="1"/>
  <c r="E21" i="1"/>
  <c r="E22" i="1"/>
  <c r="E23" i="1"/>
  <c r="E24" i="1"/>
  <c r="E25" i="1"/>
  <c r="E26" i="1"/>
  <c r="E27" i="1"/>
  <c r="E16" i="1"/>
  <c r="H25" i="1"/>
  <c r="L25" i="1" s="1"/>
  <c r="H26" i="1"/>
  <c r="H27" i="1"/>
  <c r="L27" i="1" s="1"/>
  <c r="Q15" i="7"/>
  <c r="I14" i="7"/>
  <c r="R15" i="7"/>
  <c r="F13" i="7"/>
  <c r="G13" i="7" s="1"/>
  <c r="N4" i="8"/>
  <c r="E35" i="1" s="1"/>
  <c r="E17" i="7"/>
  <c r="M12" i="7"/>
  <c r="N12" i="7" s="1"/>
  <c r="O12" i="7" s="1"/>
  <c r="P12" i="7" s="1"/>
  <c r="Q12" i="7" s="1"/>
  <c r="F11" i="7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F10" i="7"/>
  <c r="G10" i="7" s="1"/>
  <c r="H10" i="7" s="1"/>
  <c r="I10" i="7" s="1"/>
  <c r="J10" i="7" s="1"/>
  <c r="K10" i="7" s="1"/>
  <c r="L10" i="7" s="1"/>
  <c r="M10" i="7" s="1"/>
  <c r="N10" i="7" s="1"/>
  <c r="O10" i="7" s="1"/>
  <c r="P10" i="7" s="1"/>
  <c r="Q10" i="7" s="1"/>
  <c r="F9" i="7"/>
  <c r="G9" i="7" s="1"/>
  <c r="H9" i="7" s="1"/>
  <c r="I9" i="7" s="1"/>
  <c r="J9" i="7" s="1"/>
  <c r="K9" i="7" s="1"/>
  <c r="L9" i="7" s="1"/>
  <c r="M9" i="7" s="1"/>
  <c r="N9" i="7" s="1"/>
  <c r="O9" i="7" s="1"/>
  <c r="P9" i="7" s="1"/>
  <c r="Q9" i="7" s="1"/>
  <c r="F8" i="7"/>
  <c r="G8" i="7" s="1"/>
  <c r="H8" i="7" s="1"/>
  <c r="I8" i="7" s="1"/>
  <c r="J8" i="7" s="1"/>
  <c r="K8" i="7" s="1"/>
  <c r="L8" i="7" s="1"/>
  <c r="M8" i="7" s="1"/>
  <c r="N8" i="7" s="1"/>
  <c r="O8" i="7" s="1"/>
  <c r="P8" i="7" s="1"/>
  <c r="Q8" i="7" s="1"/>
  <c r="F7" i="7"/>
  <c r="G7" i="7" s="1"/>
  <c r="H7" i="7" s="1"/>
  <c r="I7" i="7" s="1"/>
  <c r="J7" i="7" s="1"/>
  <c r="K7" i="7" s="1"/>
  <c r="L7" i="7" s="1"/>
  <c r="M7" i="7" s="1"/>
  <c r="N7" i="7" s="1"/>
  <c r="O7" i="7" s="1"/>
  <c r="P7" i="7" s="1"/>
  <c r="Q7" i="7" s="1"/>
  <c r="F6" i="7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F5" i="7"/>
  <c r="F4" i="7"/>
  <c r="G4" i="7" s="1"/>
  <c r="N4" i="6"/>
  <c r="E36" i="1" s="1"/>
  <c r="N4" i="5"/>
  <c r="J26" i="1" l="1"/>
  <c r="L26" i="1" s="1"/>
  <c r="H13" i="7"/>
  <c r="I13" i="7" s="1"/>
  <c r="J13" i="7" s="1"/>
  <c r="K13" i="7" s="1"/>
  <c r="L13" i="7" s="1"/>
  <c r="M13" i="7" s="1"/>
  <c r="N13" i="7" s="1"/>
  <c r="O13" i="7" s="1"/>
  <c r="P13" i="7" s="1"/>
  <c r="Q13" i="7" s="1"/>
  <c r="R13" i="7"/>
  <c r="J14" i="7"/>
  <c r="K14" i="7" s="1"/>
  <c r="L14" i="7" s="1"/>
  <c r="M14" i="7" s="1"/>
  <c r="N14" i="7" s="1"/>
  <c r="O14" i="7" s="1"/>
  <c r="P14" i="7" s="1"/>
  <c r="Q14" i="7" s="1"/>
  <c r="R14" i="7"/>
  <c r="F17" i="7"/>
  <c r="G5" i="7"/>
  <c r="H5" i="7" s="1"/>
  <c r="I5" i="7" s="1"/>
  <c r="K5" i="7" s="1"/>
  <c r="L5" i="7" s="1"/>
  <c r="M5" i="7" s="1"/>
  <c r="N5" i="7" s="1"/>
  <c r="O5" i="7" s="1"/>
  <c r="P5" i="7" s="1"/>
  <c r="Q5" i="7" s="1"/>
  <c r="R8" i="7"/>
  <c r="H4" i="7"/>
  <c r="R12" i="7"/>
  <c r="R9" i="7"/>
  <c r="R6" i="7"/>
  <c r="R10" i="7"/>
  <c r="R7" i="7"/>
  <c r="R11" i="7"/>
  <c r="R5" i="7" l="1"/>
  <c r="I4" i="7"/>
  <c r="H17" i="7"/>
  <c r="G17" i="7"/>
  <c r="J4" i="7" l="1"/>
  <c r="I17" i="7"/>
  <c r="J17" i="7" l="1"/>
  <c r="K4" i="7"/>
  <c r="K17" i="7" l="1"/>
  <c r="L4" i="7"/>
  <c r="M4" i="7" l="1"/>
  <c r="L17" i="7"/>
  <c r="N4" i="7" l="1"/>
  <c r="M17" i="7"/>
  <c r="N17" i="7" l="1"/>
  <c r="O4" i="7"/>
  <c r="O17" i="7" l="1"/>
  <c r="P4" i="7"/>
  <c r="Q4" i="7" l="1"/>
  <c r="P17" i="7"/>
  <c r="Q17" i="7" l="1"/>
  <c r="R4" i="7"/>
  <c r="R17" i="7" s="1"/>
  <c r="I24" i="1" l="1"/>
  <c r="I23" i="1"/>
  <c r="G21" i="1"/>
  <c r="G20" i="1"/>
  <c r="G18" i="1"/>
  <c r="E37" i="1" l="1"/>
  <c r="H17" i="1" l="1"/>
  <c r="J17" i="1" l="1"/>
  <c r="H32" i="1"/>
  <c r="L17" i="1"/>
  <c r="H19" i="1"/>
  <c r="J19" i="1" s="1"/>
  <c r="L19" i="1" s="1"/>
  <c r="H18" i="1" l="1"/>
  <c r="J18" i="1" s="1"/>
  <c r="L18" i="1" s="1"/>
  <c r="H20" i="1"/>
  <c r="J20" i="1" s="1"/>
  <c r="L20" i="1" s="1"/>
  <c r="H21" i="1"/>
  <c r="J21" i="1" s="1"/>
  <c r="L21" i="1" s="1"/>
  <c r="H22" i="1"/>
  <c r="J22" i="1" s="1"/>
  <c r="L22" i="1" s="1"/>
  <c r="H23" i="1"/>
  <c r="J23" i="1" s="1"/>
  <c r="L23" i="1" s="1"/>
  <c r="H24" i="1"/>
  <c r="J24" i="1" s="1"/>
  <c r="L24" i="1" s="1"/>
  <c r="J16" i="1" l="1"/>
  <c r="L16" i="1" l="1"/>
  <c r="L32" i="1" s="1"/>
  <c r="J32" i="1"/>
  <c r="E40" i="1"/>
</calcChain>
</file>

<file path=xl/sharedStrings.xml><?xml version="1.0" encoding="utf-8"?>
<sst xmlns="http://schemas.openxmlformats.org/spreadsheetml/2006/main" count="144" uniqueCount="87">
  <si>
    <t>SCHEDULE G-3</t>
  </si>
  <si>
    <t xml:space="preserve">       LONG-TERM DEBT OUTSTANDING</t>
  </si>
  <si>
    <t xml:space="preserve">       PAGE 3 OF 11</t>
  </si>
  <si>
    <t xml:space="preserve">FLORIDA PUBLIC SERVICE COMMISSION </t>
  </si>
  <si>
    <t xml:space="preserve">   EXPLANATION: PROVIDE ANALYSIS, AS SPECIFIED, OF EACH OUTSTANDING </t>
  </si>
  <si>
    <t xml:space="preserve">       TYPE OF DATA SHOWN:</t>
  </si>
  <si>
    <t xml:space="preserve">    ISSUE OF LONG-TERM DEBT, ON A 13 MONTH AVERAGE BASIS, FOR THE </t>
  </si>
  <si>
    <t xml:space="preserve">COMPANY: </t>
  </si>
  <si>
    <t>PEOPLES GAS SYSTEM</t>
  </si>
  <si>
    <t xml:space="preserve">          PROJECTED TEST YEAR.</t>
  </si>
  <si>
    <t xml:space="preserve">       WITNESS:</t>
  </si>
  <si>
    <t>ANNUAL</t>
  </si>
  <si>
    <t>13 MO. AVERAGE</t>
  </si>
  <si>
    <t>TOTAL</t>
  </si>
  <si>
    <t>ISSUE</t>
  </si>
  <si>
    <t>MATURITY</t>
  </si>
  <si>
    <t>PRINCIPAL</t>
  </si>
  <si>
    <t>(PREMIUM)</t>
  </si>
  <si>
    <t>ISSUING</t>
  </si>
  <si>
    <t>NET</t>
  </si>
  <si>
    <t>LIFE</t>
  </si>
  <si>
    <t>AMORTIZATION</t>
  </si>
  <si>
    <t>COST</t>
  </si>
  <si>
    <t>LINE</t>
  </si>
  <si>
    <t>DATE</t>
  </si>
  <si>
    <t>DISCOUNT</t>
  </si>
  <si>
    <t>EXPENSE &amp; OCI</t>
  </si>
  <si>
    <t>(5)+(6)</t>
  </si>
  <si>
    <t>(YEARS)</t>
  </si>
  <si>
    <t>(7)/(8)</t>
  </si>
  <si>
    <t>INTEREST</t>
  </si>
  <si>
    <t>(9)+(10)</t>
  </si>
  <si>
    <t>NO.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</si>
  <si>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</si>
  <si>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</si>
  <si>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</si>
  <si>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</si>
  <si>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</si>
  <si>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</si>
  <si>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</si>
  <si>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</si>
  <si>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</si>
  <si>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</si>
  <si>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</si>
  <si>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UNAMORTIZED ISSUE EXPENSE</t>
  </si>
  <si>
    <t>UNAMORTIZED PREMIUM / DISCOUNT</t>
  </si>
  <si>
    <t>EMBEDDED COST OF LONG-TERM DEBT</t>
  </si>
  <si>
    <t>(11)/(4)</t>
  </si>
  <si>
    <t>SUPPORTING SCHEDULES:  G-1 p.8, G-6 p.1</t>
  </si>
  <si>
    <t xml:space="preserve">      RECAP SCHEDULES:  A-1, A-5, G-3 p.2</t>
  </si>
  <si>
    <t>13 month average calculation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</si>
  <si>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</si>
  <si>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</si>
  <si>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</si>
  <si>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</si>
  <si>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</si>
  <si>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</si>
  <si>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</si>
  <si>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</si>
  <si>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</si>
  <si>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</si>
  <si>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</si>
  <si>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</si>
  <si>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13 month avg</t>
  </si>
  <si>
    <t>Total</t>
  </si>
  <si>
    <t>PD0020</t>
  </si>
  <si>
    <t>PD0019</t>
  </si>
  <si>
    <t>PD0025</t>
  </si>
  <si>
    <t>PD0026</t>
  </si>
  <si>
    <t>PD0027</t>
  </si>
  <si>
    <t>PD0028</t>
  </si>
  <si>
    <t>PD0034</t>
  </si>
  <si>
    <t>PD0035</t>
  </si>
  <si>
    <t xml:space="preserve">       PROJECTED TEST YEAR DATA:  12/31/21</t>
  </si>
  <si>
    <t xml:space="preserve">OCI </t>
  </si>
  <si>
    <t>6.15%  NOTES</t>
  </si>
  <si>
    <t>5.40% NOTES</t>
  </si>
  <si>
    <t>4.10% NOTES</t>
  </si>
  <si>
    <t>2.60%NOTES</t>
  </si>
  <si>
    <t>4.35% NOTES</t>
  </si>
  <si>
    <t>4.20% NOTES</t>
  </si>
  <si>
    <t>4.30% NOTES</t>
  </si>
  <si>
    <t>4.45% NOTES</t>
  </si>
  <si>
    <t>3.625% NOTES</t>
  </si>
  <si>
    <t>PD0036</t>
  </si>
  <si>
    <t>DOCKET NO.:   20200051-GU</t>
  </si>
  <si>
    <t>S. HILLARY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</si>
</sst>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,##0.0_);\(#,##0.0\)"/>
    <numFmt numFmtId="167" formatCode="0.000%"/>
  </numFmts>
  <fonts count="7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Courier"/>
    </font>
    <font>
      <sz val="12"/>
      <name val="Helv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0" borderId="1" xfId="0" applyFont="1" applyBorder="1" applyAlignment="1" applyProtection="1">
      <alignment horizontal="fill"/>
    </xf>
    <xf numFmtId="37" fontId="2" fillId="0" borderId="0" xfId="0" applyNumberFormat="1" applyFont="1" applyProtection="1"/>
    <xf numFmtId="37" fontId="2" fillId="0" borderId="0" xfId="0" applyNumberFormat="1" applyFont="1" applyAlignment="1" applyProtection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4" xfId="0" applyNumberFormat="1" applyBorder="1"/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/>
    <xf numFmtId="0" fontId="2" fillId="0" borderId="0" xfId="0" applyFont="1" applyFill="1" applyAlignment="1" applyProtection="1">
      <alignment horizontal="center"/>
    </xf>
    <xf numFmtId="14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Fill="1"/>
    <xf numFmtId="0" fontId="3" fillId="0" borderId="0" xfId="0" applyFont="1" applyFill="1" applyAlignment="1"/>
    <xf numFmtId="0" fontId="2" fillId="0" borderId="1" xfId="0" applyFont="1" applyFill="1" applyBorder="1" applyAlignment="1" applyProtection="1">
      <alignment horizontal="fill"/>
    </xf>
    <xf numFmtId="49" fontId="2" fillId="0" borderId="0" xfId="0" quotePrefix="1" applyNumberFormat="1" applyFont="1" applyFill="1" applyAlignment="1">
      <alignment horizontal="left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/>
    </xf>
    <xf numFmtId="5" fontId="2" fillId="0" borderId="0" xfId="0" applyNumberFormat="1" applyFont="1" applyFill="1" applyProtection="1"/>
    <xf numFmtId="37" fontId="2" fillId="0" borderId="0" xfId="0" applyNumberFormat="1" applyFont="1" applyFill="1" applyProtection="1"/>
    <xf numFmtId="0" fontId="2" fillId="0" borderId="0" xfId="0" applyFont="1" applyFill="1" applyAlignment="1"/>
    <xf numFmtId="37" fontId="2" fillId="0" borderId="0" xfId="0" applyNumberFormat="1" applyFont="1" applyFill="1" applyBorder="1" applyAlignment="1" applyProtection="1">
      <alignment horizontal="right"/>
    </xf>
    <xf numFmtId="37" fontId="2" fillId="0" borderId="1" xfId="0" applyNumberFormat="1" applyFont="1" applyFill="1" applyBorder="1" applyAlignment="1" applyProtection="1">
      <alignment horizontal="right"/>
    </xf>
    <xf numFmtId="5" fontId="2" fillId="0" borderId="2" xfId="0" applyNumberFormat="1" applyFont="1" applyFill="1" applyBorder="1" applyProtection="1"/>
    <xf numFmtId="0" fontId="2" fillId="0" borderId="0" xfId="0" applyFont="1" applyFill="1" applyAlignment="1" applyProtection="1">
      <alignment horizontal="right"/>
    </xf>
    <xf numFmtId="43" fontId="2" fillId="0" borderId="0" xfId="1" applyFont="1" applyFill="1"/>
    <xf numFmtId="43" fontId="1" fillId="0" borderId="0" xfId="1" applyFont="1" applyFill="1"/>
    <xf numFmtId="37" fontId="2" fillId="0" borderId="0" xfId="0" applyNumberFormat="1" applyFont="1" applyFill="1" applyAlignment="1" applyProtection="1">
      <alignment horizontal="right"/>
    </xf>
    <xf numFmtId="10" fontId="2" fillId="0" borderId="3" xfId="0" applyNumberFormat="1" applyFont="1" applyFill="1" applyBorder="1" applyProtection="1"/>
    <xf numFmtId="0" fontId="1" fillId="0" borderId="0" xfId="0" quotePrefix="1" applyFont="1" applyFill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5" fontId="1" fillId="0" borderId="0" xfId="0" applyNumberFormat="1" applyFont="1"/>
    <xf numFmtId="6" fontId="1" fillId="0" borderId="0" xfId="0" applyNumberFormat="1" applyFont="1" applyAlignment="1">
      <alignment horizontal="right"/>
    </xf>
    <xf numFmtId="10" fontId="1" fillId="0" borderId="0" xfId="0" applyNumberFormat="1" applyFont="1"/>
    <xf numFmtId="0" fontId="1" fillId="0" borderId="0" xfId="0" applyFont="1"/>
    <xf numFmtId="165" fontId="1" fillId="0" borderId="0" xfId="3" applyNumberFormat="1" applyFont="1" applyFill="1" applyProtection="1"/>
    <xf numFmtId="166" fontId="1" fillId="0" borderId="0" xfId="0" applyNumberFormat="1" applyFont="1"/>
    <xf numFmtId="37" fontId="1" fillId="0" borderId="0" xfId="0" applyNumberFormat="1" applyFont="1"/>
    <xf numFmtId="4" fontId="0" fillId="0" borderId="0" xfId="0" applyNumberFormat="1"/>
    <xf numFmtId="43" fontId="0" fillId="0" borderId="0" xfId="3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3" applyNumberFormat="1" applyFont="1"/>
    <xf numFmtId="167" fontId="1" fillId="0" borderId="0" xfId="0" applyNumberFormat="1" applyFont="1"/>
    <xf numFmtId="5" fontId="1" fillId="0" borderId="0" xfId="2" applyNumberFormat="1" applyFont="1" applyFill="1" applyAlignment="1" applyProtection="1">
      <alignment horizontal="right"/>
    </xf>
    <xf numFmtId="5" fontId="1" fillId="0" borderId="3" xfId="0" applyNumberFormat="1" applyFont="1" applyBorder="1"/>
    <xf numFmtId="14" fontId="1" fillId="0" borderId="0" xfId="0" applyNumberFormat="1" applyFont="1" applyFill="1" applyAlignment="1" applyProtection="1">
      <alignment horizontal="center"/>
    </xf>
    <xf numFmtId="0" fontId="1" fillId="0" borderId="0" xfId="0" applyFont="1" applyFill="1"/>
  </cellXfs>
  <cellStyles count="6">
    <cellStyle name="Comma" xfId="1" builtinId="3"/>
    <cellStyle name="Comma 2" xfId="3"/>
    <cellStyle name="Currency" xfId="2" builtinId="4"/>
    <cellStyle name="Normal" xfId="0" builtinId="0"/>
    <cellStyle name="Normal 2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57"/>
  <sheetViews>
    <sheetView tabSelected="1" view="pageBreakPreview" zoomScale="60" zoomScaleNormal="92" workbookViewId="0">
      <selection activeCell="M6" sqref="M6"/>
    </sheetView>
  </sheetViews>
  <sheetFormatPr defaultColWidth="15.625" defaultRowHeight="12.75" x14ac:dyDescent="0.2"/>
  <cols>
    <col min="1" max="1" width="15.625" style="2"/>
    <col min="2" max="2" width="32.625" style="2" customWidth="1"/>
    <col min="3" max="4" width="15.625" style="2"/>
    <col min="5" max="6" width="15.625" style="2" customWidth="1"/>
    <col min="7" max="7" width="17.25" style="2" customWidth="1"/>
    <col min="8" max="8" width="15.625" style="2" customWidth="1"/>
    <col min="9" max="9" width="7.5" style="2" bestFit="1" customWidth="1"/>
    <col min="10" max="10" width="13.375" style="2" bestFit="1" customWidth="1"/>
    <col min="11" max="11" width="14" style="2" customWidth="1"/>
    <col min="12" max="12" width="15.5" style="2" customWidth="1"/>
    <col min="13" max="16384" width="15.625" style="2"/>
  </cols>
  <sheetData>
    <row r="1" spans="1:14" x14ac:dyDescent="0.2">
      <c r="A1" s="1" t="s">
        <v>0</v>
      </c>
      <c r="F1" s="1" t="s">
        <v>1</v>
      </c>
      <c r="L1" s="1" t="s">
        <v>2</v>
      </c>
    </row>
    <row r="2" spans="1:14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1" t="s">
        <v>3</v>
      </c>
      <c r="E3" s="1" t="s">
        <v>4</v>
      </c>
      <c r="L3" s="1" t="s">
        <v>5</v>
      </c>
    </row>
    <row r="4" spans="1:14" x14ac:dyDescent="0.2">
      <c r="A4" s="13"/>
      <c r="B4" s="13"/>
      <c r="C4" s="13"/>
      <c r="D4" s="13"/>
      <c r="E4" s="12" t="s">
        <v>6</v>
      </c>
      <c r="F4" s="13"/>
      <c r="G4" s="13"/>
      <c r="H4" s="13"/>
      <c r="I4" s="13"/>
      <c r="J4" s="13"/>
      <c r="K4" s="13"/>
      <c r="L4" s="34" t="s">
        <v>73</v>
      </c>
      <c r="M4" s="13"/>
      <c r="N4" s="13"/>
    </row>
    <row r="5" spans="1:14" x14ac:dyDescent="0.2">
      <c r="A5" s="12" t="s">
        <v>7</v>
      </c>
      <c r="B5" s="13" t="s">
        <v>8</v>
      </c>
      <c r="C5" s="13"/>
      <c r="D5" s="13"/>
      <c r="E5" s="13"/>
      <c r="F5" s="12" t="s">
        <v>9</v>
      </c>
      <c r="G5" s="13"/>
      <c r="H5" s="13"/>
      <c r="I5" s="13"/>
      <c r="J5" s="13"/>
      <c r="K5" s="13"/>
      <c r="L5" s="12" t="s">
        <v>10</v>
      </c>
      <c r="M5" s="54" t="s">
        <v>86</v>
      </c>
      <c r="N5" s="13"/>
    </row>
    <row r="6" spans="1:14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7"/>
    </row>
    <row r="7" spans="1:14" x14ac:dyDescent="0.2">
      <c r="A7" s="12" t="s">
        <v>85</v>
      </c>
      <c r="B7" s="20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7"/>
    </row>
    <row r="8" spans="1:14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8"/>
    </row>
    <row r="9" spans="1:14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4" t="s">
        <v>11</v>
      </c>
      <c r="M10" s="13"/>
      <c r="N10" s="13"/>
    </row>
    <row r="11" spans="1:14" x14ac:dyDescent="0.2">
      <c r="A11" s="13"/>
      <c r="B11" s="13"/>
      <c r="C11" s="13"/>
      <c r="D11" s="13"/>
      <c r="E11" s="14" t="s">
        <v>12</v>
      </c>
      <c r="F11" s="13"/>
      <c r="G11" s="13"/>
      <c r="H11" s="13"/>
      <c r="I11" s="13"/>
      <c r="J11" s="13"/>
      <c r="K11" s="13"/>
      <c r="L11" s="14" t="s">
        <v>13</v>
      </c>
      <c r="M11" s="13"/>
      <c r="N11" s="13"/>
    </row>
    <row r="12" spans="1:14" x14ac:dyDescent="0.2">
      <c r="A12" s="13"/>
      <c r="B12" s="13"/>
      <c r="C12" s="14" t="s">
        <v>14</v>
      </c>
      <c r="D12" s="14" t="s">
        <v>15</v>
      </c>
      <c r="E12" s="14" t="s">
        <v>16</v>
      </c>
      <c r="F12" s="14" t="s">
        <v>17</v>
      </c>
      <c r="G12" s="14" t="s">
        <v>18</v>
      </c>
      <c r="H12" s="14" t="s">
        <v>19</v>
      </c>
      <c r="I12" s="14" t="s">
        <v>20</v>
      </c>
      <c r="J12" s="14" t="s">
        <v>21</v>
      </c>
      <c r="K12" s="13"/>
      <c r="L12" s="14" t="s">
        <v>22</v>
      </c>
      <c r="M12" s="13"/>
      <c r="N12" s="13"/>
    </row>
    <row r="13" spans="1:14" x14ac:dyDescent="0.2">
      <c r="A13" s="14" t="s">
        <v>23</v>
      </c>
      <c r="B13" s="14" t="s">
        <v>14</v>
      </c>
      <c r="C13" s="14" t="s">
        <v>24</v>
      </c>
      <c r="D13" s="14" t="s">
        <v>24</v>
      </c>
      <c r="E13" s="53">
        <v>44561</v>
      </c>
      <c r="F13" s="14" t="s">
        <v>25</v>
      </c>
      <c r="G13" s="14" t="s">
        <v>26</v>
      </c>
      <c r="H13" s="14" t="s">
        <v>27</v>
      </c>
      <c r="I13" s="14" t="s">
        <v>28</v>
      </c>
      <c r="J13" s="14" t="s">
        <v>29</v>
      </c>
      <c r="K13" s="14" t="s">
        <v>30</v>
      </c>
      <c r="L13" s="14" t="s">
        <v>31</v>
      </c>
      <c r="M13" s="13"/>
      <c r="N13" s="13"/>
    </row>
    <row r="14" spans="1:14" x14ac:dyDescent="0.2">
      <c r="A14" s="21" t="s">
        <v>32</v>
      </c>
      <c r="B14" s="21" t="s">
        <v>33</v>
      </c>
      <c r="C14" s="21" t="s">
        <v>34</v>
      </c>
      <c r="D14" s="21" t="s">
        <v>35</v>
      </c>
      <c r="E14" s="21" t="s">
        <v>36</v>
      </c>
      <c r="F14" s="21" t="s">
        <v>37</v>
      </c>
      <c r="G14" s="21" t="s">
        <v>38</v>
      </c>
      <c r="H14" s="21" t="s">
        <v>39</v>
      </c>
      <c r="I14" s="21" t="s">
        <v>40</v>
      </c>
      <c r="J14" s="21" t="s">
        <v>41</v>
      </c>
      <c r="K14" s="21" t="s">
        <v>42</v>
      </c>
      <c r="L14" s="21" t="s">
        <v>43</v>
      </c>
      <c r="M14" s="13"/>
      <c r="N14" s="13"/>
    </row>
    <row r="15" spans="1:14" x14ac:dyDescent="0.2">
      <c r="A15" s="14"/>
      <c r="B15" s="14"/>
      <c r="C15" s="14"/>
      <c r="D15" s="14"/>
      <c r="E15" s="14"/>
      <c r="F15" s="12"/>
      <c r="G15" s="12"/>
      <c r="H15" s="12"/>
      <c r="I15" s="14"/>
      <c r="J15" s="12"/>
      <c r="K15" s="12"/>
      <c r="L15" s="12"/>
      <c r="M15" s="13"/>
      <c r="N15" s="13"/>
    </row>
    <row r="16" spans="1:14" x14ac:dyDescent="0.2">
      <c r="A16" s="22">
        <v>1</v>
      </c>
      <c r="B16" s="36" t="s">
        <v>75</v>
      </c>
      <c r="C16" s="37">
        <v>39227</v>
      </c>
      <c r="D16" s="37">
        <v>50175</v>
      </c>
      <c r="E16" s="38">
        <f>'224 Calc'!R4</f>
        <v>60000000</v>
      </c>
      <c r="F16" s="39">
        <v>340200</v>
      </c>
      <c r="G16" s="39">
        <v>347570.83919999993</v>
      </c>
      <c r="H16" s="23">
        <f>SUM(F16:G16)</f>
        <v>687770.83919999993</v>
      </c>
      <c r="I16" s="42">
        <v>30</v>
      </c>
      <c r="J16" s="23">
        <f t="shared" ref="J16:J24" si="0">H16/I16</f>
        <v>22925.694639999998</v>
      </c>
      <c r="K16" s="24">
        <v>3690000</v>
      </c>
      <c r="L16" s="23">
        <f t="shared" ref="L16:L27" si="1">J16+K16</f>
        <v>3712925.6946399999</v>
      </c>
      <c r="M16" s="13"/>
      <c r="N16" s="13"/>
    </row>
    <row r="17" spans="1:14" ht="15.75" customHeight="1" x14ac:dyDescent="0.2">
      <c r="A17" s="22">
        <v>2</v>
      </c>
      <c r="B17" s="40" t="s">
        <v>76</v>
      </c>
      <c r="C17" s="37">
        <v>40521</v>
      </c>
      <c r="D17" s="37">
        <v>44331</v>
      </c>
      <c r="E17" s="38">
        <f>'224 Calc'!R5</f>
        <v>17986415.384615384</v>
      </c>
      <c r="F17" s="38">
        <v>0</v>
      </c>
      <c r="G17" s="38">
        <v>0</v>
      </c>
      <c r="H17" s="23">
        <f>SUM(F17:G17)</f>
        <v>0</v>
      </c>
      <c r="I17" s="43">
        <v>10.4</v>
      </c>
      <c r="J17" s="23">
        <f t="shared" si="0"/>
        <v>0</v>
      </c>
      <c r="K17" s="24">
        <v>946984.77</v>
      </c>
      <c r="L17" s="23">
        <f t="shared" si="1"/>
        <v>946984.77</v>
      </c>
      <c r="M17" s="13"/>
      <c r="N17" s="25"/>
    </row>
    <row r="18" spans="1:14" x14ac:dyDescent="0.2">
      <c r="A18" s="22">
        <v>3</v>
      </c>
      <c r="B18" s="40" t="s">
        <v>77</v>
      </c>
      <c r="C18" s="37">
        <v>41065</v>
      </c>
      <c r="D18" s="37">
        <v>52018</v>
      </c>
      <c r="E18" s="38">
        <f>'224 Calc'!R6</f>
        <v>50000000</v>
      </c>
      <c r="F18" s="38">
        <v>138000</v>
      </c>
      <c r="G18" s="38">
        <f>513521+1326300</f>
        <v>1839821</v>
      </c>
      <c r="H18" s="24">
        <f t="shared" ref="H18:H27" si="2">SUM(F18:G18)</f>
        <v>1977821</v>
      </c>
      <c r="I18" s="43">
        <v>30</v>
      </c>
      <c r="J18" s="23">
        <f t="shared" si="0"/>
        <v>65927.366666666669</v>
      </c>
      <c r="K18" s="24">
        <v>2050000</v>
      </c>
      <c r="L18" s="23">
        <f t="shared" si="1"/>
        <v>2115927.3666666667</v>
      </c>
      <c r="M18" s="13"/>
      <c r="N18" s="25"/>
    </row>
    <row r="19" spans="1:14" x14ac:dyDescent="0.2">
      <c r="A19" s="22">
        <v>4</v>
      </c>
      <c r="B19" s="41" t="s">
        <v>78</v>
      </c>
      <c r="C19" s="37">
        <v>41180</v>
      </c>
      <c r="D19" s="37">
        <v>44805</v>
      </c>
      <c r="E19" s="38">
        <f>'224 Calc'!R7</f>
        <v>25000000</v>
      </c>
      <c r="F19" s="38">
        <v>30500</v>
      </c>
      <c r="G19" s="38">
        <v>196352</v>
      </c>
      <c r="H19" s="24">
        <f>SUM(F19:G19)</f>
        <v>226852</v>
      </c>
      <c r="I19" s="43">
        <v>10</v>
      </c>
      <c r="J19" s="23">
        <f t="shared" si="0"/>
        <v>22685.200000000001</v>
      </c>
      <c r="K19" s="24">
        <v>650000</v>
      </c>
      <c r="L19" s="23">
        <f t="shared" si="1"/>
        <v>672685.2</v>
      </c>
      <c r="M19" s="13"/>
      <c r="N19" s="25"/>
    </row>
    <row r="20" spans="1:14" x14ac:dyDescent="0.2">
      <c r="A20" s="22">
        <v>5</v>
      </c>
      <c r="B20" s="41" t="s">
        <v>79</v>
      </c>
      <c r="C20" s="37">
        <v>41774</v>
      </c>
      <c r="D20" s="37">
        <v>52732</v>
      </c>
      <c r="E20" s="38">
        <f>'224 Calc'!R8</f>
        <v>10000000</v>
      </c>
      <c r="F20" s="38">
        <v>6700</v>
      </c>
      <c r="G20" s="38">
        <f>108129.34+10356</f>
        <v>118485.34</v>
      </c>
      <c r="H20" s="24">
        <f t="shared" si="2"/>
        <v>125185.34</v>
      </c>
      <c r="I20" s="44">
        <v>30</v>
      </c>
      <c r="J20" s="23">
        <f t="shared" si="0"/>
        <v>4172.8446666666669</v>
      </c>
      <c r="K20" s="24">
        <v>435000</v>
      </c>
      <c r="L20" s="23">
        <f t="shared" si="1"/>
        <v>439172.84466666664</v>
      </c>
      <c r="M20" s="13"/>
      <c r="N20" s="25"/>
    </row>
    <row r="21" spans="1:14" x14ac:dyDescent="0.2">
      <c r="A21" s="22">
        <v>6</v>
      </c>
      <c r="B21" s="41" t="s">
        <v>80</v>
      </c>
      <c r="C21" s="37">
        <v>42144</v>
      </c>
      <c r="D21" s="37">
        <v>53097</v>
      </c>
      <c r="E21" s="38">
        <f>'224 Calc'!R9</f>
        <v>20000000</v>
      </c>
      <c r="F21" s="38">
        <v>37200</v>
      </c>
      <c r="G21" s="38">
        <f>220009.69-347040</f>
        <v>-127030.31</v>
      </c>
      <c r="H21" s="24">
        <f t="shared" si="2"/>
        <v>-89830.31</v>
      </c>
      <c r="I21" s="43">
        <v>30</v>
      </c>
      <c r="J21" s="23">
        <f t="shared" si="0"/>
        <v>-2994.3436666666666</v>
      </c>
      <c r="K21" s="24">
        <v>840000</v>
      </c>
      <c r="L21" s="23">
        <f t="shared" si="1"/>
        <v>837005.65633333335</v>
      </c>
      <c r="M21" s="13"/>
      <c r="N21" s="13"/>
    </row>
    <row r="22" spans="1:14" x14ac:dyDescent="0.2">
      <c r="A22" s="22">
        <v>7</v>
      </c>
      <c r="B22" s="41" t="s">
        <v>81</v>
      </c>
      <c r="C22" s="37">
        <v>43258</v>
      </c>
      <c r="D22" s="37">
        <v>54224</v>
      </c>
      <c r="E22" s="38">
        <f>'224 Calc'!R10</f>
        <v>75000000</v>
      </c>
      <c r="F22" s="38">
        <v>402000</v>
      </c>
      <c r="G22" s="38">
        <v>823198.62999999989</v>
      </c>
      <c r="H22" s="24">
        <f t="shared" si="2"/>
        <v>1225198.6299999999</v>
      </c>
      <c r="I22" s="44">
        <v>30</v>
      </c>
      <c r="J22" s="23">
        <f t="shared" si="0"/>
        <v>40839.954333333328</v>
      </c>
      <c r="K22" s="24">
        <v>3225000</v>
      </c>
      <c r="L22" s="23">
        <f t="shared" si="1"/>
        <v>3265839.9543333333</v>
      </c>
      <c r="M22" s="13"/>
      <c r="N22" s="13"/>
    </row>
    <row r="23" spans="1:14" x14ac:dyDescent="0.2">
      <c r="A23" s="22">
        <v>8</v>
      </c>
      <c r="B23" s="40" t="s">
        <v>82</v>
      </c>
      <c r="C23" s="37">
        <v>43377</v>
      </c>
      <c r="D23" s="37">
        <v>54589</v>
      </c>
      <c r="E23" s="38">
        <f>'224 Calc'!R11</f>
        <v>25000000</v>
      </c>
      <c r="F23" s="38">
        <v>127750</v>
      </c>
      <c r="G23" s="38">
        <v>263993.33999999997</v>
      </c>
      <c r="H23" s="24">
        <f t="shared" si="2"/>
        <v>391743.33999999997</v>
      </c>
      <c r="I23" s="43">
        <f>30+(8/12)</f>
        <v>30.666666666666668</v>
      </c>
      <c r="J23" s="23">
        <f t="shared" si="0"/>
        <v>12774.239347826086</v>
      </c>
      <c r="K23" s="24">
        <v>1112500</v>
      </c>
      <c r="L23" s="23">
        <f t="shared" si="1"/>
        <v>1125274.239347826</v>
      </c>
      <c r="M23" s="13"/>
      <c r="N23" s="13"/>
    </row>
    <row r="24" spans="1:14" x14ac:dyDescent="0.2">
      <c r="A24" s="22">
        <v>9</v>
      </c>
      <c r="B24" s="41" t="s">
        <v>83</v>
      </c>
      <c r="C24" s="37">
        <v>43668</v>
      </c>
      <c r="D24" s="37">
        <v>54954</v>
      </c>
      <c r="E24" s="38">
        <f>'224 Calc'!R12</f>
        <v>25000000</v>
      </c>
      <c r="F24" s="38">
        <v>306500</v>
      </c>
      <c r="G24" s="38">
        <v>290436.2</v>
      </c>
      <c r="H24" s="24">
        <f t="shared" si="2"/>
        <v>596936.19999999995</v>
      </c>
      <c r="I24" s="43">
        <f>371/12</f>
        <v>30.916666666666668</v>
      </c>
      <c r="J24" s="23">
        <f t="shared" si="0"/>
        <v>19307.909433962261</v>
      </c>
      <c r="K24" s="24">
        <v>906249.95999999985</v>
      </c>
      <c r="L24" s="23">
        <f t="shared" si="1"/>
        <v>925557.86943396216</v>
      </c>
      <c r="M24" s="13"/>
      <c r="N24" s="13"/>
    </row>
    <row r="25" spans="1:14" x14ac:dyDescent="0.2">
      <c r="A25" s="22">
        <v>10</v>
      </c>
      <c r="B25" s="41" t="s">
        <v>80</v>
      </c>
      <c r="C25" s="37">
        <v>44027</v>
      </c>
      <c r="D25" s="37">
        <v>54954</v>
      </c>
      <c r="E25" s="38">
        <f>'224 Calc'!R13</f>
        <v>150000000</v>
      </c>
      <c r="F25" s="38">
        <v>0</v>
      </c>
      <c r="G25" s="38">
        <f>E25*0.01</f>
        <v>1500000</v>
      </c>
      <c r="H25" s="24">
        <f t="shared" si="2"/>
        <v>1500000</v>
      </c>
      <c r="I25" s="43">
        <v>29.916666666666668</v>
      </c>
      <c r="J25" s="23">
        <f>H25/I25</f>
        <v>50139.275766016712</v>
      </c>
      <c r="K25" s="24">
        <v>6300000</v>
      </c>
      <c r="L25" s="23">
        <f t="shared" si="1"/>
        <v>6350139.2757660169</v>
      </c>
      <c r="M25" s="13"/>
      <c r="N25" s="13"/>
    </row>
    <row r="26" spans="1:14" x14ac:dyDescent="0.2">
      <c r="A26" s="22">
        <v>11</v>
      </c>
      <c r="B26" s="41" t="s">
        <v>80</v>
      </c>
      <c r="C26" s="37">
        <v>44270</v>
      </c>
      <c r="D26" s="37">
        <v>55227</v>
      </c>
      <c r="E26" s="38">
        <f>'224 Calc'!R14</f>
        <v>57692307.692307696</v>
      </c>
      <c r="F26" s="38">
        <v>0</v>
      </c>
      <c r="G26" s="38">
        <f>75000000*0.01</f>
        <v>750000</v>
      </c>
      <c r="H26" s="24">
        <f t="shared" si="2"/>
        <v>750000</v>
      </c>
      <c r="I26" s="43">
        <v>30</v>
      </c>
      <c r="J26" s="23">
        <f>(H26/I26)*(10/12)</f>
        <v>20833.333333333336</v>
      </c>
      <c r="K26" s="24">
        <v>2493750</v>
      </c>
      <c r="L26" s="23">
        <f t="shared" si="1"/>
        <v>2514583.3333333335</v>
      </c>
      <c r="M26" s="13"/>
      <c r="N26" s="13"/>
    </row>
    <row r="27" spans="1:14" x14ac:dyDescent="0.2">
      <c r="A27" s="22">
        <v>12</v>
      </c>
      <c r="B27" s="41" t="s">
        <v>80</v>
      </c>
      <c r="C27" s="37">
        <v>44515</v>
      </c>
      <c r="D27" s="37">
        <v>55472</v>
      </c>
      <c r="E27" s="38">
        <f>'224 Calc'!R15</f>
        <v>11538461.538461538</v>
      </c>
      <c r="F27" s="38">
        <v>0</v>
      </c>
      <c r="G27" s="38">
        <f>75000000*0.01</f>
        <v>750000</v>
      </c>
      <c r="H27" s="24">
        <f t="shared" si="2"/>
        <v>750000</v>
      </c>
      <c r="I27" s="43">
        <v>30</v>
      </c>
      <c r="J27" s="23">
        <f>(H27/I27)*(2/12)</f>
        <v>4166.6666666666661</v>
      </c>
      <c r="K27" s="24">
        <v>393750</v>
      </c>
      <c r="L27" s="23">
        <f t="shared" si="1"/>
        <v>397916.66666666669</v>
      </c>
      <c r="M27" s="13"/>
      <c r="N27" s="13"/>
    </row>
    <row r="28" spans="1:14" x14ac:dyDescent="0.2">
      <c r="A28" s="22"/>
      <c r="B28" s="13"/>
      <c r="C28" s="15"/>
      <c r="D28" s="15"/>
      <c r="E28" s="23"/>
      <c r="F28" s="23"/>
      <c r="G28" s="23"/>
      <c r="H28" s="24"/>
      <c r="I28" s="24"/>
      <c r="J28" s="23"/>
      <c r="K28" s="24"/>
      <c r="L28" s="23"/>
      <c r="M28" s="13"/>
      <c r="N28" s="13"/>
    </row>
    <row r="29" spans="1:14" x14ac:dyDescent="0.2">
      <c r="A29" s="22"/>
      <c r="B29" s="13"/>
      <c r="C29" s="13"/>
      <c r="D29" s="13"/>
      <c r="E29" s="23"/>
      <c r="F29" s="23"/>
      <c r="G29" s="23"/>
      <c r="H29" s="24"/>
      <c r="I29" s="24"/>
      <c r="J29" s="23"/>
      <c r="K29" s="24"/>
      <c r="L29" s="23"/>
      <c r="M29" s="13"/>
      <c r="N29" s="13"/>
    </row>
    <row r="30" spans="1:14" x14ac:dyDescent="0.2">
      <c r="A30" s="22"/>
      <c r="B30" s="13"/>
      <c r="C30" s="13"/>
      <c r="D30" s="13"/>
      <c r="E30" s="23"/>
      <c r="F30" s="23"/>
      <c r="G30" s="23"/>
      <c r="H30" s="24"/>
      <c r="I30" s="24"/>
      <c r="J30" s="23"/>
      <c r="K30" s="24"/>
      <c r="L30" s="23"/>
      <c r="M30" s="13"/>
      <c r="N30" s="13"/>
    </row>
    <row r="31" spans="1:14" x14ac:dyDescent="0.2">
      <c r="A31" s="11"/>
      <c r="B31" s="13"/>
      <c r="C31" s="13"/>
      <c r="D31" s="13"/>
      <c r="E31" s="26"/>
      <c r="F31" s="27"/>
      <c r="G31" s="27"/>
      <c r="H31" s="27"/>
      <c r="I31" s="24"/>
      <c r="J31" s="27"/>
      <c r="K31" s="27"/>
      <c r="L31" s="27"/>
      <c r="M31" s="13"/>
      <c r="N31" s="13"/>
    </row>
    <row r="32" spans="1:14" ht="15.75" customHeight="1" thickBot="1" x14ac:dyDescent="0.25">
      <c r="A32" s="14">
        <v>13</v>
      </c>
      <c r="B32" s="12" t="s">
        <v>13</v>
      </c>
      <c r="C32" s="13"/>
      <c r="D32" s="13"/>
      <c r="E32" s="28">
        <f>SUM(E16:E31)</f>
        <v>527217184.6153847</v>
      </c>
      <c r="F32" s="28">
        <f>SUM(F16:F31)</f>
        <v>1388850</v>
      </c>
      <c r="G32" s="28">
        <f>SUM(G16:G31)</f>
        <v>6752827.0391999995</v>
      </c>
      <c r="H32" s="28">
        <f>SUM(H16:H31)</f>
        <v>8141677.0391999995</v>
      </c>
      <c r="I32" s="24"/>
      <c r="J32" s="28">
        <f>SUM(J16:J31)</f>
        <v>260778.14118780504</v>
      </c>
      <c r="K32" s="28">
        <f>SUM(K16:K31)</f>
        <v>23043234.729999997</v>
      </c>
      <c r="L32" s="28">
        <f>SUM(L16:L31)</f>
        <v>23304012.871187806</v>
      </c>
      <c r="M32" s="13"/>
      <c r="N32" s="13"/>
    </row>
    <row r="33" spans="1:14" ht="13.5" thickTop="1" x14ac:dyDescent="0.2">
      <c r="A33" s="11"/>
      <c r="B33" s="13"/>
      <c r="C33" s="13"/>
      <c r="D33" s="13"/>
      <c r="E33" s="24"/>
      <c r="F33" s="29"/>
      <c r="G33" s="29"/>
      <c r="H33" s="29"/>
      <c r="I33" s="24"/>
      <c r="J33" s="29"/>
      <c r="K33" s="29"/>
      <c r="L33" s="29"/>
      <c r="M33" s="13"/>
      <c r="N33" s="13"/>
    </row>
    <row r="34" spans="1:14" ht="15.75" customHeight="1" x14ac:dyDescent="0.2">
      <c r="A34" s="14">
        <v>14</v>
      </c>
      <c r="B34" s="12" t="s">
        <v>44</v>
      </c>
      <c r="C34" s="13"/>
      <c r="D34" s="13"/>
      <c r="E34" s="38">
        <f>-'181 Calc'!N4</f>
        <v>-4208856.1747468058</v>
      </c>
      <c r="F34" s="13"/>
      <c r="G34" s="24"/>
      <c r="H34" s="24"/>
      <c r="I34" s="24"/>
      <c r="J34" s="24"/>
      <c r="K34" s="24"/>
      <c r="L34" s="24"/>
      <c r="M34" s="13"/>
      <c r="N34" s="13"/>
    </row>
    <row r="35" spans="1:14" ht="31.7" customHeight="1" x14ac:dyDescent="0.2">
      <c r="A35" s="11">
        <v>15</v>
      </c>
      <c r="B35" s="12" t="s">
        <v>45</v>
      </c>
      <c r="C35" s="13"/>
      <c r="D35" s="13"/>
      <c r="E35" s="51">
        <f>-'226 Calc'!N4</f>
        <v>-1079579.5899999999</v>
      </c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31.7" customHeight="1" x14ac:dyDescent="0.2">
      <c r="A36" s="11">
        <v>16</v>
      </c>
      <c r="B36" s="35" t="s">
        <v>74</v>
      </c>
      <c r="C36" s="13"/>
      <c r="D36" s="13"/>
      <c r="E36" s="51">
        <f>-'2190040 Calc'!N4</f>
        <v>-655953.24000000197</v>
      </c>
      <c r="F36" s="31"/>
      <c r="G36" s="13"/>
      <c r="H36" s="30"/>
      <c r="I36" s="13"/>
      <c r="J36" s="13"/>
      <c r="K36" s="13"/>
      <c r="L36" s="13"/>
      <c r="M36" s="13"/>
      <c r="N36" s="13"/>
    </row>
    <row r="37" spans="1:14" ht="31.7" customHeight="1" thickBot="1" x14ac:dyDescent="0.25">
      <c r="A37" s="14">
        <v>17</v>
      </c>
      <c r="B37" s="12" t="s">
        <v>19</v>
      </c>
      <c r="C37" s="13"/>
      <c r="D37" s="13"/>
      <c r="E37" s="52">
        <f>E32+E34+E35+E36</f>
        <v>521272795.6106379</v>
      </c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3.5" thickTop="1" x14ac:dyDescent="0.2">
      <c r="A38" s="11"/>
      <c r="B38" s="13"/>
      <c r="C38" s="13"/>
      <c r="D38" s="13"/>
      <c r="E38" s="32"/>
      <c r="F38" s="13"/>
      <c r="G38" s="13"/>
      <c r="H38" s="13"/>
      <c r="I38" s="13"/>
      <c r="J38" s="13"/>
      <c r="K38" s="13"/>
      <c r="L38" s="13"/>
      <c r="M38" s="13"/>
      <c r="N38" s="13"/>
    </row>
    <row r="39" spans="1:14" x14ac:dyDescent="0.2">
      <c r="A39" s="11"/>
      <c r="B39" s="13"/>
      <c r="C39" s="13"/>
      <c r="D39" s="13"/>
      <c r="E39" s="24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15.75" customHeight="1" thickBot="1" x14ac:dyDescent="0.25">
      <c r="A40" s="14">
        <v>18</v>
      </c>
      <c r="B40" s="12" t="s">
        <v>46</v>
      </c>
      <c r="C40" s="1" t="s">
        <v>47</v>
      </c>
      <c r="D40" s="13"/>
      <c r="E40" s="33">
        <f>(L32/E37)</f>
        <v>4.4705983253717739E-2</v>
      </c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3.5" thickTop="1" x14ac:dyDescent="0.2">
      <c r="A41" s="6"/>
      <c r="E41" s="5"/>
    </row>
    <row r="42" spans="1:14" x14ac:dyDescent="0.2">
      <c r="A42" s="6"/>
      <c r="E42" s="4"/>
    </row>
    <row r="43" spans="1:14" x14ac:dyDescent="0.2">
      <c r="A43" s="6"/>
    </row>
    <row r="44" spans="1:14" x14ac:dyDescent="0.2">
      <c r="A44" s="6"/>
    </row>
    <row r="45" spans="1:14" x14ac:dyDescent="0.2">
      <c r="A45" s="6"/>
    </row>
    <row r="46" spans="1:14" x14ac:dyDescent="0.2">
      <c r="A46" s="6"/>
    </row>
    <row r="47" spans="1:14" x14ac:dyDescent="0.2">
      <c r="A47" s="6"/>
    </row>
    <row r="48" spans="1:14" x14ac:dyDescent="0.2">
      <c r="A48" s="6"/>
    </row>
    <row r="49" spans="1:14" x14ac:dyDescent="0.2">
      <c r="A49" s="6"/>
    </row>
    <row r="50" spans="1:14" x14ac:dyDescent="0.2">
      <c r="A50" s="6"/>
    </row>
    <row r="51" spans="1:14" x14ac:dyDescent="0.2">
      <c r="A51" s="6"/>
    </row>
    <row r="52" spans="1:14" x14ac:dyDescent="0.2">
      <c r="A52" s="6"/>
    </row>
    <row r="53" spans="1:14" x14ac:dyDescent="0.2">
      <c r="A53" s="6"/>
    </row>
    <row r="54" spans="1:14" x14ac:dyDescent="0.2">
      <c r="A54" s="6"/>
    </row>
    <row r="56" spans="1:1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x14ac:dyDescent="0.2">
      <c r="A57" s="1" t="s">
        <v>48</v>
      </c>
      <c r="L57" s="1" t="s">
        <v>49</v>
      </c>
    </row>
  </sheetData>
  <phoneticPr fontId="0" type="noConversion"/>
  <printOptions horizontalCentered="1"/>
  <pageMargins left="0.25" right="0.25" top="1" bottom="1" header="0.5" footer="0.5"/>
  <pageSetup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D1" workbookViewId="0">
      <selection activeCell="D25" sqref="D25"/>
    </sheetView>
  </sheetViews>
  <sheetFormatPr defaultRowHeight="12" x14ac:dyDescent="0.15"/>
  <cols>
    <col min="1" max="13" width="13" bestFit="1" customWidth="1"/>
    <col min="14" max="14" width="14" bestFit="1" customWidth="1"/>
    <col min="257" max="269" width="13" bestFit="1" customWidth="1"/>
    <col min="270" max="270" width="14" bestFit="1" customWidth="1"/>
    <col min="513" max="525" width="13" bestFit="1" customWidth="1"/>
    <col min="526" max="526" width="14" bestFit="1" customWidth="1"/>
    <col min="769" max="781" width="13" bestFit="1" customWidth="1"/>
    <col min="782" max="782" width="14" bestFit="1" customWidth="1"/>
    <col min="1025" max="1037" width="13" bestFit="1" customWidth="1"/>
    <col min="1038" max="1038" width="14" bestFit="1" customWidth="1"/>
    <col min="1281" max="1293" width="13" bestFit="1" customWidth="1"/>
    <col min="1294" max="1294" width="14" bestFit="1" customWidth="1"/>
    <col min="1537" max="1549" width="13" bestFit="1" customWidth="1"/>
    <col min="1550" max="1550" width="14" bestFit="1" customWidth="1"/>
    <col min="1793" max="1805" width="13" bestFit="1" customWidth="1"/>
    <col min="1806" max="1806" width="14" bestFit="1" customWidth="1"/>
    <col min="2049" max="2061" width="13" bestFit="1" customWidth="1"/>
    <col min="2062" max="2062" width="14" bestFit="1" customWidth="1"/>
    <col min="2305" max="2317" width="13" bestFit="1" customWidth="1"/>
    <col min="2318" max="2318" width="14" bestFit="1" customWidth="1"/>
    <col min="2561" max="2573" width="13" bestFit="1" customWidth="1"/>
    <col min="2574" max="2574" width="14" bestFit="1" customWidth="1"/>
    <col min="2817" max="2829" width="13" bestFit="1" customWidth="1"/>
    <col min="2830" max="2830" width="14" bestFit="1" customWidth="1"/>
    <col min="3073" max="3085" width="13" bestFit="1" customWidth="1"/>
    <col min="3086" max="3086" width="14" bestFit="1" customWidth="1"/>
    <col min="3329" max="3341" width="13" bestFit="1" customWidth="1"/>
    <col min="3342" max="3342" width="14" bestFit="1" customWidth="1"/>
    <col min="3585" max="3597" width="13" bestFit="1" customWidth="1"/>
    <col min="3598" max="3598" width="14" bestFit="1" customWidth="1"/>
    <col min="3841" max="3853" width="13" bestFit="1" customWidth="1"/>
    <col min="3854" max="3854" width="14" bestFit="1" customWidth="1"/>
    <col min="4097" max="4109" width="13" bestFit="1" customWidth="1"/>
    <col min="4110" max="4110" width="14" bestFit="1" customWidth="1"/>
    <col min="4353" max="4365" width="13" bestFit="1" customWidth="1"/>
    <col min="4366" max="4366" width="14" bestFit="1" customWidth="1"/>
    <col min="4609" max="4621" width="13" bestFit="1" customWidth="1"/>
    <col min="4622" max="4622" width="14" bestFit="1" customWidth="1"/>
    <col min="4865" max="4877" width="13" bestFit="1" customWidth="1"/>
    <col min="4878" max="4878" width="14" bestFit="1" customWidth="1"/>
    <col min="5121" max="5133" width="13" bestFit="1" customWidth="1"/>
    <col min="5134" max="5134" width="14" bestFit="1" customWidth="1"/>
    <col min="5377" max="5389" width="13" bestFit="1" customWidth="1"/>
    <col min="5390" max="5390" width="14" bestFit="1" customWidth="1"/>
    <col min="5633" max="5645" width="13" bestFit="1" customWidth="1"/>
    <col min="5646" max="5646" width="14" bestFit="1" customWidth="1"/>
    <col min="5889" max="5901" width="13" bestFit="1" customWidth="1"/>
    <col min="5902" max="5902" width="14" bestFit="1" customWidth="1"/>
    <col min="6145" max="6157" width="13" bestFit="1" customWidth="1"/>
    <col min="6158" max="6158" width="14" bestFit="1" customWidth="1"/>
    <col min="6401" max="6413" width="13" bestFit="1" customWidth="1"/>
    <col min="6414" max="6414" width="14" bestFit="1" customWidth="1"/>
    <col min="6657" max="6669" width="13" bestFit="1" customWidth="1"/>
    <col min="6670" max="6670" width="14" bestFit="1" customWidth="1"/>
    <col min="6913" max="6925" width="13" bestFit="1" customWidth="1"/>
    <col min="6926" max="6926" width="14" bestFit="1" customWidth="1"/>
    <col min="7169" max="7181" width="13" bestFit="1" customWidth="1"/>
    <col min="7182" max="7182" width="14" bestFit="1" customWidth="1"/>
    <col min="7425" max="7437" width="13" bestFit="1" customWidth="1"/>
    <col min="7438" max="7438" width="14" bestFit="1" customWidth="1"/>
    <col min="7681" max="7693" width="13" bestFit="1" customWidth="1"/>
    <col min="7694" max="7694" width="14" bestFit="1" customWidth="1"/>
    <col min="7937" max="7949" width="13" bestFit="1" customWidth="1"/>
    <col min="7950" max="7950" width="14" bestFit="1" customWidth="1"/>
    <col min="8193" max="8205" width="13" bestFit="1" customWidth="1"/>
    <col min="8206" max="8206" width="14" bestFit="1" customWidth="1"/>
    <col min="8449" max="8461" width="13" bestFit="1" customWidth="1"/>
    <col min="8462" max="8462" width="14" bestFit="1" customWidth="1"/>
    <col min="8705" max="8717" width="13" bestFit="1" customWidth="1"/>
    <col min="8718" max="8718" width="14" bestFit="1" customWidth="1"/>
    <col min="8961" max="8973" width="13" bestFit="1" customWidth="1"/>
    <col min="8974" max="8974" width="14" bestFit="1" customWidth="1"/>
    <col min="9217" max="9229" width="13" bestFit="1" customWidth="1"/>
    <col min="9230" max="9230" width="14" bestFit="1" customWidth="1"/>
    <col min="9473" max="9485" width="13" bestFit="1" customWidth="1"/>
    <col min="9486" max="9486" width="14" bestFit="1" customWidth="1"/>
    <col min="9729" max="9741" width="13" bestFit="1" customWidth="1"/>
    <col min="9742" max="9742" width="14" bestFit="1" customWidth="1"/>
    <col min="9985" max="9997" width="13" bestFit="1" customWidth="1"/>
    <col min="9998" max="9998" width="14" bestFit="1" customWidth="1"/>
    <col min="10241" max="10253" width="13" bestFit="1" customWidth="1"/>
    <col min="10254" max="10254" width="14" bestFit="1" customWidth="1"/>
    <col min="10497" max="10509" width="13" bestFit="1" customWidth="1"/>
    <col min="10510" max="10510" width="14" bestFit="1" customWidth="1"/>
    <col min="10753" max="10765" width="13" bestFit="1" customWidth="1"/>
    <col min="10766" max="10766" width="14" bestFit="1" customWidth="1"/>
    <col min="11009" max="11021" width="13" bestFit="1" customWidth="1"/>
    <col min="11022" max="11022" width="14" bestFit="1" customWidth="1"/>
    <col min="11265" max="11277" width="13" bestFit="1" customWidth="1"/>
    <col min="11278" max="11278" width="14" bestFit="1" customWidth="1"/>
    <col min="11521" max="11533" width="13" bestFit="1" customWidth="1"/>
    <col min="11534" max="11534" width="14" bestFit="1" customWidth="1"/>
    <col min="11777" max="11789" width="13" bestFit="1" customWidth="1"/>
    <col min="11790" max="11790" width="14" bestFit="1" customWidth="1"/>
    <col min="12033" max="12045" width="13" bestFit="1" customWidth="1"/>
    <col min="12046" max="12046" width="14" bestFit="1" customWidth="1"/>
    <col min="12289" max="12301" width="13" bestFit="1" customWidth="1"/>
    <col min="12302" max="12302" width="14" bestFit="1" customWidth="1"/>
    <col min="12545" max="12557" width="13" bestFit="1" customWidth="1"/>
    <col min="12558" max="12558" width="14" bestFit="1" customWidth="1"/>
    <col min="12801" max="12813" width="13" bestFit="1" customWidth="1"/>
    <col min="12814" max="12814" width="14" bestFit="1" customWidth="1"/>
    <col min="13057" max="13069" width="13" bestFit="1" customWidth="1"/>
    <col min="13070" max="13070" width="14" bestFit="1" customWidth="1"/>
    <col min="13313" max="13325" width="13" bestFit="1" customWidth="1"/>
    <col min="13326" max="13326" width="14" bestFit="1" customWidth="1"/>
    <col min="13569" max="13581" width="13" bestFit="1" customWidth="1"/>
    <col min="13582" max="13582" width="14" bestFit="1" customWidth="1"/>
    <col min="13825" max="13837" width="13" bestFit="1" customWidth="1"/>
    <col min="13838" max="13838" width="14" bestFit="1" customWidth="1"/>
    <col min="14081" max="14093" width="13" bestFit="1" customWidth="1"/>
    <col min="14094" max="14094" width="14" bestFit="1" customWidth="1"/>
    <col min="14337" max="14349" width="13" bestFit="1" customWidth="1"/>
    <col min="14350" max="14350" width="14" bestFit="1" customWidth="1"/>
    <col min="14593" max="14605" width="13" bestFit="1" customWidth="1"/>
    <col min="14606" max="14606" width="14" bestFit="1" customWidth="1"/>
    <col min="14849" max="14861" width="13" bestFit="1" customWidth="1"/>
    <col min="14862" max="14862" width="14" bestFit="1" customWidth="1"/>
    <col min="15105" max="15117" width="13" bestFit="1" customWidth="1"/>
    <col min="15118" max="15118" width="14" bestFit="1" customWidth="1"/>
    <col min="15361" max="15373" width="13" bestFit="1" customWidth="1"/>
    <col min="15374" max="15374" width="14" bestFit="1" customWidth="1"/>
    <col min="15617" max="15629" width="13" bestFit="1" customWidth="1"/>
    <col min="15630" max="15630" width="14" bestFit="1" customWidth="1"/>
    <col min="15873" max="15885" width="13" bestFit="1" customWidth="1"/>
    <col min="15886" max="15886" width="14" bestFit="1" customWidth="1"/>
    <col min="16129" max="16141" width="13" bestFit="1" customWidth="1"/>
    <col min="16142" max="16142" width="14" bestFit="1" customWidth="1"/>
  </cols>
  <sheetData>
    <row r="1" spans="1:14" x14ac:dyDescent="0.15">
      <c r="A1" t="s">
        <v>50</v>
      </c>
      <c r="M1" s="7"/>
    </row>
    <row r="2" spans="1:14" x14ac:dyDescent="0.15">
      <c r="A2" s="7">
        <v>2020</v>
      </c>
      <c r="M2" s="7">
        <v>2021</v>
      </c>
    </row>
    <row r="3" spans="1:14" x14ac:dyDescent="0.1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  <c r="J3" s="7" t="s">
        <v>60</v>
      </c>
      <c r="K3" s="7" t="s">
        <v>61</v>
      </c>
      <c r="L3" s="7" t="s">
        <v>62</v>
      </c>
      <c r="M3" s="7" t="s">
        <v>51</v>
      </c>
      <c r="N3" s="7" t="s">
        <v>63</v>
      </c>
    </row>
    <row r="4" spans="1:14" x14ac:dyDescent="0.15">
      <c r="A4" s="45">
        <v>3603272.4121169923</v>
      </c>
      <c r="B4" s="45">
        <v>3590367.569136491</v>
      </c>
      <c r="C4" s="45">
        <v>3577462.7261559898</v>
      </c>
      <c r="D4" s="45">
        <v>4312474.5498421546</v>
      </c>
      <c r="E4" s="45">
        <v>4297486.3735283203</v>
      </c>
      <c r="F4" s="45">
        <v>4282498.1972144861</v>
      </c>
      <c r="G4" s="45">
        <v>4267510.0209006518</v>
      </c>
      <c r="H4" s="45">
        <v>4252521.8445868175</v>
      </c>
      <c r="I4" s="45">
        <v>4237533.6682729833</v>
      </c>
      <c r="J4" s="45">
        <v>4222545.491959149</v>
      </c>
      <c r="K4" s="45">
        <v>4207557.3156453148</v>
      </c>
      <c r="L4" s="45">
        <v>4940485.8059981465</v>
      </c>
      <c r="M4" s="45">
        <v>4923414.2963509783</v>
      </c>
      <c r="N4" s="8">
        <f>AVERAGE(A4:M4)</f>
        <v>4208856.1747468058</v>
      </c>
    </row>
    <row r="6" spans="1:14" x14ac:dyDescent="0.15">
      <c r="N6" s="9"/>
    </row>
    <row r="8" spans="1:14" x14ac:dyDescent="0.15">
      <c r="A8" s="46"/>
    </row>
    <row r="12" spans="1:14" x14ac:dyDescent="0.15">
      <c r="E12" s="45"/>
    </row>
    <row r="13" spans="1:14" x14ac:dyDescent="0.15">
      <c r="E13" s="45"/>
    </row>
    <row r="14" spans="1:14" x14ac:dyDescent="0.15">
      <c r="E14" s="45"/>
    </row>
    <row r="15" spans="1:14" x14ac:dyDescent="0.15">
      <c r="E15" s="45"/>
    </row>
    <row r="16" spans="1:14" x14ac:dyDescent="0.15">
      <c r="E16" s="45"/>
    </row>
    <row r="17" spans="5:5" x14ac:dyDescent="0.15">
      <c r="E17" s="45"/>
    </row>
    <row r="18" spans="5:5" x14ac:dyDescent="0.15">
      <c r="E18" s="45"/>
    </row>
    <row r="19" spans="5:5" x14ac:dyDescent="0.15">
      <c r="E19" s="45"/>
    </row>
    <row r="20" spans="5:5" x14ac:dyDescent="0.15">
      <c r="E20" s="45"/>
    </row>
    <row r="21" spans="5:5" x14ac:dyDescent="0.15">
      <c r="E21" s="45"/>
    </row>
    <row r="22" spans="5:5" x14ac:dyDescent="0.15">
      <c r="E22" s="45"/>
    </row>
    <row r="23" spans="5:5" x14ac:dyDescent="0.15">
      <c r="E23" s="45"/>
    </row>
    <row r="24" spans="5:5" x14ac:dyDescent="0.15">
      <c r="E24" s="45"/>
    </row>
    <row r="25" spans="5:5" x14ac:dyDescent="0.15">
      <c r="E25" s="45"/>
    </row>
    <row r="26" spans="5:5" x14ac:dyDescent="0.15">
      <c r="E26" s="45"/>
    </row>
    <row r="27" spans="5:5" x14ac:dyDescent="0.15">
      <c r="E27" s="45"/>
    </row>
    <row r="28" spans="5:5" x14ac:dyDescent="0.15">
      <c r="E28" s="45"/>
    </row>
    <row r="29" spans="5:5" x14ac:dyDescent="0.15">
      <c r="E29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A5" sqref="A5"/>
    </sheetView>
  </sheetViews>
  <sheetFormatPr defaultRowHeight="12" x14ac:dyDescent="0.15"/>
  <cols>
    <col min="1" max="1" width="16.375" customWidth="1"/>
    <col min="2" max="13" width="10.75" bestFit="1" customWidth="1"/>
    <col min="14" max="14" width="12.875" bestFit="1" customWidth="1"/>
    <col min="18" max="18" width="10.75" bestFit="1" customWidth="1"/>
    <col min="257" max="257" width="16.375" customWidth="1"/>
    <col min="258" max="269" width="10.75" bestFit="1" customWidth="1"/>
    <col min="270" max="270" width="12.875" bestFit="1" customWidth="1"/>
    <col min="274" max="274" width="10.75" bestFit="1" customWidth="1"/>
    <col min="513" max="513" width="16.375" customWidth="1"/>
    <col min="514" max="525" width="10.75" bestFit="1" customWidth="1"/>
    <col min="526" max="526" width="12.875" bestFit="1" customWidth="1"/>
    <col min="530" max="530" width="10.75" bestFit="1" customWidth="1"/>
    <col min="769" max="769" width="16.375" customWidth="1"/>
    <col min="770" max="781" width="10.75" bestFit="1" customWidth="1"/>
    <col min="782" max="782" width="12.875" bestFit="1" customWidth="1"/>
    <col min="786" max="786" width="10.75" bestFit="1" customWidth="1"/>
    <col min="1025" max="1025" width="16.375" customWidth="1"/>
    <col min="1026" max="1037" width="10.75" bestFit="1" customWidth="1"/>
    <col min="1038" max="1038" width="12.875" bestFit="1" customWidth="1"/>
    <col min="1042" max="1042" width="10.75" bestFit="1" customWidth="1"/>
    <col min="1281" max="1281" width="16.375" customWidth="1"/>
    <col min="1282" max="1293" width="10.75" bestFit="1" customWidth="1"/>
    <col min="1294" max="1294" width="12.875" bestFit="1" customWidth="1"/>
    <col min="1298" max="1298" width="10.75" bestFit="1" customWidth="1"/>
    <col min="1537" max="1537" width="16.375" customWidth="1"/>
    <col min="1538" max="1549" width="10.75" bestFit="1" customWidth="1"/>
    <col min="1550" max="1550" width="12.875" bestFit="1" customWidth="1"/>
    <col min="1554" max="1554" width="10.75" bestFit="1" customWidth="1"/>
    <col min="1793" max="1793" width="16.375" customWidth="1"/>
    <col min="1794" max="1805" width="10.75" bestFit="1" customWidth="1"/>
    <col min="1806" max="1806" width="12.875" bestFit="1" customWidth="1"/>
    <col min="1810" max="1810" width="10.75" bestFit="1" customWidth="1"/>
    <col min="2049" max="2049" width="16.375" customWidth="1"/>
    <col min="2050" max="2061" width="10.75" bestFit="1" customWidth="1"/>
    <col min="2062" max="2062" width="12.875" bestFit="1" customWidth="1"/>
    <col min="2066" max="2066" width="10.75" bestFit="1" customWidth="1"/>
    <col min="2305" max="2305" width="16.375" customWidth="1"/>
    <col min="2306" max="2317" width="10.75" bestFit="1" customWidth="1"/>
    <col min="2318" max="2318" width="12.875" bestFit="1" customWidth="1"/>
    <col min="2322" max="2322" width="10.75" bestFit="1" customWidth="1"/>
    <col min="2561" max="2561" width="16.375" customWidth="1"/>
    <col min="2562" max="2573" width="10.75" bestFit="1" customWidth="1"/>
    <col min="2574" max="2574" width="12.875" bestFit="1" customWidth="1"/>
    <col min="2578" max="2578" width="10.75" bestFit="1" customWidth="1"/>
    <col min="2817" max="2817" width="16.375" customWidth="1"/>
    <col min="2818" max="2829" width="10.75" bestFit="1" customWidth="1"/>
    <col min="2830" max="2830" width="12.875" bestFit="1" customWidth="1"/>
    <col min="2834" max="2834" width="10.75" bestFit="1" customWidth="1"/>
    <col min="3073" max="3073" width="16.375" customWidth="1"/>
    <col min="3074" max="3085" width="10.75" bestFit="1" customWidth="1"/>
    <col min="3086" max="3086" width="12.875" bestFit="1" customWidth="1"/>
    <col min="3090" max="3090" width="10.75" bestFit="1" customWidth="1"/>
    <col min="3329" max="3329" width="16.375" customWidth="1"/>
    <col min="3330" max="3341" width="10.75" bestFit="1" customWidth="1"/>
    <col min="3342" max="3342" width="12.875" bestFit="1" customWidth="1"/>
    <col min="3346" max="3346" width="10.75" bestFit="1" customWidth="1"/>
    <col min="3585" max="3585" width="16.375" customWidth="1"/>
    <col min="3586" max="3597" width="10.75" bestFit="1" customWidth="1"/>
    <col min="3598" max="3598" width="12.875" bestFit="1" customWidth="1"/>
    <col min="3602" max="3602" width="10.75" bestFit="1" customWidth="1"/>
    <col min="3841" max="3841" width="16.375" customWidth="1"/>
    <col min="3842" max="3853" width="10.75" bestFit="1" customWidth="1"/>
    <col min="3854" max="3854" width="12.875" bestFit="1" customWidth="1"/>
    <col min="3858" max="3858" width="10.75" bestFit="1" customWidth="1"/>
    <col min="4097" max="4097" width="16.375" customWidth="1"/>
    <col min="4098" max="4109" width="10.75" bestFit="1" customWidth="1"/>
    <col min="4110" max="4110" width="12.875" bestFit="1" customWidth="1"/>
    <col min="4114" max="4114" width="10.75" bestFit="1" customWidth="1"/>
    <col min="4353" max="4353" width="16.375" customWidth="1"/>
    <col min="4354" max="4365" width="10.75" bestFit="1" customWidth="1"/>
    <col min="4366" max="4366" width="12.875" bestFit="1" customWidth="1"/>
    <col min="4370" max="4370" width="10.75" bestFit="1" customWidth="1"/>
    <col min="4609" max="4609" width="16.375" customWidth="1"/>
    <col min="4610" max="4621" width="10.75" bestFit="1" customWidth="1"/>
    <col min="4622" max="4622" width="12.875" bestFit="1" customWidth="1"/>
    <col min="4626" max="4626" width="10.75" bestFit="1" customWidth="1"/>
    <col min="4865" max="4865" width="16.375" customWidth="1"/>
    <col min="4866" max="4877" width="10.75" bestFit="1" customWidth="1"/>
    <col min="4878" max="4878" width="12.875" bestFit="1" customWidth="1"/>
    <col min="4882" max="4882" width="10.75" bestFit="1" customWidth="1"/>
    <col min="5121" max="5121" width="16.375" customWidth="1"/>
    <col min="5122" max="5133" width="10.75" bestFit="1" customWidth="1"/>
    <col min="5134" max="5134" width="12.875" bestFit="1" customWidth="1"/>
    <col min="5138" max="5138" width="10.75" bestFit="1" customWidth="1"/>
    <col min="5377" max="5377" width="16.375" customWidth="1"/>
    <col min="5378" max="5389" width="10.75" bestFit="1" customWidth="1"/>
    <col min="5390" max="5390" width="12.875" bestFit="1" customWidth="1"/>
    <col min="5394" max="5394" width="10.75" bestFit="1" customWidth="1"/>
    <col min="5633" max="5633" width="16.375" customWidth="1"/>
    <col min="5634" max="5645" width="10.75" bestFit="1" customWidth="1"/>
    <col min="5646" max="5646" width="12.875" bestFit="1" customWidth="1"/>
    <col min="5650" max="5650" width="10.75" bestFit="1" customWidth="1"/>
    <col min="5889" max="5889" width="16.375" customWidth="1"/>
    <col min="5890" max="5901" width="10.75" bestFit="1" customWidth="1"/>
    <col min="5902" max="5902" width="12.875" bestFit="1" customWidth="1"/>
    <col min="5906" max="5906" width="10.75" bestFit="1" customWidth="1"/>
    <col min="6145" max="6145" width="16.375" customWidth="1"/>
    <col min="6146" max="6157" width="10.75" bestFit="1" customWidth="1"/>
    <col min="6158" max="6158" width="12.875" bestFit="1" customWidth="1"/>
    <col min="6162" max="6162" width="10.75" bestFit="1" customWidth="1"/>
    <col min="6401" max="6401" width="16.375" customWidth="1"/>
    <col min="6402" max="6413" width="10.75" bestFit="1" customWidth="1"/>
    <col min="6414" max="6414" width="12.875" bestFit="1" customWidth="1"/>
    <col min="6418" max="6418" width="10.75" bestFit="1" customWidth="1"/>
    <col min="6657" max="6657" width="16.375" customWidth="1"/>
    <col min="6658" max="6669" width="10.75" bestFit="1" customWidth="1"/>
    <col min="6670" max="6670" width="12.875" bestFit="1" customWidth="1"/>
    <col min="6674" max="6674" width="10.75" bestFit="1" customWidth="1"/>
    <col min="6913" max="6913" width="16.375" customWidth="1"/>
    <col min="6914" max="6925" width="10.75" bestFit="1" customWidth="1"/>
    <col min="6926" max="6926" width="12.875" bestFit="1" customWidth="1"/>
    <col min="6930" max="6930" width="10.75" bestFit="1" customWidth="1"/>
    <col min="7169" max="7169" width="16.375" customWidth="1"/>
    <col min="7170" max="7181" width="10.75" bestFit="1" customWidth="1"/>
    <col min="7182" max="7182" width="12.875" bestFit="1" customWidth="1"/>
    <col min="7186" max="7186" width="10.75" bestFit="1" customWidth="1"/>
    <col min="7425" max="7425" width="16.375" customWidth="1"/>
    <col min="7426" max="7437" width="10.75" bestFit="1" customWidth="1"/>
    <col min="7438" max="7438" width="12.875" bestFit="1" customWidth="1"/>
    <col min="7442" max="7442" width="10.75" bestFit="1" customWidth="1"/>
    <col min="7681" max="7681" width="16.375" customWidth="1"/>
    <col min="7682" max="7693" width="10.75" bestFit="1" customWidth="1"/>
    <col min="7694" max="7694" width="12.875" bestFit="1" customWidth="1"/>
    <col min="7698" max="7698" width="10.75" bestFit="1" customWidth="1"/>
    <col min="7937" max="7937" width="16.375" customWidth="1"/>
    <col min="7938" max="7949" width="10.75" bestFit="1" customWidth="1"/>
    <col min="7950" max="7950" width="12.875" bestFit="1" customWidth="1"/>
    <col min="7954" max="7954" width="10.75" bestFit="1" customWidth="1"/>
    <col min="8193" max="8193" width="16.375" customWidth="1"/>
    <col min="8194" max="8205" width="10.75" bestFit="1" customWidth="1"/>
    <col min="8206" max="8206" width="12.875" bestFit="1" customWidth="1"/>
    <col min="8210" max="8210" width="10.75" bestFit="1" customWidth="1"/>
    <col min="8449" max="8449" width="16.375" customWidth="1"/>
    <col min="8450" max="8461" width="10.75" bestFit="1" customWidth="1"/>
    <col min="8462" max="8462" width="12.875" bestFit="1" customWidth="1"/>
    <col min="8466" max="8466" width="10.75" bestFit="1" customWidth="1"/>
    <col min="8705" max="8705" width="16.375" customWidth="1"/>
    <col min="8706" max="8717" width="10.75" bestFit="1" customWidth="1"/>
    <col min="8718" max="8718" width="12.875" bestFit="1" customWidth="1"/>
    <col min="8722" max="8722" width="10.75" bestFit="1" customWidth="1"/>
    <col min="8961" max="8961" width="16.375" customWidth="1"/>
    <col min="8962" max="8973" width="10.75" bestFit="1" customWidth="1"/>
    <col min="8974" max="8974" width="12.875" bestFit="1" customWidth="1"/>
    <col min="8978" max="8978" width="10.75" bestFit="1" customWidth="1"/>
    <col min="9217" max="9217" width="16.375" customWidth="1"/>
    <col min="9218" max="9229" width="10.75" bestFit="1" customWidth="1"/>
    <col min="9230" max="9230" width="12.875" bestFit="1" customWidth="1"/>
    <col min="9234" max="9234" width="10.75" bestFit="1" customWidth="1"/>
    <col min="9473" max="9473" width="16.375" customWidth="1"/>
    <col min="9474" max="9485" width="10.75" bestFit="1" customWidth="1"/>
    <col min="9486" max="9486" width="12.875" bestFit="1" customWidth="1"/>
    <col min="9490" max="9490" width="10.75" bestFit="1" customWidth="1"/>
    <col min="9729" max="9729" width="16.375" customWidth="1"/>
    <col min="9730" max="9741" width="10.75" bestFit="1" customWidth="1"/>
    <col min="9742" max="9742" width="12.875" bestFit="1" customWidth="1"/>
    <col min="9746" max="9746" width="10.75" bestFit="1" customWidth="1"/>
    <col min="9985" max="9985" width="16.375" customWidth="1"/>
    <col min="9986" max="9997" width="10.75" bestFit="1" customWidth="1"/>
    <col min="9998" max="9998" width="12.875" bestFit="1" customWidth="1"/>
    <col min="10002" max="10002" width="10.75" bestFit="1" customWidth="1"/>
    <col min="10241" max="10241" width="16.375" customWidth="1"/>
    <col min="10242" max="10253" width="10.75" bestFit="1" customWidth="1"/>
    <col min="10254" max="10254" width="12.875" bestFit="1" customWidth="1"/>
    <col min="10258" max="10258" width="10.75" bestFit="1" customWidth="1"/>
    <col min="10497" max="10497" width="16.375" customWidth="1"/>
    <col min="10498" max="10509" width="10.75" bestFit="1" customWidth="1"/>
    <col min="10510" max="10510" width="12.875" bestFit="1" customWidth="1"/>
    <col min="10514" max="10514" width="10.75" bestFit="1" customWidth="1"/>
    <col min="10753" max="10753" width="16.375" customWidth="1"/>
    <col min="10754" max="10765" width="10.75" bestFit="1" customWidth="1"/>
    <col min="10766" max="10766" width="12.875" bestFit="1" customWidth="1"/>
    <col min="10770" max="10770" width="10.75" bestFit="1" customWidth="1"/>
    <col min="11009" max="11009" width="16.375" customWidth="1"/>
    <col min="11010" max="11021" width="10.75" bestFit="1" customWidth="1"/>
    <col min="11022" max="11022" width="12.875" bestFit="1" customWidth="1"/>
    <col min="11026" max="11026" width="10.75" bestFit="1" customWidth="1"/>
    <col min="11265" max="11265" width="16.375" customWidth="1"/>
    <col min="11266" max="11277" width="10.75" bestFit="1" customWidth="1"/>
    <col min="11278" max="11278" width="12.875" bestFit="1" customWidth="1"/>
    <col min="11282" max="11282" width="10.75" bestFit="1" customWidth="1"/>
    <col min="11521" max="11521" width="16.375" customWidth="1"/>
    <col min="11522" max="11533" width="10.75" bestFit="1" customWidth="1"/>
    <col min="11534" max="11534" width="12.875" bestFit="1" customWidth="1"/>
    <col min="11538" max="11538" width="10.75" bestFit="1" customWidth="1"/>
    <col min="11777" max="11777" width="16.375" customWidth="1"/>
    <col min="11778" max="11789" width="10.75" bestFit="1" customWidth="1"/>
    <col min="11790" max="11790" width="12.875" bestFit="1" customWidth="1"/>
    <col min="11794" max="11794" width="10.75" bestFit="1" customWidth="1"/>
    <col min="12033" max="12033" width="16.375" customWidth="1"/>
    <col min="12034" max="12045" width="10.75" bestFit="1" customWidth="1"/>
    <col min="12046" max="12046" width="12.875" bestFit="1" customWidth="1"/>
    <col min="12050" max="12050" width="10.75" bestFit="1" customWidth="1"/>
    <col min="12289" max="12289" width="16.375" customWidth="1"/>
    <col min="12290" max="12301" width="10.75" bestFit="1" customWidth="1"/>
    <col min="12302" max="12302" width="12.875" bestFit="1" customWidth="1"/>
    <col min="12306" max="12306" width="10.75" bestFit="1" customWidth="1"/>
    <col min="12545" max="12545" width="16.375" customWidth="1"/>
    <col min="12546" max="12557" width="10.75" bestFit="1" customWidth="1"/>
    <col min="12558" max="12558" width="12.875" bestFit="1" customWidth="1"/>
    <col min="12562" max="12562" width="10.75" bestFit="1" customWidth="1"/>
    <col min="12801" max="12801" width="16.375" customWidth="1"/>
    <col min="12802" max="12813" width="10.75" bestFit="1" customWidth="1"/>
    <col min="12814" max="12814" width="12.875" bestFit="1" customWidth="1"/>
    <col min="12818" max="12818" width="10.75" bestFit="1" customWidth="1"/>
    <col min="13057" max="13057" width="16.375" customWidth="1"/>
    <col min="13058" max="13069" width="10.75" bestFit="1" customWidth="1"/>
    <col min="13070" max="13070" width="12.875" bestFit="1" customWidth="1"/>
    <col min="13074" max="13074" width="10.75" bestFit="1" customWidth="1"/>
    <col min="13313" max="13313" width="16.375" customWidth="1"/>
    <col min="13314" max="13325" width="10.75" bestFit="1" customWidth="1"/>
    <col min="13326" max="13326" width="12.875" bestFit="1" customWidth="1"/>
    <col min="13330" max="13330" width="10.75" bestFit="1" customWidth="1"/>
    <col min="13569" max="13569" width="16.375" customWidth="1"/>
    <col min="13570" max="13581" width="10.75" bestFit="1" customWidth="1"/>
    <col min="13582" max="13582" width="12.875" bestFit="1" customWidth="1"/>
    <col min="13586" max="13586" width="10.75" bestFit="1" customWidth="1"/>
    <col min="13825" max="13825" width="16.375" customWidth="1"/>
    <col min="13826" max="13837" width="10.75" bestFit="1" customWidth="1"/>
    <col min="13838" max="13838" width="12.875" bestFit="1" customWidth="1"/>
    <col min="13842" max="13842" width="10.75" bestFit="1" customWidth="1"/>
    <col min="14081" max="14081" width="16.375" customWidth="1"/>
    <col min="14082" max="14093" width="10.75" bestFit="1" customWidth="1"/>
    <col min="14094" max="14094" width="12.875" bestFit="1" customWidth="1"/>
    <col min="14098" max="14098" width="10.75" bestFit="1" customWidth="1"/>
    <col min="14337" max="14337" width="16.375" customWidth="1"/>
    <col min="14338" max="14349" width="10.75" bestFit="1" customWidth="1"/>
    <col min="14350" max="14350" width="12.875" bestFit="1" customWidth="1"/>
    <col min="14354" max="14354" width="10.75" bestFit="1" customWidth="1"/>
    <col min="14593" max="14593" width="16.375" customWidth="1"/>
    <col min="14594" max="14605" width="10.75" bestFit="1" customWidth="1"/>
    <col min="14606" max="14606" width="12.875" bestFit="1" customWidth="1"/>
    <col min="14610" max="14610" width="10.75" bestFit="1" customWidth="1"/>
    <col min="14849" max="14849" width="16.375" customWidth="1"/>
    <col min="14850" max="14861" width="10.75" bestFit="1" customWidth="1"/>
    <col min="14862" max="14862" width="12.875" bestFit="1" customWidth="1"/>
    <col min="14866" max="14866" width="10.75" bestFit="1" customWidth="1"/>
    <col min="15105" max="15105" width="16.375" customWidth="1"/>
    <col min="15106" max="15117" width="10.75" bestFit="1" customWidth="1"/>
    <col min="15118" max="15118" width="12.875" bestFit="1" customWidth="1"/>
    <col min="15122" max="15122" width="10.75" bestFit="1" customWidth="1"/>
    <col min="15361" max="15361" width="16.375" customWidth="1"/>
    <col min="15362" max="15373" width="10.75" bestFit="1" customWidth="1"/>
    <col min="15374" max="15374" width="12.875" bestFit="1" customWidth="1"/>
    <col min="15378" max="15378" width="10.75" bestFit="1" customWidth="1"/>
    <col min="15617" max="15617" width="16.375" customWidth="1"/>
    <col min="15618" max="15629" width="10.75" bestFit="1" customWidth="1"/>
    <col min="15630" max="15630" width="12.875" bestFit="1" customWidth="1"/>
    <col min="15634" max="15634" width="10.75" bestFit="1" customWidth="1"/>
    <col min="15873" max="15873" width="16.375" customWidth="1"/>
    <col min="15874" max="15885" width="10.75" bestFit="1" customWidth="1"/>
    <col min="15886" max="15886" width="12.875" bestFit="1" customWidth="1"/>
    <col min="15890" max="15890" width="10.75" bestFit="1" customWidth="1"/>
    <col min="16129" max="16129" width="16.375" customWidth="1"/>
    <col min="16130" max="16141" width="10.75" bestFit="1" customWidth="1"/>
    <col min="16142" max="16142" width="12.875" bestFit="1" customWidth="1"/>
    <col min="16146" max="16146" width="10.75" bestFit="1" customWidth="1"/>
  </cols>
  <sheetData>
    <row r="1" spans="1:18" x14ac:dyDescent="0.15">
      <c r="A1" t="s">
        <v>50</v>
      </c>
      <c r="M1" s="7"/>
    </row>
    <row r="2" spans="1:18" x14ac:dyDescent="0.15">
      <c r="A2" s="7">
        <v>2020</v>
      </c>
      <c r="M2" s="7">
        <v>2021</v>
      </c>
    </row>
    <row r="3" spans="1:18" x14ac:dyDescent="0.1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  <c r="J3" s="7" t="s">
        <v>60</v>
      </c>
      <c r="K3" s="7" t="s">
        <v>61</v>
      </c>
      <c r="L3" s="7" t="s">
        <v>62</v>
      </c>
      <c r="M3" s="7" t="s">
        <v>51</v>
      </c>
      <c r="N3" s="7" t="s">
        <v>63</v>
      </c>
    </row>
    <row r="4" spans="1:18" x14ac:dyDescent="0.15">
      <c r="A4" s="45">
        <v>672446.88000000198</v>
      </c>
      <c r="B4" s="45">
        <v>669697.94000000204</v>
      </c>
      <c r="C4" s="45">
        <v>666949.00000000198</v>
      </c>
      <c r="D4" s="45">
        <v>664200.06000000203</v>
      </c>
      <c r="E4" s="45">
        <v>661451.12000000197</v>
      </c>
      <c r="F4" s="45">
        <v>658702.18000000203</v>
      </c>
      <c r="G4" s="45">
        <v>655953.24000000197</v>
      </c>
      <c r="H4" s="45">
        <v>653204.30000000203</v>
      </c>
      <c r="I4" s="45">
        <v>650455.36000000197</v>
      </c>
      <c r="J4" s="45">
        <v>647706.42000000202</v>
      </c>
      <c r="K4" s="45">
        <v>644957.48000000196</v>
      </c>
      <c r="L4" s="45">
        <v>642208.54000000202</v>
      </c>
      <c r="M4" s="45">
        <v>639459.60000000196</v>
      </c>
      <c r="N4" s="8">
        <f>AVERAGE(A4:M4)</f>
        <v>655953.24000000197</v>
      </c>
    </row>
    <row r="7" spans="1:18" x14ac:dyDescent="0.15">
      <c r="R7" s="45"/>
    </row>
    <row r="8" spans="1:18" x14ac:dyDescent="0.15">
      <c r="R8" s="45"/>
    </row>
    <row r="9" spans="1:18" x14ac:dyDescent="0.15">
      <c r="R9" s="45"/>
    </row>
    <row r="10" spans="1:18" x14ac:dyDescent="0.15">
      <c r="R10" s="45"/>
    </row>
    <row r="11" spans="1:18" x14ac:dyDescent="0.15">
      <c r="R11" s="45"/>
    </row>
    <row r="12" spans="1:18" x14ac:dyDescent="0.15">
      <c r="R12" s="45"/>
    </row>
    <row r="13" spans="1:18" x14ac:dyDescent="0.15">
      <c r="R13" s="45"/>
    </row>
    <row r="14" spans="1:18" x14ac:dyDescent="0.15">
      <c r="R14" s="45"/>
    </row>
    <row r="15" spans="1:18" x14ac:dyDescent="0.15">
      <c r="R15" s="45"/>
    </row>
    <row r="16" spans="1:18" x14ac:dyDescent="0.15">
      <c r="R16" s="45"/>
    </row>
    <row r="17" spans="18:18" x14ac:dyDescent="0.15">
      <c r="R17" s="45"/>
    </row>
    <row r="18" spans="18:18" x14ac:dyDescent="0.15">
      <c r="R18" s="45"/>
    </row>
    <row r="19" spans="18:18" x14ac:dyDescent="0.15">
      <c r="R19" s="45"/>
    </row>
    <row r="20" spans="18:18" x14ac:dyDescent="0.15">
      <c r="R20" s="45"/>
    </row>
    <row r="21" spans="18:18" x14ac:dyDescent="0.15">
      <c r="R21" s="45"/>
    </row>
    <row r="22" spans="18:18" x14ac:dyDescent="0.15">
      <c r="R22" s="45"/>
    </row>
    <row r="23" spans="18:18" x14ac:dyDescent="0.15">
      <c r="R23" s="45"/>
    </row>
    <row r="24" spans="18:18" x14ac:dyDescent="0.15">
      <c r="R24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workbookViewId="0">
      <selection activeCell="A13" sqref="A13:B15"/>
    </sheetView>
  </sheetViews>
  <sheetFormatPr defaultRowHeight="12" x14ac:dyDescent="0.15"/>
  <cols>
    <col min="1" max="1" width="10.75" bestFit="1" customWidth="1"/>
    <col min="2" max="2" width="11.25" bestFit="1" customWidth="1"/>
    <col min="5" max="5" width="15" bestFit="1" customWidth="1"/>
    <col min="6" max="17" width="16" bestFit="1" customWidth="1"/>
    <col min="18" max="18" width="17.125" bestFit="1" customWidth="1"/>
    <col min="24" max="24" width="11.875" bestFit="1" customWidth="1"/>
    <col min="257" max="257" width="10.75" bestFit="1" customWidth="1"/>
    <col min="258" max="258" width="11.25" bestFit="1" customWidth="1"/>
    <col min="261" max="261" width="15" bestFit="1" customWidth="1"/>
    <col min="262" max="273" width="16" bestFit="1" customWidth="1"/>
    <col min="274" max="274" width="17.125" bestFit="1" customWidth="1"/>
    <col min="280" max="280" width="11.875" bestFit="1" customWidth="1"/>
    <col min="513" max="513" width="10.75" bestFit="1" customWidth="1"/>
    <col min="514" max="514" width="11.25" bestFit="1" customWidth="1"/>
    <col min="517" max="517" width="15" bestFit="1" customWidth="1"/>
    <col min="518" max="529" width="16" bestFit="1" customWidth="1"/>
    <col min="530" max="530" width="17.125" bestFit="1" customWidth="1"/>
    <col min="536" max="536" width="11.875" bestFit="1" customWidth="1"/>
    <col min="769" max="769" width="10.75" bestFit="1" customWidth="1"/>
    <col min="770" max="770" width="11.25" bestFit="1" customWidth="1"/>
    <col min="773" max="773" width="15" bestFit="1" customWidth="1"/>
    <col min="774" max="785" width="16" bestFit="1" customWidth="1"/>
    <col min="786" max="786" width="17.125" bestFit="1" customWidth="1"/>
    <col min="792" max="792" width="11.875" bestFit="1" customWidth="1"/>
    <col min="1025" max="1025" width="10.75" bestFit="1" customWidth="1"/>
    <col min="1026" max="1026" width="11.25" bestFit="1" customWidth="1"/>
    <col min="1029" max="1029" width="15" bestFit="1" customWidth="1"/>
    <col min="1030" max="1041" width="16" bestFit="1" customWidth="1"/>
    <col min="1042" max="1042" width="17.125" bestFit="1" customWidth="1"/>
    <col min="1048" max="1048" width="11.875" bestFit="1" customWidth="1"/>
    <col min="1281" max="1281" width="10.75" bestFit="1" customWidth="1"/>
    <col min="1282" max="1282" width="11.25" bestFit="1" customWidth="1"/>
    <col min="1285" max="1285" width="15" bestFit="1" customWidth="1"/>
    <col min="1286" max="1297" width="16" bestFit="1" customWidth="1"/>
    <col min="1298" max="1298" width="17.125" bestFit="1" customWidth="1"/>
    <col min="1304" max="1304" width="11.875" bestFit="1" customWidth="1"/>
    <col min="1537" max="1537" width="10.75" bestFit="1" customWidth="1"/>
    <col min="1538" max="1538" width="11.25" bestFit="1" customWidth="1"/>
    <col min="1541" max="1541" width="15" bestFit="1" customWidth="1"/>
    <col min="1542" max="1553" width="16" bestFit="1" customWidth="1"/>
    <col min="1554" max="1554" width="17.125" bestFit="1" customWidth="1"/>
    <col min="1560" max="1560" width="11.875" bestFit="1" customWidth="1"/>
    <col min="1793" max="1793" width="10.75" bestFit="1" customWidth="1"/>
    <col min="1794" max="1794" width="11.25" bestFit="1" customWidth="1"/>
    <col min="1797" max="1797" width="15" bestFit="1" customWidth="1"/>
    <col min="1798" max="1809" width="16" bestFit="1" customWidth="1"/>
    <col min="1810" max="1810" width="17.125" bestFit="1" customWidth="1"/>
    <col min="1816" max="1816" width="11.875" bestFit="1" customWidth="1"/>
    <col min="2049" max="2049" width="10.75" bestFit="1" customWidth="1"/>
    <col min="2050" max="2050" width="11.25" bestFit="1" customWidth="1"/>
    <col min="2053" max="2053" width="15" bestFit="1" customWidth="1"/>
    <col min="2054" max="2065" width="16" bestFit="1" customWidth="1"/>
    <col min="2066" max="2066" width="17.125" bestFit="1" customWidth="1"/>
    <col min="2072" max="2072" width="11.875" bestFit="1" customWidth="1"/>
    <col min="2305" max="2305" width="10.75" bestFit="1" customWidth="1"/>
    <col min="2306" max="2306" width="11.25" bestFit="1" customWidth="1"/>
    <col min="2309" max="2309" width="15" bestFit="1" customWidth="1"/>
    <col min="2310" max="2321" width="16" bestFit="1" customWidth="1"/>
    <col min="2322" max="2322" width="17.125" bestFit="1" customWidth="1"/>
    <col min="2328" max="2328" width="11.875" bestFit="1" customWidth="1"/>
    <col min="2561" max="2561" width="10.75" bestFit="1" customWidth="1"/>
    <col min="2562" max="2562" width="11.25" bestFit="1" customWidth="1"/>
    <col min="2565" max="2565" width="15" bestFit="1" customWidth="1"/>
    <col min="2566" max="2577" width="16" bestFit="1" customWidth="1"/>
    <col min="2578" max="2578" width="17.125" bestFit="1" customWidth="1"/>
    <col min="2584" max="2584" width="11.875" bestFit="1" customWidth="1"/>
    <col min="2817" max="2817" width="10.75" bestFit="1" customWidth="1"/>
    <col min="2818" max="2818" width="11.25" bestFit="1" customWidth="1"/>
    <col min="2821" max="2821" width="15" bestFit="1" customWidth="1"/>
    <col min="2822" max="2833" width="16" bestFit="1" customWidth="1"/>
    <col min="2834" max="2834" width="17.125" bestFit="1" customWidth="1"/>
    <col min="2840" max="2840" width="11.875" bestFit="1" customWidth="1"/>
    <col min="3073" max="3073" width="10.75" bestFit="1" customWidth="1"/>
    <col min="3074" max="3074" width="11.25" bestFit="1" customWidth="1"/>
    <col min="3077" max="3077" width="15" bestFit="1" customWidth="1"/>
    <col min="3078" max="3089" width="16" bestFit="1" customWidth="1"/>
    <col min="3090" max="3090" width="17.125" bestFit="1" customWidth="1"/>
    <col min="3096" max="3096" width="11.875" bestFit="1" customWidth="1"/>
    <col min="3329" max="3329" width="10.75" bestFit="1" customWidth="1"/>
    <col min="3330" max="3330" width="11.25" bestFit="1" customWidth="1"/>
    <col min="3333" max="3333" width="15" bestFit="1" customWidth="1"/>
    <col min="3334" max="3345" width="16" bestFit="1" customWidth="1"/>
    <col min="3346" max="3346" width="17.125" bestFit="1" customWidth="1"/>
    <col min="3352" max="3352" width="11.875" bestFit="1" customWidth="1"/>
    <col min="3585" max="3585" width="10.75" bestFit="1" customWidth="1"/>
    <col min="3586" max="3586" width="11.25" bestFit="1" customWidth="1"/>
    <col min="3589" max="3589" width="15" bestFit="1" customWidth="1"/>
    <col min="3590" max="3601" width="16" bestFit="1" customWidth="1"/>
    <col min="3602" max="3602" width="17.125" bestFit="1" customWidth="1"/>
    <col min="3608" max="3608" width="11.875" bestFit="1" customWidth="1"/>
    <col min="3841" max="3841" width="10.75" bestFit="1" customWidth="1"/>
    <col min="3842" max="3842" width="11.25" bestFit="1" customWidth="1"/>
    <col min="3845" max="3845" width="15" bestFit="1" customWidth="1"/>
    <col min="3846" max="3857" width="16" bestFit="1" customWidth="1"/>
    <col min="3858" max="3858" width="17.125" bestFit="1" customWidth="1"/>
    <col min="3864" max="3864" width="11.875" bestFit="1" customWidth="1"/>
    <col min="4097" max="4097" width="10.75" bestFit="1" customWidth="1"/>
    <col min="4098" max="4098" width="11.25" bestFit="1" customWidth="1"/>
    <col min="4101" max="4101" width="15" bestFit="1" customWidth="1"/>
    <col min="4102" max="4113" width="16" bestFit="1" customWidth="1"/>
    <col min="4114" max="4114" width="17.125" bestFit="1" customWidth="1"/>
    <col min="4120" max="4120" width="11.875" bestFit="1" customWidth="1"/>
    <col min="4353" max="4353" width="10.75" bestFit="1" customWidth="1"/>
    <col min="4354" max="4354" width="11.25" bestFit="1" customWidth="1"/>
    <col min="4357" max="4357" width="15" bestFit="1" customWidth="1"/>
    <col min="4358" max="4369" width="16" bestFit="1" customWidth="1"/>
    <col min="4370" max="4370" width="17.125" bestFit="1" customWidth="1"/>
    <col min="4376" max="4376" width="11.875" bestFit="1" customWidth="1"/>
    <col min="4609" max="4609" width="10.75" bestFit="1" customWidth="1"/>
    <col min="4610" max="4610" width="11.25" bestFit="1" customWidth="1"/>
    <col min="4613" max="4613" width="15" bestFit="1" customWidth="1"/>
    <col min="4614" max="4625" width="16" bestFit="1" customWidth="1"/>
    <col min="4626" max="4626" width="17.125" bestFit="1" customWidth="1"/>
    <col min="4632" max="4632" width="11.875" bestFit="1" customWidth="1"/>
    <col min="4865" max="4865" width="10.75" bestFit="1" customWidth="1"/>
    <col min="4866" max="4866" width="11.25" bestFit="1" customWidth="1"/>
    <col min="4869" max="4869" width="15" bestFit="1" customWidth="1"/>
    <col min="4870" max="4881" width="16" bestFit="1" customWidth="1"/>
    <col min="4882" max="4882" width="17.125" bestFit="1" customWidth="1"/>
    <col min="4888" max="4888" width="11.875" bestFit="1" customWidth="1"/>
    <col min="5121" max="5121" width="10.75" bestFit="1" customWidth="1"/>
    <col min="5122" max="5122" width="11.25" bestFit="1" customWidth="1"/>
    <col min="5125" max="5125" width="15" bestFit="1" customWidth="1"/>
    <col min="5126" max="5137" width="16" bestFit="1" customWidth="1"/>
    <col min="5138" max="5138" width="17.125" bestFit="1" customWidth="1"/>
    <col min="5144" max="5144" width="11.875" bestFit="1" customWidth="1"/>
    <col min="5377" max="5377" width="10.75" bestFit="1" customWidth="1"/>
    <col min="5378" max="5378" width="11.25" bestFit="1" customWidth="1"/>
    <col min="5381" max="5381" width="15" bestFit="1" customWidth="1"/>
    <col min="5382" max="5393" width="16" bestFit="1" customWidth="1"/>
    <col min="5394" max="5394" width="17.125" bestFit="1" customWidth="1"/>
    <col min="5400" max="5400" width="11.875" bestFit="1" customWidth="1"/>
    <col min="5633" max="5633" width="10.75" bestFit="1" customWidth="1"/>
    <col min="5634" max="5634" width="11.25" bestFit="1" customWidth="1"/>
    <col min="5637" max="5637" width="15" bestFit="1" customWidth="1"/>
    <col min="5638" max="5649" width="16" bestFit="1" customWidth="1"/>
    <col min="5650" max="5650" width="17.125" bestFit="1" customWidth="1"/>
    <col min="5656" max="5656" width="11.875" bestFit="1" customWidth="1"/>
    <col min="5889" max="5889" width="10.75" bestFit="1" customWidth="1"/>
    <col min="5890" max="5890" width="11.25" bestFit="1" customWidth="1"/>
    <col min="5893" max="5893" width="15" bestFit="1" customWidth="1"/>
    <col min="5894" max="5905" width="16" bestFit="1" customWidth="1"/>
    <col min="5906" max="5906" width="17.125" bestFit="1" customWidth="1"/>
    <col min="5912" max="5912" width="11.875" bestFit="1" customWidth="1"/>
    <col min="6145" max="6145" width="10.75" bestFit="1" customWidth="1"/>
    <col min="6146" max="6146" width="11.25" bestFit="1" customWidth="1"/>
    <col min="6149" max="6149" width="15" bestFit="1" customWidth="1"/>
    <col min="6150" max="6161" width="16" bestFit="1" customWidth="1"/>
    <col min="6162" max="6162" width="17.125" bestFit="1" customWidth="1"/>
    <col min="6168" max="6168" width="11.875" bestFit="1" customWidth="1"/>
    <col min="6401" max="6401" width="10.75" bestFit="1" customWidth="1"/>
    <col min="6402" max="6402" width="11.25" bestFit="1" customWidth="1"/>
    <col min="6405" max="6405" width="15" bestFit="1" customWidth="1"/>
    <col min="6406" max="6417" width="16" bestFit="1" customWidth="1"/>
    <col min="6418" max="6418" width="17.125" bestFit="1" customWidth="1"/>
    <col min="6424" max="6424" width="11.875" bestFit="1" customWidth="1"/>
    <col min="6657" max="6657" width="10.75" bestFit="1" customWidth="1"/>
    <col min="6658" max="6658" width="11.25" bestFit="1" customWidth="1"/>
    <col min="6661" max="6661" width="15" bestFit="1" customWidth="1"/>
    <col min="6662" max="6673" width="16" bestFit="1" customWidth="1"/>
    <col min="6674" max="6674" width="17.125" bestFit="1" customWidth="1"/>
    <col min="6680" max="6680" width="11.875" bestFit="1" customWidth="1"/>
    <col min="6913" max="6913" width="10.75" bestFit="1" customWidth="1"/>
    <col min="6914" max="6914" width="11.25" bestFit="1" customWidth="1"/>
    <col min="6917" max="6917" width="15" bestFit="1" customWidth="1"/>
    <col min="6918" max="6929" width="16" bestFit="1" customWidth="1"/>
    <col min="6930" max="6930" width="17.125" bestFit="1" customWidth="1"/>
    <col min="6936" max="6936" width="11.875" bestFit="1" customWidth="1"/>
    <col min="7169" max="7169" width="10.75" bestFit="1" customWidth="1"/>
    <col min="7170" max="7170" width="11.25" bestFit="1" customWidth="1"/>
    <col min="7173" max="7173" width="15" bestFit="1" customWidth="1"/>
    <col min="7174" max="7185" width="16" bestFit="1" customWidth="1"/>
    <col min="7186" max="7186" width="17.125" bestFit="1" customWidth="1"/>
    <col min="7192" max="7192" width="11.875" bestFit="1" customWidth="1"/>
    <col min="7425" max="7425" width="10.75" bestFit="1" customWidth="1"/>
    <col min="7426" max="7426" width="11.25" bestFit="1" customWidth="1"/>
    <col min="7429" max="7429" width="15" bestFit="1" customWidth="1"/>
    <col min="7430" max="7441" width="16" bestFit="1" customWidth="1"/>
    <col min="7442" max="7442" width="17.125" bestFit="1" customWidth="1"/>
    <col min="7448" max="7448" width="11.875" bestFit="1" customWidth="1"/>
    <col min="7681" max="7681" width="10.75" bestFit="1" customWidth="1"/>
    <col min="7682" max="7682" width="11.25" bestFit="1" customWidth="1"/>
    <col min="7685" max="7685" width="15" bestFit="1" customWidth="1"/>
    <col min="7686" max="7697" width="16" bestFit="1" customWidth="1"/>
    <col min="7698" max="7698" width="17.125" bestFit="1" customWidth="1"/>
    <col min="7704" max="7704" width="11.875" bestFit="1" customWidth="1"/>
    <col min="7937" max="7937" width="10.75" bestFit="1" customWidth="1"/>
    <col min="7938" max="7938" width="11.25" bestFit="1" customWidth="1"/>
    <col min="7941" max="7941" width="15" bestFit="1" customWidth="1"/>
    <col min="7942" max="7953" width="16" bestFit="1" customWidth="1"/>
    <col min="7954" max="7954" width="17.125" bestFit="1" customWidth="1"/>
    <col min="7960" max="7960" width="11.875" bestFit="1" customWidth="1"/>
    <col min="8193" max="8193" width="10.75" bestFit="1" customWidth="1"/>
    <col min="8194" max="8194" width="11.25" bestFit="1" customWidth="1"/>
    <col min="8197" max="8197" width="15" bestFit="1" customWidth="1"/>
    <col min="8198" max="8209" width="16" bestFit="1" customWidth="1"/>
    <col min="8210" max="8210" width="17.125" bestFit="1" customWidth="1"/>
    <col min="8216" max="8216" width="11.875" bestFit="1" customWidth="1"/>
    <col min="8449" max="8449" width="10.75" bestFit="1" customWidth="1"/>
    <col min="8450" max="8450" width="11.25" bestFit="1" customWidth="1"/>
    <col min="8453" max="8453" width="15" bestFit="1" customWidth="1"/>
    <col min="8454" max="8465" width="16" bestFit="1" customWidth="1"/>
    <col min="8466" max="8466" width="17.125" bestFit="1" customWidth="1"/>
    <col min="8472" max="8472" width="11.875" bestFit="1" customWidth="1"/>
    <col min="8705" max="8705" width="10.75" bestFit="1" customWidth="1"/>
    <col min="8706" max="8706" width="11.25" bestFit="1" customWidth="1"/>
    <col min="8709" max="8709" width="15" bestFit="1" customWidth="1"/>
    <col min="8710" max="8721" width="16" bestFit="1" customWidth="1"/>
    <col min="8722" max="8722" width="17.125" bestFit="1" customWidth="1"/>
    <col min="8728" max="8728" width="11.875" bestFit="1" customWidth="1"/>
    <col min="8961" max="8961" width="10.75" bestFit="1" customWidth="1"/>
    <col min="8962" max="8962" width="11.25" bestFit="1" customWidth="1"/>
    <col min="8965" max="8965" width="15" bestFit="1" customWidth="1"/>
    <col min="8966" max="8977" width="16" bestFit="1" customWidth="1"/>
    <col min="8978" max="8978" width="17.125" bestFit="1" customWidth="1"/>
    <col min="8984" max="8984" width="11.875" bestFit="1" customWidth="1"/>
    <col min="9217" max="9217" width="10.75" bestFit="1" customWidth="1"/>
    <col min="9218" max="9218" width="11.25" bestFit="1" customWidth="1"/>
    <col min="9221" max="9221" width="15" bestFit="1" customWidth="1"/>
    <col min="9222" max="9233" width="16" bestFit="1" customWidth="1"/>
    <col min="9234" max="9234" width="17.125" bestFit="1" customWidth="1"/>
    <col min="9240" max="9240" width="11.875" bestFit="1" customWidth="1"/>
    <col min="9473" max="9473" width="10.75" bestFit="1" customWidth="1"/>
    <col min="9474" max="9474" width="11.25" bestFit="1" customWidth="1"/>
    <col min="9477" max="9477" width="15" bestFit="1" customWidth="1"/>
    <col min="9478" max="9489" width="16" bestFit="1" customWidth="1"/>
    <col min="9490" max="9490" width="17.125" bestFit="1" customWidth="1"/>
    <col min="9496" max="9496" width="11.875" bestFit="1" customWidth="1"/>
    <col min="9729" max="9729" width="10.75" bestFit="1" customWidth="1"/>
    <col min="9730" max="9730" width="11.25" bestFit="1" customWidth="1"/>
    <col min="9733" max="9733" width="15" bestFit="1" customWidth="1"/>
    <col min="9734" max="9745" width="16" bestFit="1" customWidth="1"/>
    <col min="9746" max="9746" width="17.125" bestFit="1" customWidth="1"/>
    <col min="9752" max="9752" width="11.875" bestFit="1" customWidth="1"/>
    <col min="9985" max="9985" width="10.75" bestFit="1" customWidth="1"/>
    <col min="9986" max="9986" width="11.25" bestFit="1" customWidth="1"/>
    <col min="9989" max="9989" width="15" bestFit="1" customWidth="1"/>
    <col min="9990" max="10001" width="16" bestFit="1" customWidth="1"/>
    <col min="10002" max="10002" width="17.125" bestFit="1" customWidth="1"/>
    <col min="10008" max="10008" width="11.875" bestFit="1" customWidth="1"/>
    <col min="10241" max="10241" width="10.75" bestFit="1" customWidth="1"/>
    <col min="10242" max="10242" width="11.25" bestFit="1" customWidth="1"/>
    <col min="10245" max="10245" width="15" bestFit="1" customWidth="1"/>
    <col min="10246" max="10257" width="16" bestFit="1" customWidth="1"/>
    <col min="10258" max="10258" width="17.125" bestFit="1" customWidth="1"/>
    <col min="10264" max="10264" width="11.875" bestFit="1" customWidth="1"/>
    <col min="10497" max="10497" width="10.75" bestFit="1" customWidth="1"/>
    <col min="10498" max="10498" width="11.25" bestFit="1" customWidth="1"/>
    <col min="10501" max="10501" width="15" bestFit="1" customWidth="1"/>
    <col min="10502" max="10513" width="16" bestFit="1" customWidth="1"/>
    <col min="10514" max="10514" width="17.125" bestFit="1" customWidth="1"/>
    <col min="10520" max="10520" width="11.875" bestFit="1" customWidth="1"/>
    <col min="10753" max="10753" width="10.75" bestFit="1" customWidth="1"/>
    <col min="10754" max="10754" width="11.25" bestFit="1" customWidth="1"/>
    <col min="10757" max="10757" width="15" bestFit="1" customWidth="1"/>
    <col min="10758" max="10769" width="16" bestFit="1" customWidth="1"/>
    <col min="10770" max="10770" width="17.125" bestFit="1" customWidth="1"/>
    <col min="10776" max="10776" width="11.875" bestFit="1" customWidth="1"/>
    <col min="11009" max="11009" width="10.75" bestFit="1" customWidth="1"/>
    <col min="11010" max="11010" width="11.25" bestFit="1" customWidth="1"/>
    <col min="11013" max="11013" width="15" bestFit="1" customWidth="1"/>
    <col min="11014" max="11025" width="16" bestFit="1" customWidth="1"/>
    <col min="11026" max="11026" width="17.125" bestFit="1" customWidth="1"/>
    <col min="11032" max="11032" width="11.875" bestFit="1" customWidth="1"/>
    <col min="11265" max="11265" width="10.75" bestFit="1" customWidth="1"/>
    <col min="11266" max="11266" width="11.25" bestFit="1" customWidth="1"/>
    <col min="11269" max="11269" width="15" bestFit="1" customWidth="1"/>
    <col min="11270" max="11281" width="16" bestFit="1" customWidth="1"/>
    <col min="11282" max="11282" width="17.125" bestFit="1" customWidth="1"/>
    <col min="11288" max="11288" width="11.875" bestFit="1" customWidth="1"/>
    <col min="11521" max="11521" width="10.75" bestFit="1" customWidth="1"/>
    <col min="11522" max="11522" width="11.25" bestFit="1" customWidth="1"/>
    <col min="11525" max="11525" width="15" bestFit="1" customWidth="1"/>
    <col min="11526" max="11537" width="16" bestFit="1" customWidth="1"/>
    <col min="11538" max="11538" width="17.125" bestFit="1" customWidth="1"/>
    <col min="11544" max="11544" width="11.875" bestFit="1" customWidth="1"/>
    <col min="11777" max="11777" width="10.75" bestFit="1" customWidth="1"/>
    <col min="11778" max="11778" width="11.25" bestFit="1" customWidth="1"/>
    <col min="11781" max="11781" width="15" bestFit="1" customWidth="1"/>
    <col min="11782" max="11793" width="16" bestFit="1" customWidth="1"/>
    <col min="11794" max="11794" width="17.125" bestFit="1" customWidth="1"/>
    <col min="11800" max="11800" width="11.875" bestFit="1" customWidth="1"/>
    <col min="12033" max="12033" width="10.75" bestFit="1" customWidth="1"/>
    <col min="12034" max="12034" width="11.25" bestFit="1" customWidth="1"/>
    <col min="12037" max="12037" width="15" bestFit="1" customWidth="1"/>
    <col min="12038" max="12049" width="16" bestFit="1" customWidth="1"/>
    <col min="12050" max="12050" width="17.125" bestFit="1" customWidth="1"/>
    <col min="12056" max="12056" width="11.875" bestFit="1" customWidth="1"/>
    <col min="12289" max="12289" width="10.75" bestFit="1" customWidth="1"/>
    <col min="12290" max="12290" width="11.25" bestFit="1" customWidth="1"/>
    <col min="12293" max="12293" width="15" bestFit="1" customWidth="1"/>
    <col min="12294" max="12305" width="16" bestFit="1" customWidth="1"/>
    <col min="12306" max="12306" width="17.125" bestFit="1" customWidth="1"/>
    <col min="12312" max="12312" width="11.875" bestFit="1" customWidth="1"/>
    <col min="12545" max="12545" width="10.75" bestFit="1" customWidth="1"/>
    <col min="12546" max="12546" width="11.25" bestFit="1" customWidth="1"/>
    <col min="12549" max="12549" width="15" bestFit="1" customWidth="1"/>
    <col min="12550" max="12561" width="16" bestFit="1" customWidth="1"/>
    <col min="12562" max="12562" width="17.125" bestFit="1" customWidth="1"/>
    <col min="12568" max="12568" width="11.875" bestFit="1" customWidth="1"/>
    <col min="12801" max="12801" width="10.75" bestFit="1" customWidth="1"/>
    <col min="12802" max="12802" width="11.25" bestFit="1" customWidth="1"/>
    <col min="12805" max="12805" width="15" bestFit="1" customWidth="1"/>
    <col min="12806" max="12817" width="16" bestFit="1" customWidth="1"/>
    <col min="12818" max="12818" width="17.125" bestFit="1" customWidth="1"/>
    <col min="12824" max="12824" width="11.875" bestFit="1" customWidth="1"/>
    <col min="13057" max="13057" width="10.75" bestFit="1" customWidth="1"/>
    <col min="13058" max="13058" width="11.25" bestFit="1" customWidth="1"/>
    <col min="13061" max="13061" width="15" bestFit="1" customWidth="1"/>
    <col min="13062" max="13073" width="16" bestFit="1" customWidth="1"/>
    <col min="13074" max="13074" width="17.125" bestFit="1" customWidth="1"/>
    <col min="13080" max="13080" width="11.875" bestFit="1" customWidth="1"/>
    <col min="13313" max="13313" width="10.75" bestFit="1" customWidth="1"/>
    <col min="13314" max="13314" width="11.25" bestFit="1" customWidth="1"/>
    <col min="13317" max="13317" width="15" bestFit="1" customWidth="1"/>
    <col min="13318" max="13329" width="16" bestFit="1" customWidth="1"/>
    <col min="13330" max="13330" width="17.125" bestFit="1" customWidth="1"/>
    <col min="13336" max="13336" width="11.875" bestFit="1" customWidth="1"/>
    <col min="13569" max="13569" width="10.75" bestFit="1" customWidth="1"/>
    <col min="13570" max="13570" width="11.25" bestFit="1" customWidth="1"/>
    <col min="13573" max="13573" width="15" bestFit="1" customWidth="1"/>
    <col min="13574" max="13585" width="16" bestFit="1" customWidth="1"/>
    <col min="13586" max="13586" width="17.125" bestFit="1" customWidth="1"/>
    <col min="13592" max="13592" width="11.875" bestFit="1" customWidth="1"/>
    <col min="13825" max="13825" width="10.75" bestFit="1" customWidth="1"/>
    <col min="13826" max="13826" width="11.25" bestFit="1" customWidth="1"/>
    <col min="13829" max="13829" width="15" bestFit="1" customWidth="1"/>
    <col min="13830" max="13841" width="16" bestFit="1" customWidth="1"/>
    <col min="13842" max="13842" width="17.125" bestFit="1" customWidth="1"/>
    <col min="13848" max="13848" width="11.875" bestFit="1" customWidth="1"/>
    <col min="14081" max="14081" width="10.75" bestFit="1" customWidth="1"/>
    <col min="14082" max="14082" width="11.25" bestFit="1" customWidth="1"/>
    <col min="14085" max="14085" width="15" bestFit="1" customWidth="1"/>
    <col min="14086" max="14097" width="16" bestFit="1" customWidth="1"/>
    <col min="14098" max="14098" width="17.125" bestFit="1" customWidth="1"/>
    <col min="14104" max="14104" width="11.875" bestFit="1" customWidth="1"/>
    <col min="14337" max="14337" width="10.75" bestFit="1" customWidth="1"/>
    <col min="14338" max="14338" width="11.25" bestFit="1" customWidth="1"/>
    <col min="14341" max="14341" width="15" bestFit="1" customWidth="1"/>
    <col min="14342" max="14353" width="16" bestFit="1" customWidth="1"/>
    <col min="14354" max="14354" width="17.125" bestFit="1" customWidth="1"/>
    <col min="14360" max="14360" width="11.875" bestFit="1" customWidth="1"/>
    <col min="14593" max="14593" width="10.75" bestFit="1" customWidth="1"/>
    <col min="14594" max="14594" width="11.25" bestFit="1" customWidth="1"/>
    <col min="14597" max="14597" width="15" bestFit="1" customWidth="1"/>
    <col min="14598" max="14609" width="16" bestFit="1" customWidth="1"/>
    <col min="14610" max="14610" width="17.125" bestFit="1" customWidth="1"/>
    <col min="14616" max="14616" width="11.875" bestFit="1" customWidth="1"/>
    <col min="14849" max="14849" width="10.75" bestFit="1" customWidth="1"/>
    <col min="14850" max="14850" width="11.25" bestFit="1" customWidth="1"/>
    <col min="14853" max="14853" width="15" bestFit="1" customWidth="1"/>
    <col min="14854" max="14865" width="16" bestFit="1" customWidth="1"/>
    <col min="14866" max="14866" width="17.125" bestFit="1" customWidth="1"/>
    <col min="14872" max="14872" width="11.875" bestFit="1" customWidth="1"/>
    <col min="15105" max="15105" width="10.75" bestFit="1" customWidth="1"/>
    <col min="15106" max="15106" width="11.25" bestFit="1" customWidth="1"/>
    <col min="15109" max="15109" width="15" bestFit="1" customWidth="1"/>
    <col min="15110" max="15121" width="16" bestFit="1" customWidth="1"/>
    <col min="15122" max="15122" width="17.125" bestFit="1" customWidth="1"/>
    <col min="15128" max="15128" width="11.875" bestFit="1" customWidth="1"/>
    <col min="15361" max="15361" width="10.75" bestFit="1" customWidth="1"/>
    <col min="15362" max="15362" width="11.25" bestFit="1" customWidth="1"/>
    <col min="15365" max="15365" width="15" bestFit="1" customWidth="1"/>
    <col min="15366" max="15377" width="16" bestFit="1" customWidth="1"/>
    <col min="15378" max="15378" width="17.125" bestFit="1" customWidth="1"/>
    <col min="15384" max="15384" width="11.875" bestFit="1" customWidth="1"/>
    <col min="15617" max="15617" width="10.75" bestFit="1" customWidth="1"/>
    <col min="15618" max="15618" width="11.25" bestFit="1" customWidth="1"/>
    <col min="15621" max="15621" width="15" bestFit="1" customWidth="1"/>
    <col min="15622" max="15633" width="16" bestFit="1" customWidth="1"/>
    <col min="15634" max="15634" width="17.125" bestFit="1" customWidth="1"/>
    <col min="15640" max="15640" width="11.875" bestFit="1" customWidth="1"/>
    <col min="15873" max="15873" width="10.75" bestFit="1" customWidth="1"/>
    <col min="15874" max="15874" width="11.25" bestFit="1" customWidth="1"/>
    <col min="15877" max="15877" width="15" bestFit="1" customWidth="1"/>
    <col min="15878" max="15889" width="16" bestFit="1" customWidth="1"/>
    <col min="15890" max="15890" width="17.125" bestFit="1" customWidth="1"/>
    <col min="15896" max="15896" width="11.875" bestFit="1" customWidth="1"/>
    <col min="16129" max="16129" width="10.75" bestFit="1" customWidth="1"/>
    <col min="16130" max="16130" width="11.25" bestFit="1" customWidth="1"/>
    <col min="16133" max="16133" width="15" bestFit="1" customWidth="1"/>
    <col min="16134" max="16145" width="16" bestFit="1" customWidth="1"/>
    <col min="16146" max="16146" width="17.125" bestFit="1" customWidth="1"/>
    <col min="16152" max="16152" width="11.875" bestFit="1" customWidth="1"/>
  </cols>
  <sheetData>
    <row r="1" spans="1:18" ht="12.75" x14ac:dyDescent="0.2">
      <c r="A1" s="47" t="s">
        <v>14</v>
      </c>
      <c r="B1" s="47" t="s">
        <v>15</v>
      </c>
      <c r="D1" t="s">
        <v>50</v>
      </c>
      <c r="Q1" s="7"/>
    </row>
    <row r="2" spans="1:18" ht="12.75" x14ac:dyDescent="0.2">
      <c r="A2" s="47" t="s">
        <v>24</v>
      </c>
      <c r="B2" s="47" t="s">
        <v>24</v>
      </c>
      <c r="E2">
        <v>2020</v>
      </c>
      <c r="Q2" s="7">
        <v>2021</v>
      </c>
    </row>
    <row r="3" spans="1:18" ht="12.75" x14ac:dyDescent="0.2">
      <c r="A3" s="48"/>
      <c r="B3" s="48"/>
      <c r="D3" s="16"/>
      <c r="E3" s="7" t="s">
        <v>51</v>
      </c>
      <c r="F3" s="7" t="s">
        <v>52</v>
      </c>
      <c r="G3" s="7" t="s">
        <v>53</v>
      </c>
      <c r="H3" s="7" t="s">
        <v>54</v>
      </c>
      <c r="I3" s="7" t="s">
        <v>55</v>
      </c>
      <c r="J3" s="7" t="s">
        <v>56</v>
      </c>
      <c r="K3" s="7" t="s">
        <v>57</v>
      </c>
      <c r="L3" s="7" t="s">
        <v>58</v>
      </c>
      <c r="M3" s="7" t="s">
        <v>59</v>
      </c>
      <c r="N3" s="7" t="s">
        <v>60</v>
      </c>
      <c r="O3" s="7" t="s">
        <v>61</v>
      </c>
      <c r="P3" s="7" t="s">
        <v>62</v>
      </c>
      <c r="Q3" s="7" t="s">
        <v>51</v>
      </c>
      <c r="R3" s="7" t="s">
        <v>63</v>
      </c>
    </row>
    <row r="4" spans="1:18" ht="12.75" x14ac:dyDescent="0.2">
      <c r="A4" s="37">
        <v>39217</v>
      </c>
      <c r="B4" s="37">
        <v>50175</v>
      </c>
      <c r="C4" s="37" t="s">
        <v>65</v>
      </c>
      <c r="D4" s="40">
        <v>6.1499999999999999E-2</v>
      </c>
      <c r="E4" s="49">
        <v>60000000</v>
      </c>
      <c r="F4" s="49">
        <f t="shared" ref="F4:Q14" si="0">E4</f>
        <v>60000000</v>
      </c>
      <c r="G4" s="49">
        <f t="shared" si="0"/>
        <v>60000000</v>
      </c>
      <c r="H4" s="49">
        <f t="shared" si="0"/>
        <v>60000000</v>
      </c>
      <c r="I4" s="49">
        <f t="shared" si="0"/>
        <v>60000000</v>
      </c>
      <c r="J4" s="49">
        <f t="shared" si="0"/>
        <v>60000000</v>
      </c>
      <c r="K4" s="49">
        <f t="shared" si="0"/>
        <v>60000000</v>
      </c>
      <c r="L4" s="49">
        <f t="shared" si="0"/>
        <v>60000000</v>
      </c>
      <c r="M4" s="49">
        <f t="shared" si="0"/>
        <v>60000000</v>
      </c>
      <c r="N4" s="49">
        <f t="shared" si="0"/>
        <v>60000000</v>
      </c>
      <c r="O4" s="49">
        <f t="shared" si="0"/>
        <v>60000000</v>
      </c>
      <c r="P4" s="49">
        <f t="shared" si="0"/>
        <v>60000000</v>
      </c>
      <c r="Q4" s="49">
        <f t="shared" si="0"/>
        <v>60000000</v>
      </c>
      <c r="R4" s="8">
        <f>AVERAGE(E4:Q4)</f>
        <v>60000000</v>
      </c>
    </row>
    <row r="5" spans="1:18" ht="12.75" x14ac:dyDescent="0.2">
      <c r="A5" s="37">
        <v>40678</v>
      </c>
      <c r="B5" s="37">
        <v>44331</v>
      </c>
      <c r="C5" s="37" t="s">
        <v>66</v>
      </c>
      <c r="D5" s="40">
        <v>5.3999999999999999E-2</v>
      </c>
      <c r="E5" s="49">
        <v>46764680</v>
      </c>
      <c r="F5" s="49">
        <f t="shared" si="0"/>
        <v>46764680</v>
      </c>
      <c r="G5" s="49">
        <f t="shared" si="0"/>
        <v>46764680</v>
      </c>
      <c r="H5" s="49">
        <f t="shared" si="0"/>
        <v>46764680</v>
      </c>
      <c r="I5" s="49">
        <f t="shared" si="0"/>
        <v>46764680</v>
      </c>
      <c r="J5" s="49">
        <v>0</v>
      </c>
      <c r="K5" s="49">
        <f t="shared" si="0"/>
        <v>0</v>
      </c>
      <c r="L5" s="49">
        <f t="shared" si="0"/>
        <v>0</v>
      </c>
      <c r="M5" s="49">
        <f t="shared" si="0"/>
        <v>0</v>
      </c>
      <c r="N5" s="49">
        <f t="shared" si="0"/>
        <v>0</v>
      </c>
      <c r="O5" s="49">
        <f t="shared" si="0"/>
        <v>0</v>
      </c>
      <c r="P5" s="49">
        <f t="shared" si="0"/>
        <v>0</v>
      </c>
      <c r="Q5" s="49">
        <f t="shared" si="0"/>
        <v>0</v>
      </c>
      <c r="R5" s="8">
        <f t="shared" ref="R5:R10" si="1">AVERAGE(E5:Q5)</f>
        <v>17986415.384615384</v>
      </c>
    </row>
    <row r="6" spans="1:18" ht="12.75" x14ac:dyDescent="0.2">
      <c r="A6" s="37">
        <v>41065</v>
      </c>
      <c r="B6" s="37">
        <v>52018</v>
      </c>
      <c r="C6" s="37" t="s">
        <v>67</v>
      </c>
      <c r="D6" s="40">
        <v>4.1000000000000002E-2</v>
      </c>
      <c r="E6" s="49">
        <v>50000000</v>
      </c>
      <c r="F6" s="49">
        <f t="shared" si="0"/>
        <v>50000000</v>
      </c>
      <c r="G6" s="49">
        <f t="shared" si="0"/>
        <v>50000000</v>
      </c>
      <c r="H6" s="49">
        <f t="shared" si="0"/>
        <v>50000000</v>
      </c>
      <c r="I6" s="49">
        <f t="shared" si="0"/>
        <v>50000000</v>
      </c>
      <c r="J6" s="49">
        <f t="shared" si="0"/>
        <v>50000000</v>
      </c>
      <c r="K6" s="49">
        <f t="shared" si="0"/>
        <v>50000000</v>
      </c>
      <c r="L6" s="49">
        <f t="shared" si="0"/>
        <v>50000000</v>
      </c>
      <c r="M6" s="49">
        <f t="shared" si="0"/>
        <v>50000000</v>
      </c>
      <c r="N6" s="49">
        <f t="shared" si="0"/>
        <v>50000000</v>
      </c>
      <c r="O6" s="49">
        <f t="shared" si="0"/>
        <v>50000000</v>
      </c>
      <c r="P6" s="49">
        <f t="shared" si="0"/>
        <v>50000000</v>
      </c>
      <c r="Q6" s="49">
        <f t="shared" si="0"/>
        <v>50000000</v>
      </c>
      <c r="R6" s="8">
        <f t="shared" si="1"/>
        <v>50000000</v>
      </c>
    </row>
    <row r="7" spans="1:18" ht="12.75" x14ac:dyDescent="0.2">
      <c r="A7" s="37">
        <v>41180</v>
      </c>
      <c r="B7" s="37">
        <v>44805</v>
      </c>
      <c r="C7" s="37" t="s">
        <v>68</v>
      </c>
      <c r="D7" s="40">
        <v>2.5999999999999999E-2</v>
      </c>
      <c r="E7" s="49">
        <v>25000000</v>
      </c>
      <c r="F7" s="49">
        <f t="shared" si="0"/>
        <v>25000000</v>
      </c>
      <c r="G7" s="49">
        <f t="shared" si="0"/>
        <v>25000000</v>
      </c>
      <c r="H7" s="49">
        <f t="shared" si="0"/>
        <v>25000000</v>
      </c>
      <c r="I7" s="49">
        <f t="shared" si="0"/>
        <v>25000000</v>
      </c>
      <c r="J7" s="49">
        <f t="shared" si="0"/>
        <v>25000000</v>
      </c>
      <c r="K7" s="49">
        <f t="shared" si="0"/>
        <v>25000000</v>
      </c>
      <c r="L7" s="49">
        <f t="shared" si="0"/>
        <v>25000000</v>
      </c>
      <c r="M7" s="49">
        <f t="shared" si="0"/>
        <v>25000000</v>
      </c>
      <c r="N7" s="49">
        <f t="shared" si="0"/>
        <v>25000000</v>
      </c>
      <c r="O7" s="49">
        <f t="shared" si="0"/>
        <v>25000000</v>
      </c>
      <c r="P7" s="49">
        <f t="shared" si="0"/>
        <v>25000000</v>
      </c>
      <c r="Q7" s="49">
        <f t="shared" si="0"/>
        <v>25000000</v>
      </c>
      <c r="R7" s="8">
        <f>AVERAGE(E7:Q7)</f>
        <v>25000000</v>
      </c>
    </row>
    <row r="8" spans="1:18" ht="12.75" x14ac:dyDescent="0.2">
      <c r="A8" s="37">
        <v>41774</v>
      </c>
      <c r="B8" s="37">
        <v>52732</v>
      </c>
      <c r="C8" s="37" t="s">
        <v>69</v>
      </c>
      <c r="D8" s="40">
        <v>4.3499999999999997E-2</v>
      </c>
      <c r="E8" s="49">
        <v>10000000</v>
      </c>
      <c r="F8" s="49">
        <f t="shared" si="0"/>
        <v>10000000</v>
      </c>
      <c r="G8" s="49">
        <f t="shared" si="0"/>
        <v>10000000</v>
      </c>
      <c r="H8" s="49">
        <f t="shared" si="0"/>
        <v>10000000</v>
      </c>
      <c r="I8" s="49">
        <f t="shared" si="0"/>
        <v>10000000</v>
      </c>
      <c r="J8" s="49">
        <f t="shared" si="0"/>
        <v>10000000</v>
      </c>
      <c r="K8" s="49">
        <f t="shared" si="0"/>
        <v>10000000</v>
      </c>
      <c r="L8" s="49">
        <f t="shared" si="0"/>
        <v>10000000</v>
      </c>
      <c r="M8" s="49">
        <f t="shared" si="0"/>
        <v>10000000</v>
      </c>
      <c r="N8" s="49">
        <f t="shared" si="0"/>
        <v>10000000</v>
      </c>
      <c r="O8" s="49">
        <f t="shared" si="0"/>
        <v>10000000</v>
      </c>
      <c r="P8" s="49">
        <f t="shared" si="0"/>
        <v>10000000</v>
      </c>
      <c r="Q8" s="49">
        <f t="shared" si="0"/>
        <v>10000000</v>
      </c>
      <c r="R8" s="8">
        <f t="shared" si="1"/>
        <v>10000000</v>
      </c>
    </row>
    <row r="9" spans="1:18" ht="12.75" x14ac:dyDescent="0.2">
      <c r="A9" s="37">
        <v>42139</v>
      </c>
      <c r="B9" s="37">
        <v>53097</v>
      </c>
      <c r="C9" s="37" t="s">
        <v>70</v>
      </c>
      <c r="D9" s="40">
        <v>4.2000000000000003E-2</v>
      </c>
      <c r="E9" s="49">
        <v>20000000</v>
      </c>
      <c r="F9" s="49">
        <f t="shared" si="0"/>
        <v>20000000</v>
      </c>
      <c r="G9" s="49">
        <f t="shared" si="0"/>
        <v>20000000</v>
      </c>
      <c r="H9" s="49">
        <f t="shared" si="0"/>
        <v>20000000</v>
      </c>
      <c r="I9" s="49">
        <f t="shared" si="0"/>
        <v>20000000</v>
      </c>
      <c r="J9" s="49">
        <f t="shared" si="0"/>
        <v>20000000</v>
      </c>
      <c r="K9" s="49">
        <f t="shared" si="0"/>
        <v>20000000</v>
      </c>
      <c r="L9" s="49">
        <f t="shared" si="0"/>
        <v>20000000</v>
      </c>
      <c r="M9" s="49">
        <f t="shared" si="0"/>
        <v>20000000</v>
      </c>
      <c r="N9" s="49">
        <f t="shared" si="0"/>
        <v>20000000</v>
      </c>
      <c r="O9" s="49">
        <f t="shared" si="0"/>
        <v>20000000</v>
      </c>
      <c r="P9" s="49">
        <f t="shared" si="0"/>
        <v>20000000</v>
      </c>
      <c r="Q9" s="49">
        <f t="shared" si="0"/>
        <v>20000000</v>
      </c>
      <c r="R9" s="8">
        <f t="shared" si="1"/>
        <v>20000000</v>
      </c>
    </row>
    <row r="10" spans="1:18" ht="12.75" x14ac:dyDescent="0.2">
      <c r="A10" s="37">
        <v>43258</v>
      </c>
      <c r="B10" s="37">
        <v>54224</v>
      </c>
      <c r="C10" s="37" t="s">
        <v>71</v>
      </c>
      <c r="D10" s="40">
        <v>4.2999999999999997E-2</v>
      </c>
      <c r="E10" s="49">
        <v>75000000</v>
      </c>
      <c r="F10" s="49">
        <f t="shared" si="0"/>
        <v>75000000</v>
      </c>
      <c r="G10" s="49">
        <f t="shared" si="0"/>
        <v>75000000</v>
      </c>
      <c r="H10" s="49">
        <f t="shared" si="0"/>
        <v>75000000</v>
      </c>
      <c r="I10" s="49">
        <f t="shared" si="0"/>
        <v>75000000</v>
      </c>
      <c r="J10" s="49">
        <f t="shared" si="0"/>
        <v>75000000</v>
      </c>
      <c r="K10" s="49">
        <f t="shared" si="0"/>
        <v>75000000</v>
      </c>
      <c r="L10" s="49">
        <f t="shared" si="0"/>
        <v>75000000</v>
      </c>
      <c r="M10" s="49">
        <f t="shared" si="0"/>
        <v>75000000</v>
      </c>
      <c r="N10" s="49">
        <f t="shared" si="0"/>
        <v>75000000</v>
      </c>
      <c r="O10" s="49">
        <f t="shared" si="0"/>
        <v>75000000</v>
      </c>
      <c r="P10" s="49">
        <f t="shared" si="0"/>
        <v>75000000</v>
      </c>
      <c r="Q10" s="49">
        <f t="shared" si="0"/>
        <v>75000000</v>
      </c>
      <c r="R10" s="8">
        <f t="shared" si="1"/>
        <v>75000000</v>
      </c>
    </row>
    <row r="11" spans="1:18" ht="12.75" x14ac:dyDescent="0.2">
      <c r="A11" s="37">
        <v>43388</v>
      </c>
      <c r="B11" s="37">
        <v>54589</v>
      </c>
      <c r="C11" s="37" t="s">
        <v>72</v>
      </c>
      <c r="D11" s="40">
        <v>4.4499999999999998E-2</v>
      </c>
      <c r="E11" s="49">
        <v>25000000</v>
      </c>
      <c r="F11" s="49">
        <f t="shared" si="0"/>
        <v>25000000</v>
      </c>
      <c r="G11" s="49">
        <f t="shared" si="0"/>
        <v>25000000</v>
      </c>
      <c r="H11" s="49">
        <f t="shared" si="0"/>
        <v>25000000</v>
      </c>
      <c r="I11" s="49">
        <f t="shared" si="0"/>
        <v>25000000</v>
      </c>
      <c r="J11" s="49">
        <f t="shared" si="0"/>
        <v>25000000</v>
      </c>
      <c r="K11" s="49">
        <f t="shared" si="0"/>
        <v>25000000</v>
      </c>
      <c r="L11" s="49">
        <f t="shared" si="0"/>
        <v>25000000</v>
      </c>
      <c r="M11" s="49">
        <f t="shared" si="0"/>
        <v>25000000</v>
      </c>
      <c r="N11" s="49">
        <f t="shared" si="0"/>
        <v>25000000</v>
      </c>
      <c r="O11" s="49">
        <f t="shared" si="0"/>
        <v>25000000</v>
      </c>
      <c r="P11" s="49">
        <f t="shared" si="0"/>
        <v>25000000</v>
      </c>
      <c r="Q11" s="49">
        <f t="shared" si="0"/>
        <v>25000000</v>
      </c>
      <c r="R11" s="8">
        <f>AVERAGE(E11:Q11)</f>
        <v>25000000</v>
      </c>
    </row>
    <row r="12" spans="1:18" ht="12.75" x14ac:dyDescent="0.2">
      <c r="A12" s="37">
        <v>43668</v>
      </c>
      <c r="B12" s="37">
        <v>54954</v>
      </c>
      <c r="C12" s="37" t="s">
        <v>84</v>
      </c>
      <c r="D12" s="50">
        <v>3.6249999999999998E-2</v>
      </c>
      <c r="E12" s="49">
        <v>25000000</v>
      </c>
      <c r="F12" s="49">
        <v>25000000</v>
      </c>
      <c r="G12" s="49">
        <v>25000000</v>
      </c>
      <c r="H12" s="49">
        <v>25000000</v>
      </c>
      <c r="I12" s="49">
        <v>25000000</v>
      </c>
      <c r="J12" s="49">
        <v>25000000</v>
      </c>
      <c r="K12" s="49">
        <v>25000000</v>
      </c>
      <c r="L12" s="49">
        <v>25000000</v>
      </c>
      <c r="M12" s="49">
        <f t="shared" si="0"/>
        <v>25000000</v>
      </c>
      <c r="N12" s="49">
        <f t="shared" si="0"/>
        <v>25000000</v>
      </c>
      <c r="O12" s="49">
        <f t="shared" si="0"/>
        <v>25000000</v>
      </c>
      <c r="P12" s="49">
        <f t="shared" si="0"/>
        <v>25000000</v>
      </c>
      <c r="Q12" s="49">
        <f t="shared" si="0"/>
        <v>25000000</v>
      </c>
      <c r="R12" s="8">
        <f>AVERAGE(E12:Q12)</f>
        <v>25000000</v>
      </c>
    </row>
    <row r="13" spans="1:18" ht="12.75" x14ac:dyDescent="0.2">
      <c r="A13" s="37">
        <v>44027</v>
      </c>
      <c r="B13" s="37">
        <v>54954</v>
      </c>
      <c r="C13" s="37"/>
      <c r="D13" s="50">
        <v>4.2000000000000003E-2</v>
      </c>
      <c r="E13" s="49">
        <v>150000000</v>
      </c>
      <c r="F13" s="49">
        <f t="shared" ref="F13:L13" si="2">E13</f>
        <v>150000000</v>
      </c>
      <c r="G13" s="49">
        <f t="shared" si="2"/>
        <v>150000000</v>
      </c>
      <c r="H13" s="49">
        <f t="shared" si="2"/>
        <v>150000000</v>
      </c>
      <c r="I13" s="49">
        <f t="shared" si="2"/>
        <v>150000000</v>
      </c>
      <c r="J13" s="49">
        <f t="shared" si="2"/>
        <v>150000000</v>
      </c>
      <c r="K13" s="49">
        <f t="shared" si="2"/>
        <v>150000000</v>
      </c>
      <c r="L13" s="49">
        <f t="shared" si="2"/>
        <v>150000000</v>
      </c>
      <c r="M13" s="49">
        <f t="shared" si="0"/>
        <v>150000000</v>
      </c>
      <c r="N13" s="49">
        <f t="shared" si="0"/>
        <v>150000000</v>
      </c>
      <c r="O13" s="49">
        <f t="shared" si="0"/>
        <v>150000000</v>
      </c>
      <c r="P13" s="49">
        <f t="shared" si="0"/>
        <v>150000000</v>
      </c>
      <c r="Q13" s="49">
        <f t="shared" si="0"/>
        <v>150000000</v>
      </c>
      <c r="R13" s="8">
        <f>AVERAGE(E13:Q13)</f>
        <v>150000000</v>
      </c>
    </row>
    <row r="14" spans="1:18" ht="12.75" x14ac:dyDescent="0.2">
      <c r="A14" s="37">
        <v>44270</v>
      </c>
      <c r="B14" s="37">
        <v>55227</v>
      </c>
      <c r="C14" s="37"/>
      <c r="D14" s="50">
        <v>4.2000000000000003E-2</v>
      </c>
      <c r="E14" s="49">
        <v>0</v>
      </c>
      <c r="F14" s="49">
        <v>0</v>
      </c>
      <c r="G14" s="49">
        <v>0</v>
      </c>
      <c r="H14" s="49">
        <v>75000000</v>
      </c>
      <c r="I14" s="49">
        <f>H14</f>
        <v>75000000</v>
      </c>
      <c r="J14" s="49">
        <f>I14</f>
        <v>75000000</v>
      </c>
      <c r="K14" s="49">
        <f>J14</f>
        <v>75000000</v>
      </c>
      <c r="L14" s="49">
        <f>K14</f>
        <v>75000000</v>
      </c>
      <c r="M14" s="49">
        <f t="shared" si="0"/>
        <v>75000000</v>
      </c>
      <c r="N14" s="49">
        <f t="shared" si="0"/>
        <v>75000000</v>
      </c>
      <c r="O14" s="49">
        <f t="shared" si="0"/>
        <v>75000000</v>
      </c>
      <c r="P14" s="49">
        <f t="shared" si="0"/>
        <v>75000000</v>
      </c>
      <c r="Q14" s="49">
        <f t="shared" si="0"/>
        <v>75000000</v>
      </c>
      <c r="R14" s="8">
        <f>AVERAGE(E14:Q14)</f>
        <v>57692307.692307696</v>
      </c>
    </row>
    <row r="15" spans="1:18" ht="12.75" x14ac:dyDescent="0.2">
      <c r="A15" s="37">
        <v>44515</v>
      </c>
      <c r="B15" s="37">
        <v>55472</v>
      </c>
      <c r="C15" s="37"/>
      <c r="D15" s="50">
        <v>4.2000000000000003E-2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75000000</v>
      </c>
      <c r="Q15" s="49">
        <f>P15</f>
        <v>75000000</v>
      </c>
      <c r="R15" s="8">
        <f>AVERAGE(E15:Q15)</f>
        <v>11538461.538461538</v>
      </c>
    </row>
    <row r="17" spans="4:24" x14ac:dyDescent="0.15">
      <c r="D17" s="10" t="s">
        <v>64</v>
      </c>
      <c r="E17" s="8">
        <f>SUM(E4:E16)</f>
        <v>486764680</v>
      </c>
      <c r="F17" s="8">
        <f t="shared" ref="F17:Q17" si="3">SUM(F4:F16)</f>
        <v>486764680</v>
      </c>
      <c r="G17" s="8">
        <f t="shared" si="3"/>
        <v>486764680</v>
      </c>
      <c r="H17" s="8">
        <f t="shared" si="3"/>
        <v>561764680</v>
      </c>
      <c r="I17" s="8">
        <f t="shared" si="3"/>
        <v>561764680</v>
      </c>
      <c r="J17" s="8">
        <f t="shared" si="3"/>
        <v>515000000</v>
      </c>
      <c r="K17" s="8">
        <f t="shared" si="3"/>
        <v>515000000</v>
      </c>
      <c r="L17" s="8">
        <f t="shared" si="3"/>
        <v>515000000</v>
      </c>
      <c r="M17" s="8">
        <f t="shared" si="3"/>
        <v>515000000</v>
      </c>
      <c r="N17" s="8">
        <f t="shared" si="3"/>
        <v>515000000</v>
      </c>
      <c r="O17" s="8">
        <f t="shared" si="3"/>
        <v>515000000</v>
      </c>
      <c r="P17" s="8">
        <f t="shared" si="3"/>
        <v>590000000</v>
      </c>
      <c r="Q17" s="8">
        <f t="shared" si="3"/>
        <v>590000000</v>
      </c>
      <c r="R17" s="9">
        <f>SUM(R4:R16)</f>
        <v>527217184.6153847</v>
      </c>
    </row>
    <row r="19" spans="4:24" x14ac:dyDescent="0.15"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8"/>
    </row>
    <row r="20" spans="4:24" x14ac:dyDescent="0.15"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4" sqref="N4"/>
    </sheetView>
  </sheetViews>
  <sheetFormatPr defaultRowHeight="12" x14ac:dyDescent="0.15"/>
  <cols>
    <col min="1" max="1" width="14.125" customWidth="1"/>
    <col min="2" max="3" width="12.875" bestFit="1" customWidth="1"/>
    <col min="4" max="4" width="13" bestFit="1" customWidth="1"/>
    <col min="5" max="7" width="12.875" bestFit="1" customWidth="1"/>
    <col min="8" max="14" width="13" bestFit="1" customWidth="1"/>
    <col min="257" max="257" width="12" customWidth="1"/>
    <col min="258" max="259" width="11.875" bestFit="1" customWidth="1"/>
    <col min="260" max="260" width="13" bestFit="1" customWidth="1"/>
    <col min="261" max="263" width="11.875" bestFit="1" customWidth="1"/>
    <col min="264" max="270" width="13" bestFit="1" customWidth="1"/>
    <col min="513" max="513" width="12" customWidth="1"/>
    <col min="514" max="515" width="11.875" bestFit="1" customWidth="1"/>
    <col min="516" max="516" width="13" bestFit="1" customWidth="1"/>
    <col min="517" max="519" width="11.875" bestFit="1" customWidth="1"/>
    <col min="520" max="526" width="13" bestFit="1" customWidth="1"/>
    <col min="769" max="769" width="12" customWidth="1"/>
    <col min="770" max="771" width="11.875" bestFit="1" customWidth="1"/>
    <col min="772" max="772" width="13" bestFit="1" customWidth="1"/>
    <col min="773" max="775" width="11.875" bestFit="1" customWidth="1"/>
    <col min="776" max="782" width="13" bestFit="1" customWidth="1"/>
    <col min="1025" max="1025" width="12" customWidth="1"/>
    <col min="1026" max="1027" width="11.875" bestFit="1" customWidth="1"/>
    <col min="1028" max="1028" width="13" bestFit="1" customWidth="1"/>
    <col min="1029" max="1031" width="11.875" bestFit="1" customWidth="1"/>
    <col min="1032" max="1038" width="13" bestFit="1" customWidth="1"/>
    <col min="1281" max="1281" width="12" customWidth="1"/>
    <col min="1282" max="1283" width="11.875" bestFit="1" customWidth="1"/>
    <col min="1284" max="1284" width="13" bestFit="1" customWidth="1"/>
    <col min="1285" max="1287" width="11.875" bestFit="1" customWidth="1"/>
    <col min="1288" max="1294" width="13" bestFit="1" customWidth="1"/>
    <col min="1537" max="1537" width="12" customWidth="1"/>
    <col min="1538" max="1539" width="11.875" bestFit="1" customWidth="1"/>
    <col min="1540" max="1540" width="13" bestFit="1" customWidth="1"/>
    <col min="1541" max="1543" width="11.875" bestFit="1" customWidth="1"/>
    <col min="1544" max="1550" width="13" bestFit="1" customWidth="1"/>
    <col min="1793" max="1793" width="12" customWidth="1"/>
    <col min="1794" max="1795" width="11.875" bestFit="1" customWidth="1"/>
    <col min="1796" max="1796" width="13" bestFit="1" customWidth="1"/>
    <col min="1797" max="1799" width="11.875" bestFit="1" customWidth="1"/>
    <col min="1800" max="1806" width="13" bestFit="1" customWidth="1"/>
    <col min="2049" max="2049" width="12" customWidth="1"/>
    <col min="2050" max="2051" width="11.875" bestFit="1" customWidth="1"/>
    <col min="2052" max="2052" width="13" bestFit="1" customWidth="1"/>
    <col min="2053" max="2055" width="11.875" bestFit="1" customWidth="1"/>
    <col min="2056" max="2062" width="13" bestFit="1" customWidth="1"/>
    <col min="2305" max="2305" width="12" customWidth="1"/>
    <col min="2306" max="2307" width="11.875" bestFit="1" customWidth="1"/>
    <col min="2308" max="2308" width="13" bestFit="1" customWidth="1"/>
    <col min="2309" max="2311" width="11.875" bestFit="1" customWidth="1"/>
    <col min="2312" max="2318" width="13" bestFit="1" customWidth="1"/>
    <col min="2561" max="2561" width="12" customWidth="1"/>
    <col min="2562" max="2563" width="11.875" bestFit="1" customWidth="1"/>
    <col min="2564" max="2564" width="13" bestFit="1" customWidth="1"/>
    <col min="2565" max="2567" width="11.875" bestFit="1" customWidth="1"/>
    <col min="2568" max="2574" width="13" bestFit="1" customWidth="1"/>
    <col min="2817" max="2817" width="12" customWidth="1"/>
    <col min="2818" max="2819" width="11.875" bestFit="1" customWidth="1"/>
    <col min="2820" max="2820" width="13" bestFit="1" customWidth="1"/>
    <col min="2821" max="2823" width="11.875" bestFit="1" customWidth="1"/>
    <col min="2824" max="2830" width="13" bestFit="1" customWidth="1"/>
    <col min="3073" max="3073" width="12" customWidth="1"/>
    <col min="3074" max="3075" width="11.875" bestFit="1" customWidth="1"/>
    <col min="3076" max="3076" width="13" bestFit="1" customWidth="1"/>
    <col min="3077" max="3079" width="11.875" bestFit="1" customWidth="1"/>
    <col min="3080" max="3086" width="13" bestFit="1" customWidth="1"/>
    <col min="3329" max="3329" width="12" customWidth="1"/>
    <col min="3330" max="3331" width="11.875" bestFit="1" customWidth="1"/>
    <col min="3332" max="3332" width="13" bestFit="1" customWidth="1"/>
    <col min="3333" max="3335" width="11.875" bestFit="1" customWidth="1"/>
    <col min="3336" max="3342" width="13" bestFit="1" customWidth="1"/>
    <col min="3585" max="3585" width="12" customWidth="1"/>
    <col min="3586" max="3587" width="11.875" bestFit="1" customWidth="1"/>
    <col min="3588" max="3588" width="13" bestFit="1" customWidth="1"/>
    <col min="3589" max="3591" width="11.875" bestFit="1" customWidth="1"/>
    <col min="3592" max="3598" width="13" bestFit="1" customWidth="1"/>
    <col min="3841" max="3841" width="12" customWidth="1"/>
    <col min="3842" max="3843" width="11.875" bestFit="1" customWidth="1"/>
    <col min="3844" max="3844" width="13" bestFit="1" customWidth="1"/>
    <col min="3845" max="3847" width="11.875" bestFit="1" customWidth="1"/>
    <col min="3848" max="3854" width="13" bestFit="1" customWidth="1"/>
    <col min="4097" max="4097" width="12" customWidth="1"/>
    <col min="4098" max="4099" width="11.875" bestFit="1" customWidth="1"/>
    <col min="4100" max="4100" width="13" bestFit="1" customWidth="1"/>
    <col min="4101" max="4103" width="11.875" bestFit="1" customWidth="1"/>
    <col min="4104" max="4110" width="13" bestFit="1" customWidth="1"/>
    <col min="4353" max="4353" width="12" customWidth="1"/>
    <col min="4354" max="4355" width="11.875" bestFit="1" customWidth="1"/>
    <col min="4356" max="4356" width="13" bestFit="1" customWidth="1"/>
    <col min="4357" max="4359" width="11.875" bestFit="1" customWidth="1"/>
    <col min="4360" max="4366" width="13" bestFit="1" customWidth="1"/>
    <col min="4609" max="4609" width="12" customWidth="1"/>
    <col min="4610" max="4611" width="11.875" bestFit="1" customWidth="1"/>
    <col min="4612" max="4612" width="13" bestFit="1" customWidth="1"/>
    <col min="4613" max="4615" width="11.875" bestFit="1" customWidth="1"/>
    <col min="4616" max="4622" width="13" bestFit="1" customWidth="1"/>
    <col min="4865" max="4865" width="12" customWidth="1"/>
    <col min="4866" max="4867" width="11.875" bestFit="1" customWidth="1"/>
    <col min="4868" max="4868" width="13" bestFit="1" customWidth="1"/>
    <col min="4869" max="4871" width="11.875" bestFit="1" customWidth="1"/>
    <col min="4872" max="4878" width="13" bestFit="1" customWidth="1"/>
    <col min="5121" max="5121" width="12" customWidth="1"/>
    <col min="5122" max="5123" width="11.875" bestFit="1" customWidth="1"/>
    <col min="5124" max="5124" width="13" bestFit="1" customWidth="1"/>
    <col min="5125" max="5127" width="11.875" bestFit="1" customWidth="1"/>
    <col min="5128" max="5134" width="13" bestFit="1" customWidth="1"/>
    <col min="5377" max="5377" width="12" customWidth="1"/>
    <col min="5378" max="5379" width="11.875" bestFit="1" customWidth="1"/>
    <col min="5380" max="5380" width="13" bestFit="1" customWidth="1"/>
    <col min="5381" max="5383" width="11.875" bestFit="1" customWidth="1"/>
    <col min="5384" max="5390" width="13" bestFit="1" customWidth="1"/>
    <col min="5633" max="5633" width="12" customWidth="1"/>
    <col min="5634" max="5635" width="11.875" bestFit="1" customWidth="1"/>
    <col min="5636" max="5636" width="13" bestFit="1" customWidth="1"/>
    <col min="5637" max="5639" width="11.875" bestFit="1" customWidth="1"/>
    <col min="5640" max="5646" width="13" bestFit="1" customWidth="1"/>
    <col min="5889" max="5889" width="12" customWidth="1"/>
    <col min="5890" max="5891" width="11.875" bestFit="1" customWidth="1"/>
    <col min="5892" max="5892" width="13" bestFit="1" customWidth="1"/>
    <col min="5893" max="5895" width="11.875" bestFit="1" customWidth="1"/>
    <col min="5896" max="5902" width="13" bestFit="1" customWidth="1"/>
    <col min="6145" max="6145" width="12" customWidth="1"/>
    <col min="6146" max="6147" width="11.875" bestFit="1" customWidth="1"/>
    <col min="6148" max="6148" width="13" bestFit="1" customWidth="1"/>
    <col min="6149" max="6151" width="11.875" bestFit="1" customWidth="1"/>
    <col min="6152" max="6158" width="13" bestFit="1" customWidth="1"/>
    <col min="6401" max="6401" width="12" customWidth="1"/>
    <col min="6402" max="6403" width="11.875" bestFit="1" customWidth="1"/>
    <col min="6404" max="6404" width="13" bestFit="1" customWidth="1"/>
    <col min="6405" max="6407" width="11.875" bestFit="1" customWidth="1"/>
    <col min="6408" max="6414" width="13" bestFit="1" customWidth="1"/>
    <col min="6657" max="6657" width="12" customWidth="1"/>
    <col min="6658" max="6659" width="11.875" bestFit="1" customWidth="1"/>
    <col min="6660" max="6660" width="13" bestFit="1" customWidth="1"/>
    <col min="6661" max="6663" width="11.875" bestFit="1" customWidth="1"/>
    <col min="6664" max="6670" width="13" bestFit="1" customWidth="1"/>
    <col min="6913" max="6913" width="12" customWidth="1"/>
    <col min="6914" max="6915" width="11.875" bestFit="1" customWidth="1"/>
    <col min="6916" max="6916" width="13" bestFit="1" customWidth="1"/>
    <col min="6917" max="6919" width="11.875" bestFit="1" customWidth="1"/>
    <col min="6920" max="6926" width="13" bestFit="1" customWidth="1"/>
    <col min="7169" max="7169" width="12" customWidth="1"/>
    <col min="7170" max="7171" width="11.875" bestFit="1" customWidth="1"/>
    <col min="7172" max="7172" width="13" bestFit="1" customWidth="1"/>
    <col min="7173" max="7175" width="11.875" bestFit="1" customWidth="1"/>
    <col min="7176" max="7182" width="13" bestFit="1" customWidth="1"/>
    <col min="7425" max="7425" width="12" customWidth="1"/>
    <col min="7426" max="7427" width="11.875" bestFit="1" customWidth="1"/>
    <col min="7428" max="7428" width="13" bestFit="1" customWidth="1"/>
    <col min="7429" max="7431" width="11.875" bestFit="1" customWidth="1"/>
    <col min="7432" max="7438" width="13" bestFit="1" customWidth="1"/>
    <col min="7681" max="7681" width="12" customWidth="1"/>
    <col min="7682" max="7683" width="11.875" bestFit="1" customWidth="1"/>
    <col min="7684" max="7684" width="13" bestFit="1" customWidth="1"/>
    <col min="7685" max="7687" width="11.875" bestFit="1" customWidth="1"/>
    <col min="7688" max="7694" width="13" bestFit="1" customWidth="1"/>
    <col min="7937" max="7937" width="12" customWidth="1"/>
    <col min="7938" max="7939" width="11.875" bestFit="1" customWidth="1"/>
    <col min="7940" max="7940" width="13" bestFit="1" customWidth="1"/>
    <col min="7941" max="7943" width="11.875" bestFit="1" customWidth="1"/>
    <col min="7944" max="7950" width="13" bestFit="1" customWidth="1"/>
    <col min="8193" max="8193" width="12" customWidth="1"/>
    <col min="8194" max="8195" width="11.875" bestFit="1" customWidth="1"/>
    <col min="8196" max="8196" width="13" bestFit="1" customWidth="1"/>
    <col min="8197" max="8199" width="11.875" bestFit="1" customWidth="1"/>
    <col min="8200" max="8206" width="13" bestFit="1" customWidth="1"/>
    <col min="8449" max="8449" width="12" customWidth="1"/>
    <col min="8450" max="8451" width="11.875" bestFit="1" customWidth="1"/>
    <col min="8452" max="8452" width="13" bestFit="1" customWidth="1"/>
    <col min="8453" max="8455" width="11.875" bestFit="1" customWidth="1"/>
    <col min="8456" max="8462" width="13" bestFit="1" customWidth="1"/>
    <col min="8705" max="8705" width="12" customWidth="1"/>
    <col min="8706" max="8707" width="11.875" bestFit="1" customWidth="1"/>
    <col min="8708" max="8708" width="13" bestFit="1" customWidth="1"/>
    <col min="8709" max="8711" width="11.875" bestFit="1" customWidth="1"/>
    <col min="8712" max="8718" width="13" bestFit="1" customWidth="1"/>
    <col min="8961" max="8961" width="12" customWidth="1"/>
    <col min="8962" max="8963" width="11.875" bestFit="1" customWidth="1"/>
    <col min="8964" max="8964" width="13" bestFit="1" customWidth="1"/>
    <col min="8965" max="8967" width="11.875" bestFit="1" customWidth="1"/>
    <col min="8968" max="8974" width="13" bestFit="1" customWidth="1"/>
    <col min="9217" max="9217" width="12" customWidth="1"/>
    <col min="9218" max="9219" width="11.875" bestFit="1" customWidth="1"/>
    <col min="9220" max="9220" width="13" bestFit="1" customWidth="1"/>
    <col min="9221" max="9223" width="11.875" bestFit="1" customWidth="1"/>
    <col min="9224" max="9230" width="13" bestFit="1" customWidth="1"/>
    <col min="9473" max="9473" width="12" customWidth="1"/>
    <col min="9474" max="9475" width="11.875" bestFit="1" customWidth="1"/>
    <col min="9476" max="9476" width="13" bestFit="1" customWidth="1"/>
    <col min="9477" max="9479" width="11.875" bestFit="1" customWidth="1"/>
    <col min="9480" max="9486" width="13" bestFit="1" customWidth="1"/>
    <col min="9729" max="9729" width="12" customWidth="1"/>
    <col min="9730" max="9731" width="11.875" bestFit="1" customWidth="1"/>
    <col min="9732" max="9732" width="13" bestFit="1" customWidth="1"/>
    <col min="9733" max="9735" width="11.875" bestFit="1" customWidth="1"/>
    <col min="9736" max="9742" width="13" bestFit="1" customWidth="1"/>
    <col min="9985" max="9985" width="12" customWidth="1"/>
    <col min="9986" max="9987" width="11.875" bestFit="1" customWidth="1"/>
    <col min="9988" max="9988" width="13" bestFit="1" customWidth="1"/>
    <col min="9989" max="9991" width="11.875" bestFit="1" customWidth="1"/>
    <col min="9992" max="9998" width="13" bestFit="1" customWidth="1"/>
    <col min="10241" max="10241" width="12" customWidth="1"/>
    <col min="10242" max="10243" width="11.875" bestFit="1" customWidth="1"/>
    <col min="10244" max="10244" width="13" bestFit="1" customWidth="1"/>
    <col min="10245" max="10247" width="11.875" bestFit="1" customWidth="1"/>
    <col min="10248" max="10254" width="13" bestFit="1" customWidth="1"/>
    <col min="10497" max="10497" width="12" customWidth="1"/>
    <col min="10498" max="10499" width="11.875" bestFit="1" customWidth="1"/>
    <col min="10500" max="10500" width="13" bestFit="1" customWidth="1"/>
    <col min="10501" max="10503" width="11.875" bestFit="1" customWidth="1"/>
    <col min="10504" max="10510" width="13" bestFit="1" customWidth="1"/>
    <col min="10753" max="10753" width="12" customWidth="1"/>
    <col min="10754" max="10755" width="11.875" bestFit="1" customWidth="1"/>
    <col min="10756" max="10756" width="13" bestFit="1" customWidth="1"/>
    <col min="10757" max="10759" width="11.875" bestFit="1" customWidth="1"/>
    <col min="10760" max="10766" width="13" bestFit="1" customWidth="1"/>
    <col min="11009" max="11009" width="12" customWidth="1"/>
    <col min="11010" max="11011" width="11.875" bestFit="1" customWidth="1"/>
    <col min="11012" max="11012" width="13" bestFit="1" customWidth="1"/>
    <col min="11013" max="11015" width="11.875" bestFit="1" customWidth="1"/>
    <col min="11016" max="11022" width="13" bestFit="1" customWidth="1"/>
    <col min="11265" max="11265" width="12" customWidth="1"/>
    <col min="11266" max="11267" width="11.875" bestFit="1" customWidth="1"/>
    <col min="11268" max="11268" width="13" bestFit="1" customWidth="1"/>
    <col min="11269" max="11271" width="11.875" bestFit="1" customWidth="1"/>
    <col min="11272" max="11278" width="13" bestFit="1" customWidth="1"/>
    <col min="11521" max="11521" width="12" customWidth="1"/>
    <col min="11522" max="11523" width="11.875" bestFit="1" customWidth="1"/>
    <col min="11524" max="11524" width="13" bestFit="1" customWidth="1"/>
    <col min="11525" max="11527" width="11.875" bestFit="1" customWidth="1"/>
    <col min="11528" max="11534" width="13" bestFit="1" customWidth="1"/>
    <col min="11777" max="11777" width="12" customWidth="1"/>
    <col min="11778" max="11779" width="11.875" bestFit="1" customWidth="1"/>
    <col min="11780" max="11780" width="13" bestFit="1" customWidth="1"/>
    <col min="11781" max="11783" width="11.875" bestFit="1" customWidth="1"/>
    <col min="11784" max="11790" width="13" bestFit="1" customWidth="1"/>
    <col min="12033" max="12033" width="12" customWidth="1"/>
    <col min="12034" max="12035" width="11.875" bestFit="1" customWidth="1"/>
    <col min="12036" max="12036" width="13" bestFit="1" customWidth="1"/>
    <col min="12037" max="12039" width="11.875" bestFit="1" customWidth="1"/>
    <col min="12040" max="12046" width="13" bestFit="1" customWidth="1"/>
    <col min="12289" max="12289" width="12" customWidth="1"/>
    <col min="12290" max="12291" width="11.875" bestFit="1" customWidth="1"/>
    <col min="12292" max="12292" width="13" bestFit="1" customWidth="1"/>
    <col min="12293" max="12295" width="11.875" bestFit="1" customWidth="1"/>
    <col min="12296" max="12302" width="13" bestFit="1" customWidth="1"/>
    <col min="12545" max="12545" width="12" customWidth="1"/>
    <col min="12546" max="12547" width="11.875" bestFit="1" customWidth="1"/>
    <col min="12548" max="12548" width="13" bestFit="1" customWidth="1"/>
    <col min="12549" max="12551" width="11.875" bestFit="1" customWidth="1"/>
    <col min="12552" max="12558" width="13" bestFit="1" customWidth="1"/>
    <col min="12801" max="12801" width="12" customWidth="1"/>
    <col min="12802" max="12803" width="11.875" bestFit="1" customWidth="1"/>
    <col min="12804" max="12804" width="13" bestFit="1" customWidth="1"/>
    <col min="12805" max="12807" width="11.875" bestFit="1" customWidth="1"/>
    <col min="12808" max="12814" width="13" bestFit="1" customWidth="1"/>
    <col min="13057" max="13057" width="12" customWidth="1"/>
    <col min="13058" max="13059" width="11.875" bestFit="1" customWidth="1"/>
    <col min="13060" max="13060" width="13" bestFit="1" customWidth="1"/>
    <col min="13061" max="13063" width="11.875" bestFit="1" customWidth="1"/>
    <col min="13064" max="13070" width="13" bestFit="1" customWidth="1"/>
    <col min="13313" max="13313" width="12" customWidth="1"/>
    <col min="13314" max="13315" width="11.875" bestFit="1" customWidth="1"/>
    <col min="13316" max="13316" width="13" bestFit="1" customWidth="1"/>
    <col min="13317" max="13319" width="11.875" bestFit="1" customWidth="1"/>
    <col min="13320" max="13326" width="13" bestFit="1" customWidth="1"/>
    <col min="13569" max="13569" width="12" customWidth="1"/>
    <col min="13570" max="13571" width="11.875" bestFit="1" customWidth="1"/>
    <col min="13572" max="13572" width="13" bestFit="1" customWidth="1"/>
    <col min="13573" max="13575" width="11.875" bestFit="1" customWidth="1"/>
    <col min="13576" max="13582" width="13" bestFit="1" customWidth="1"/>
    <col min="13825" max="13825" width="12" customWidth="1"/>
    <col min="13826" max="13827" width="11.875" bestFit="1" customWidth="1"/>
    <col min="13828" max="13828" width="13" bestFit="1" customWidth="1"/>
    <col min="13829" max="13831" width="11.875" bestFit="1" customWidth="1"/>
    <col min="13832" max="13838" width="13" bestFit="1" customWidth="1"/>
    <col min="14081" max="14081" width="12" customWidth="1"/>
    <col min="14082" max="14083" width="11.875" bestFit="1" customWidth="1"/>
    <col min="14084" max="14084" width="13" bestFit="1" customWidth="1"/>
    <col min="14085" max="14087" width="11.875" bestFit="1" customWidth="1"/>
    <col min="14088" max="14094" width="13" bestFit="1" customWidth="1"/>
    <col min="14337" max="14337" width="12" customWidth="1"/>
    <col min="14338" max="14339" width="11.875" bestFit="1" customWidth="1"/>
    <col min="14340" max="14340" width="13" bestFit="1" customWidth="1"/>
    <col min="14341" max="14343" width="11.875" bestFit="1" customWidth="1"/>
    <col min="14344" max="14350" width="13" bestFit="1" customWidth="1"/>
    <col min="14593" max="14593" width="12" customWidth="1"/>
    <col min="14594" max="14595" width="11.875" bestFit="1" customWidth="1"/>
    <col min="14596" max="14596" width="13" bestFit="1" customWidth="1"/>
    <col min="14597" max="14599" width="11.875" bestFit="1" customWidth="1"/>
    <col min="14600" max="14606" width="13" bestFit="1" customWidth="1"/>
    <col min="14849" max="14849" width="12" customWidth="1"/>
    <col min="14850" max="14851" width="11.875" bestFit="1" customWidth="1"/>
    <col min="14852" max="14852" width="13" bestFit="1" customWidth="1"/>
    <col min="14853" max="14855" width="11.875" bestFit="1" customWidth="1"/>
    <col min="14856" max="14862" width="13" bestFit="1" customWidth="1"/>
    <col min="15105" max="15105" width="12" customWidth="1"/>
    <col min="15106" max="15107" width="11.875" bestFit="1" customWidth="1"/>
    <col min="15108" max="15108" width="13" bestFit="1" customWidth="1"/>
    <col min="15109" max="15111" width="11.875" bestFit="1" customWidth="1"/>
    <col min="15112" max="15118" width="13" bestFit="1" customWidth="1"/>
    <col min="15361" max="15361" width="12" customWidth="1"/>
    <col min="15362" max="15363" width="11.875" bestFit="1" customWidth="1"/>
    <col min="15364" max="15364" width="13" bestFit="1" customWidth="1"/>
    <col min="15365" max="15367" width="11.875" bestFit="1" customWidth="1"/>
    <col min="15368" max="15374" width="13" bestFit="1" customWidth="1"/>
    <col min="15617" max="15617" width="12" customWidth="1"/>
    <col min="15618" max="15619" width="11.875" bestFit="1" customWidth="1"/>
    <col min="15620" max="15620" width="13" bestFit="1" customWidth="1"/>
    <col min="15621" max="15623" width="11.875" bestFit="1" customWidth="1"/>
    <col min="15624" max="15630" width="13" bestFit="1" customWidth="1"/>
    <col min="15873" max="15873" width="12" customWidth="1"/>
    <col min="15874" max="15875" width="11.875" bestFit="1" customWidth="1"/>
    <col min="15876" max="15876" width="13" bestFit="1" customWidth="1"/>
    <col min="15877" max="15879" width="11.875" bestFit="1" customWidth="1"/>
    <col min="15880" max="15886" width="13" bestFit="1" customWidth="1"/>
    <col min="16129" max="16129" width="12" customWidth="1"/>
    <col min="16130" max="16131" width="11.875" bestFit="1" customWidth="1"/>
    <col min="16132" max="16132" width="13" bestFit="1" customWidth="1"/>
    <col min="16133" max="16135" width="11.875" bestFit="1" customWidth="1"/>
    <col min="16136" max="16142" width="13" bestFit="1" customWidth="1"/>
  </cols>
  <sheetData>
    <row r="1" spans="1:14" x14ac:dyDescent="0.15">
      <c r="A1" t="s">
        <v>50</v>
      </c>
      <c r="M1" s="7"/>
    </row>
    <row r="2" spans="1:14" x14ac:dyDescent="0.15">
      <c r="A2" s="7">
        <v>2020</v>
      </c>
      <c r="M2" s="7">
        <v>2021</v>
      </c>
    </row>
    <row r="3" spans="1:14" x14ac:dyDescent="0.1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  <c r="J3" s="7" t="s">
        <v>60</v>
      </c>
      <c r="K3" s="7" t="s">
        <v>61</v>
      </c>
      <c r="L3" s="7" t="s">
        <v>62</v>
      </c>
      <c r="M3" s="7" t="s">
        <v>51</v>
      </c>
      <c r="N3" s="7" t="s">
        <v>63</v>
      </c>
    </row>
    <row r="4" spans="1:14" x14ac:dyDescent="0.15">
      <c r="A4" s="45">
        <v>1103546.05</v>
      </c>
      <c r="B4" s="45">
        <v>1099551.6399999999</v>
      </c>
      <c r="C4" s="45">
        <v>1095557.23</v>
      </c>
      <c r="D4" s="45">
        <v>1091562.82</v>
      </c>
      <c r="E4" s="45">
        <v>1087568.4099999999</v>
      </c>
      <c r="F4" s="45">
        <v>1083574</v>
      </c>
      <c r="G4" s="45">
        <v>1079579.5900000001</v>
      </c>
      <c r="H4" s="45">
        <v>1075585.18</v>
      </c>
      <c r="I4" s="45">
        <v>1071590.77</v>
      </c>
      <c r="J4" s="45">
        <v>1067596.3600000001</v>
      </c>
      <c r="K4" s="45">
        <v>1063601.95</v>
      </c>
      <c r="L4" s="45">
        <v>1059607.54</v>
      </c>
      <c r="M4" s="45">
        <v>1055613.1299999999</v>
      </c>
      <c r="N4" s="8">
        <f>AVERAGE(A4:M4)</f>
        <v>1079579.5899999999</v>
      </c>
    </row>
    <row r="17" spans="4:4" x14ac:dyDescent="0.15">
      <c r="D17" s="45"/>
    </row>
    <row r="18" spans="4:4" x14ac:dyDescent="0.15">
      <c r="D18" s="45"/>
    </row>
    <row r="19" spans="4:4" x14ac:dyDescent="0.15">
      <c r="D19" s="45"/>
    </row>
    <row r="20" spans="4:4" x14ac:dyDescent="0.15">
      <c r="D20" s="45"/>
    </row>
    <row r="21" spans="4:4" x14ac:dyDescent="0.15">
      <c r="D21" s="45"/>
    </row>
    <row r="22" spans="4:4" x14ac:dyDescent="0.15">
      <c r="D22" s="45"/>
    </row>
    <row r="23" spans="4:4" x14ac:dyDescent="0.15">
      <c r="D23" s="45"/>
    </row>
    <row r="24" spans="4:4" x14ac:dyDescent="0.15">
      <c r="D24" s="45"/>
    </row>
    <row r="25" spans="4:4" x14ac:dyDescent="0.15">
      <c r="D25" s="45"/>
    </row>
    <row r="26" spans="4:4" x14ac:dyDescent="0.15">
      <c r="D26" s="45"/>
    </row>
    <row r="27" spans="4:4" x14ac:dyDescent="0.15">
      <c r="D27" s="45"/>
    </row>
    <row r="28" spans="4:4" x14ac:dyDescent="0.15">
      <c r="D28" s="45"/>
    </row>
    <row r="29" spans="4:4" x14ac:dyDescent="0.15">
      <c r="D29" s="45"/>
    </row>
    <row r="30" spans="4:4" x14ac:dyDescent="0.15">
      <c r="D30" s="45"/>
    </row>
    <row r="31" spans="4:4" x14ac:dyDescent="0.15">
      <c r="D31" s="45"/>
    </row>
    <row r="32" spans="4:4" x14ac:dyDescent="0.15">
      <c r="D32" s="45"/>
    </row>
    <row r="33" spans="4:4" x14ac:dyDescent="0.15">
      <c r="D33" s="45"/>
    </row>
    <row r="34" spans="4:4" x14ac:dyDescent="0.15">
      <c r="D34" s="4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C413EB-ACE6-4CEB-915E-4AE88465A70B}"/>
</file>

<file path=customXml/itemProps2.xml><?xml version="1.0" encoding="utf-8"?>
<ds:datastoreItem xmlns:ds="http://schemas.openxmlformats.org/officeDocument/2006/customXml" ds:itemID="{7F7B60D4-8C09-4A7A-8AAE-AE19C44569CA}"/>
</file>

<file path=customXml/itemProps3.xml><?xml version="1.0" encoding="utf-8"?>
<ds:datastoreItem xmlns:ds="http://schemas.openxmlformats.org/officeDocument/2006/customXml" ds:itemID="{962F5DF4-0061-4933-9DD0-9CD46C7760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SCHG3</vt:lpstr>
      <vt:lpstr>181 Calc</vt:lpstr>
      <vt:lpstr>2190040 Calc</vt:lpstr>
      <vt:lpstr>224 Calc</vt:lpstr>
      <vt:lpstr>226 Calc</vt:lpstr>
      <vt:lpstr>PRINTALL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2020-07-09T14:42:20Z</dcterms:created>
  <dcterms:modified xsi:type="dcterms:W3CDTF">2020-07-09T14:42:20Z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