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845" yWindow="2715" windowWidth="28425" windowHeight="15375"/>
  </bookViews>
  <sheets>
    <sheet name="SCHH-2" sheetId="1" r:id="rId1"/>
  </sheets>
  <definedNames>
    <definedName name="_Regression_Int" localSheetId="0" hidden="1">1</definedName>
    <definedName name="Page1">'SCHH-2'!$A$1:$N$57</definedName>
    <definedName name="_xlnm.Print_Area" localSheetId="0">'SCHH-2'!$A$1:$L$57,'SCHH-2'!$A$60:$V$376</definedName>
    <definedName name="Print_Area_MI" localSheetId="0">'SCHH-2'!$B$333:$AC$391</definedName>
    <definedName name="_xlnm.Print_Titles" localSheetId="0">'SCHH-2'!$A:$B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3" i="1" l="1"/>
  <c r="S64" i="1"/>
  <c r="S142" i="1"/>
  <c r="S143" i="1"/>
  <c r="S209" i="1"/>
  <c r="S210" i="1"/>
  <c r="S277" i="1"/>
  <c r="S278" i="1"/>
  <c r="S336" i="1"/>
  <c r="S337" i="1"/>
  <c r="J337" i="1"/>
  <c r="J336" i="1"/>
  <c r="J278" i="1"/>
  <c r="J277" i="1"/>
  <c r="J210" i="1"/>
  <c r="J209" i="1"/>
  <c r="J143" i="1"/>
  <c r="J142" i="1"/>
  <c r="J64" i="1"/>
  <c r="J63" i="1"/>
  <c r="C438" i="1" l="1"/>
  <c r="C442" i="1" s="1"/>
  <c r="C443" i="1" s="1"/>
  <c r="V426" i="1" l="1"/>
  <c r="U426" i="1"/>
  <c r="T426" i="1"/>
  <c r="S426" i="1"/>
  <c r="R426" i="1"/>
  <c r="Q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P431" i="1"/>
  <c r="P400" i="1"/>
  <c r="P361" i="1"/>
  <c r="P360" i="1"/>
  <c r="P359" i="1"/>
  <c r="C166" i="1" l="1"/>
  <c r="P94" i="1"/>
  <c r="P77" i="1"/>
  <c r="P80" i="1" l="1"/>
  <c r="P91" i="1"/>
  <c r="A301" i="1" l="1"/>
  <c r="A302" i="1" l="1"/>
  <c r="A303" i="1" s="1"/>
  <c r="A304" i="1" s="1"/>
  <c r="A305" i="1" s="1"/>
  <c r="A307" i="1" s="1"/>
  <c r="A308" i="1" s="1"/>
  <c r="A309" i="1" s="1"/>
  <c r="A310" i="1" s="1"/>
  <c r="A311" i="1" s="1"/>
  <c r="A313" i="1" s="1"/>
  <c r="A314" i="1" s="1"/>
  <c r="A316" i="1" s="1"/>
  <c r="A317" i="1" s="1"/>
  <c r="A318" i="1" s="1"/>
  <c r="A319" i="1" s="1"/>
  <c r="A320" i="1" s="1"/>
  <c r="A321" i="1" s="1"/>
  <c r="A322" i="1" s="1"/>
  <c r="B426" i="1" l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AC428" i="1" l="1"/>
  <c r="V431" i="1"/>
  <c r="U431" i="1"/>
  <c r="T431" i="1"/>
  <c r="S431" i="1"/>
  <c r="R431" i="1"/>
  <c r="Q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0" i="1"/>
  <c r="AC397" i="1"/>
  <c r="V400" i="1"/>
  <c r="U400" i="1"/>
  <c r="T400" i="1"/>
  <c r="S400" i="1"/>
  <c r="R400" i="1"/>
  <c r="Q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399" i="1"/>
  <c r="B412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C170" i="1" l="1"/>
  <c r="AC431" i="1"/>
  <c r="AC400" i="1"/>
  <c r="A233" i="1"/>
  <c r="A234" i="1" s="1"/>
  <c r="A235" i="1" s="1"/>
  <c r="A236" i="1" s="1"/>
  <c r="A237" i="1" s="1"/>
  <c r="C155" i="1"/>
  <c r="A238" i="1" l="1"/>
  <c r="A239" i="1" s="1"/>
  <c r="A240" i="1" s="1"/>
  <c r="A241" i="1" s="1"/>
  <c r="A242" i="1" s="1"/>
  <c r="A243" i="1" s="1"/>
  <c r="A244" i="1" s="1"/>
  <c r="A245" i="1" s="1"/>
  <c r="A246" i="1" s="1"/>
  <c r="A345" i="1" l="1"/>
  <c r="A346" i="1" s="1"/>
  <c r="A347" i="1" s="1"/>
  <c r="A348" i="1" s="1"/>
  <c r="A349" i="1" s="1"/>
  <c r="A350" i="1" s="1"/>
  <c r="A351" i="1" s="1"/>
  <c r="A153" i="1"/>
  <c r="A154" i="1" s="1"/>
  <c r="A13" i="1"/>
  <c r="A14" i="1" s="1"/>
  <c r="A15" i="1" s="1"/>
  <c r="A16" i="1" s="1"/>
  <c r="A17" i="1" s="1"/>
  <c r="A18" i="1" s="1"/>
  <c r="A19" i="1" s="1"/>
  <c r="A20" i="1" s="1"/>
  <c r="A21" i="1" s="1"/>
  <c r="A352" i="1" l="1"/>
  <c r="A353" i="1" s="1"/>
  <c r="A354" i="1" s="1"/>
  <c r="A355" i="1" s="1"/>
  <c r="A356" i="1" s="1"/>
  <c r="A357" i="1" s="1"/>
  <c r="A358" i="1" s="1"/>
  <c r="A359" i="1" s="1"/>
  <c r="A360" i="1" s="1"/>
  <c r="A361" i="1" s="1"/>
  <c r="A22" i="1"/>
  <c r="A23" i="1" s="1"/>
  <c r="A24" i="1" s="1"/>
  <c r="A25" i="1" s="1"/>
  <c r="A26" i="1" s="1"/>
  <c r="A28" i="1" s="1"/>
  <c r="A30" i="1" s="1"/>
  <c r="A31" i="1" s="1"/>
  <c r="A32" i="1" s="1"/>
  <c r="A33" i="1" s="1"/>
  <c r="A34" i="1" s="1"/>
  <c r="A35" i="1" s="1"/>
  <c r="A36" i="1" s="1"/>
  <c r="A155" i="1"/>
  <c r="A156" i="1" s="1"/>
  <c r="A157" i="1" s="1"/>
  <c r="A158" i="1" s="1"/>
  <c r="A159" i="1" s="1"/>
  <c r="A160" i="1" s="1"/>
  <c r="A161" i="1" s="1"/>
  <c r="A163" i="1" s="1"/>
  <c r="A164" i="1" s="1"/>
  <c r="A165" i="1" s="1"/>
  <c r="A166" i="1" s="1"/>
  <c r="A167" i="1" s="1"/>
  <c r="A37" i="1" l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68" i="1"/>
  <c r="A169" i="1" s="1"/>
  <c r="A170" i="1" s="1"/>
  <c r="C267" i="1"/>
  <c r="C345" i="1"/>
  <c r="AC112" i="1"/>
  <c r="AC111" i="1"/>
  <c r="AC110" i="1"/>
  <c r="AC107" i="1"/>
  <c r="AC106" i="1"/>
  <c r="AC93" i="1"/>
  <c r="AC84" i="1"/>
  <c r="AC83" i="1"/>
  <c r="AC82" i="1"/>
  <c r="AC249" i="1"/>
  <c r="AC247" i="1"/>
  <c r="AC306" i="1"/>
  <c r="A171" i="1" l="1"/>
  <c r="AC323" i="1"/>
  <c r="AC345" i="1"/>
  <c r="A172" i="1" l="1"/>
  <c r="A173" i="1" s="1"/>
  <c r="A174" i="1" s="1"/>
  <c r="A175" i="1" l="1"/>
  <c r="A177" i="1" s="1"/>
  <c r="A178" i="1" s="1"/>
  <c r="A179" i="1" s="1"/>
  <c r="A180" i="1" s="1"/>
  <c r="A181" i="1" s="1"/>
  <c r="A182" i="1" s="1"/>
  <c r="A186" i="1" s="1"/>
  <c r="A188" i="1" s="1"/>
  <c r="A189" i="1" s="1"/>
  <c r="A190" i="1" s="1"/>
  <c r="AC115" i="1" l="1"/>
  <c r="C159" i="1"/>
  <c r="AC159" i="1" l="1"/>
  <c r="C298" i="1" l="1"/>
  <c r="C297" i="1"/>
  <c r="C304" i="1" l="1"/>
  <c r="K91" i="1" l="1"/>
  <c r="K94" i="1"/>
  <c r="J91" i="1"/>
  <c r="J360" i="1"/>
  <c r="J94" i="1"/>
  <c r="K360" i="1"/>
  <c r="I91" i="1" l="1"/>
  <c r="I360" i="1"/>
  <c r="I94" i="1"/>
  <c r="M91" i="1"/>
  <c r="M94" i="1"/>
  <c r="M360" i="1"/>
  <c r="D360" i="1"/>
  <c r="D91" i="1"/>
  <c r="D94" i="1"/>
  <c r="L360" i="1"/>
  <c r="L91" i="1"/>
  <c r="L94" i="1"/>
  <c r="F91" i="1"/>
  <c r="F94" i="1"/>
  <c r="F360" i="1"/>
  <c r="U91" i="1"/>
  <c r="U360" i="1"/>
  <c r="U94" i="1"/>
  <c r="N360" i="1"/>
  <c r="N91" i="1"/>
  <c r="N97" i="1"/>
  <c r="R97" i="1"/>
  <c r="R360" i="1"/>
  <c r="H91" i="1"/>
  <c r="H94" i="1"/>
  <c r="H360" i="1"/>
  <c r="Q91" i="1"/>
  <c r="Q360" i="1"/>
  <c r="Q97" i="1"/>
  <c r="T94" i="1"/>
  <c r="T360" i="1"/>
  <c r="T91" i="1"/>
  <c r="G94" i="1"/>
  <c r="G91" i="1"/>
  <c r="G360" i="1"/>
  <c r="X85" i="1"/>
  <c r="X89" i="1"/>
  <c r="V97" i="1"/>
  <c r="V360" i="1"/>
  <c r="S360" i="1"/>
  <c r="S97" i="1"/>
  <c r="C97" i="1" l="1"/>
  <c r="N98" i="1" s="1"/>
  <c r="O91" i="1"/>
  <c r="O94" i="1"/>
  <c r="O360" i="1"/>
  <c r="I98" i="1" l="1"/>
  <c r="L98" i="1"/>
  <c r="O98" i="1"/>
  <c r="K98" i="1"/>
  <c r="J98" i="1"/>
  <c r="M98" i="1"/>
  <c r="P98" i="1"/>
  <c r="H98" i="1"/>
  <c r="E98" i="1"/>
  <c r="T98" i="1"/>
  <c r="G98" i="1"/>
  <c r="D98" i="1"/>
  <c r="U98" i="1"/>
  <c r="F98" i="1"/>
  <c r="Q98" i="1"/>
  <c r="V98" i="1"/>
  <c r="R98" i="1"/>
  <c r="X94" i="1"/>
  <c r="S98" i="1"/>
  <c r="C98" i="1" l="1"/>
  <c r="AC98" i="1" s="1"/>
  <c r="C238" i="1" l="1"/>
  <c r="P238" i="1" s="1"/>
  <c r="C262" i="1" l="1"/>
  <c r="C228" i="1" l="1"/>
  <c r="C229" i="1" l="1"/>
  <c r="C292" i="1" l="1"/>
  <c r="C321" i="1" l="1"/>
  <c r="C358" i="1" s="1"/>
  <c r="C350" i="1"/>
  <c r="C259" i="1" l="1"/>
  <c r="C263" i="1"/>
  <c r="C256" i="1"/>
  <c r="C264" i="1" l="1"/>
  <c r="C348" i="1" s="1"/>
  <c r="C164" i="1" l="1"/>
  <c r="C158" i="1"/>
  <c r="C156" i="1"/>
  <c r="C235" i="1"/>
  <c r="C234" i="1"/>
  <c r="N164" i="1" l="1"/>
  <c r="R164" i="1"/>
  <c r="F164" i="1"/>
  <c r="K164" i="1"/>
  <c r="O164" i="1"/>
  <c r="Q164" i="1"/>
  <c r="S164" i="1"/>
  <c r="U164" i="1"/>
  <c r="I164" i="1"/>
  <c r="M164" i="1"/>
  <c r="H164" i="1"/>
  <c r="V164" i="1"/>
  <c r="E164" i="1"/>
  <c r="T164" i="1"/>
  <c r="P164" i="1"/>
  <c r="J164" i="1"/>
  <c r="D164" i="1"/>
  <c r="G164" i="1"/>
  <c r="L164" i="1"/>
  <c r="C172" i="1"/>
  <c r="C168" i="1"/>
  <c r="C167" i="1"/>
  <c r="C171" i="1"/>
  <c r="C223" i="1"/>
  <c r="C154" i="1"/>
  <c r="C165" i="1"/>
  <c r="C157" i="1"/>
  <c r="C310" i="1"/>
  <c r="C169" i="1" l="1"/>
  <c r="AC164" i="1"/>
  <c r="N157" i="1"/>
  <c r="P157" i="1"/>
  <c r="J157" i="1"/>
  <c r="D157" i="1"/>
  <c r="G157" i="1"/>
  <c r="L157" i="1"/>
  <c r="H157" i="1"/>
  <c r="F157" i="1"/>
  <c r="K157" i="1"/>
  <c r="O157" i="1"/>
  <c r="Q157" i="1"/>
  <c r="M157" i="1"/>
  <c r="E157" i="1"/>
  <c r="S157" i="1"/>
  <c r="V157" i="1"/>
  <c r="U157" i="1"/>
  <c r="R157" i="1"/>
  <c r="T157" i="1"/>
  <c r="I157" i="1"/>
  <c r="X164" i="1"/>
  <c r="X175" i="1" s="1"/>
  <c r="C236" i="1"/>
  <c r="C227" i="1"/>
  <c r="C224" i="1"/>
  <c r="C237" i="1"/>
  <c r="C225" i="1" l="1"/>
  <c r="C226" i="1"/>
  <c r="X157" i="1"/>
  <c r="AC157" i="1"/>
  <c r="V225" i="1" l="1"/>
  <c r="R225" i="1"/>
  <c r="Q225" i="1"/>
  <c r="S225" i="1"/>
  <c r="C251" i="1"/>
  <c r="C230" i="1"/>
  <c r="C245" i="1"/>
  <c r="C181" i="1"/>
  <c r="C252" i="1"/>
  <c r="C253" i="1" l="1"/>
  <c r="C347" i="1" s="1"/>
  <c r="C246" i="1"/>
  <c r="C319" i="1" s="1"/>
  <c r="C357" i="1" s="1"/>
  <c r="C231" i="1"/>
  <c r="C182" i="1"/>
  <c r="C239" i="1"/>
  <c r="C240" i="1" l="1"/>
  <c r="E190" i="1"/>
  <c r="O190" i="1"/>
  <c r="V190" i="1"/>
  <c r="S190" i="1"/>
  <c r="M190" i="1"/>
  <c r="I190" i="1"/>
  <c r="H190" i="1"/>
  <c r="L190" i="1"/>
  <c r="F190" i="1"/>
  <c r="K190" i="1"/>
  <c r="N190" i="1"/>
  <c r="U190" i="1"/>
  <c r="G190" i="1"/>
  <c r="R190" i="1"/>
  <c r="Q190" i="1"/>
  <c r="P190" i="1"/>
  <c r="T190" i="1"/>
  <c r="D190" i="1"/>
  <c r="J190" i="1"/>
  <c r="C160" i="1"/>
  <c r="C174" i="1"/>
  <c r="J304" i="1" l="1"/>
  <c r="J310" i="1"/>
  <c r="J298" i="1"/>
  <c r="N310" i="1"/>
  <c r="N304" i="1"/>
  <c r="N298" i="1"/>
  <c r="T298" i="1"/>
  <c r="T310" i="1"/>
  <c r="T304" i="1"/>
  <c r="F310" i="1"/>
  <c r="F298" i="1"/>
  <c r="F304" i="1"/>
  <c r="L310" i="1"/>
  <c r="L304" i="1"/>
  <c r="L298" i="1"/>
  <c r="C248" i="1"/>
  <c r="C346" i="1" s="1"/>
  <c r="S298" i="1"/>
  <c r="S310" i="1"/>
  <c r="S304" i="1"/>
  <c r="V304" i="1"/>
  <c r="V298" i="1"/>
  <c r="V310" i="1"/>
  <c r="D310" i="1"/>
  <c r="D304" i="1"/>
  <c r="D298" i="1"/>
  <c r="C190" i="1"/>
  <c r="K310" i="1"/>
  <c r="K304" i="1"/>
  <c r="K298" i="1"/>
  <c r="O298" i="1"/>
  <c r="O310" i="1"/>
  <c r="O304" i="1"/>
  <c r="E310" i="1"/>
  <c r="E304" i="1"/>
  <c r="E298" i="1"/>
  <c r="C175" i="1"/>
  <c r="Q298" i="1"/>
  <c r="Q304" i="1"/>
  <c r="Q310" i="1"/>
  <c r="I310" i="1"/>
  <c r="I298" i="1"/>
  <c r="I304" i="1"/>
  <c r="U298" i="1"/>
  <c r="U310" i="1"/>
  <c r="U304" i="1"/>
  <c r="C161" i="1"/>
  <c r="P304" i="1"/>
  <c r="P310" i="1"/>
  <c r="P298" i="1"/>
  <c r="H310" i="1"/>
  <c r="H304" i="1"/>
  <c r="H298" i="1"/>
  <c r="R298" i="1"/>
  <c r="R310" i="1"/>
  <c r="R304" i="1"/>
  <c r="G310" i="1"/>
  <c r="G298" i="1"/>
  <c r="G304" i="1"/>
  <c r="M298" i="1"/>
  <c r="M310" i="1"/>
  <c r="M304" i="1"/>
  <c r="C302" i="1"/>
  <c r="C308" i="1"/>
  <c r="C303" i="1"/>
  <c r="C309" i="1"/>
  <c r="C186" i="1" l="1"/>
  <c r="C344" i="1" s="1"/>
  <c r="AC298" i="1"/>
  <c r="C311" i="1"/>
  <c r="C353" i="1" s="1"/>
  <c r="C305" i="1"/>
  <c r="C352" i="1" s="1"/>
  <c r="AC304" i="1"/>
  <c r="AC310" i="1"/>
  <c r="C296" i="1" l="1"/>
  <c r="C299" i="1" l="1"/>
  <c r="C351" i="1" s="1"/>
  <c r="C290" i="1" l="1"/>
  <c r="C289" i="1"/>
  <c r="C318" i="1" l="1"/>
  <c r="C356" i="1" s="1"/>
  <c r="C291" i="1"/>
  <c r="C293" i="1" l="1"/>
  <c r="C349" i="1"/>
  <c r="O398" i="1" l="1"/>
  <c r="G398" i="1"/>
  <c r="N398" i="1"/>
  <c r="F398" i="1"/>
  <c r="V398" i="1"/>
  <c r="T398" i="1"/>
  <c r="L398" i="1"/>
  <c r="D398" i="1"/>
  <c r="J398" i="1"/>
  <c r="U398" i="1"/>
  <c r="I398" i="1"/>
  <c r="H398" i="1"/>
  <c r="S398" i="1"/>
  <c r="P398" i="1"/>
  <c r="R398" i="1"/>
  <c r="E398" i="1"/>
  <c r="Q398" i="1"/>
  <c r="M398" i="1"/>
  <c r="K398" i="1"/>
  <c r="R429" i="1"/>
  <c r="J429" i="1"/>
  <c r="Q429" i="1"/>
  <c r="I429" i="1"/>
  <c r="O429" i="1"/>
  <c r="G429" i="1"/>
  <c r="P429" i="1"/>
  <c r="D429" i="1"/>
  <c r="H429" i="1"/>
  <c r="N429" i="1"/>
  <c r="M429" i="1"/>
  <c r="S429" i="1"/>
  <c r="L429" i="1"/>
  <c r="U429" i="1"/>
  <c r="E429" i="1"/>
  <c r="V429" i="1"/>
  <c r="K429" i="1"/>
  <c r="T429" i="1"/>
  <c r="F429" i="1"/>
  <c r="U361" i="1"/>
  <c r="C401" i="1"/>
  <c r="C432" i="1"/>
  <c r="I361" i="1"/>
  <c r="D361" i="1" l="1"/>
  <c r="V361" i="1"/>
  <c r="M77" i="1"/>
  <c r="M359" i="1"/>
  <c r="H361" i="1"/>
  <c r="S361" i="1"/>
  <c r="E77" i="1"/>
  <c r="E359" i="1"/>
  <c r="G77" i="1"/>
  <c r="G359" i="1"/>
  <c r="G361" i="1"/>
  <c r="M361" i="1"/>
  <c r="O359" i="1"/>
  <c r="O77" i="1"/>
  <c r="T361" i="1"/>
  <c r="K361" i="1"/>
  <c r="H77" i="1"/>
  <c r="H359" i="1"/>
  <c r="X75" i="1" l="1"/>
  <c r="S77" i="1"/>
  <c r="X76" i="1"/>
  <c r="S359" i="1"/>
  <c r="T359" i="1"/>
  <c r="T77" i="1"/>
  <c r="H80" i="1"/>
  <c r="V77" i="1"/>
  <c r="V359" i="1"/>
  <c r="C407" i="1"/>
  <c r="E80" i="1"/>
  <c r="E361" i="1"/>
  <c r="L77" i="1"/>
  <c r="L359" i="1"/>
  <c r="J77" i="1"/>
  <c r="J359" i="1"/>
  <c r="AF314" i="1"/>
  <c r="U359" i="1"/>
  <c r="U77" i="1"/>
  <c r="Q361" i="1"/>
  <c r="E103" i="1"/>
  <c r="O80" i="1"/>
  <c r="N359" i="1"/>
  <c r="N77" i="1"/>
  <c r="K77" i="1"/>
  <c r="K359" i="1"/>
  <c r="L103" i="1"/>
  <c r="Q77" i="1"/>
  <c r="Q359" i="1"/>
  <c r="AG314" i="1"/>
  <c r="L361" i="1"/>
  <c r="I77" i="1"/>
  <c r="I359" i="1"/>
  <c r="F77" i="1"/>
  <c r="F359" i="1"/>
  <c r="C405" i="1"/>
  <c r="C75" i="1"/>
  <c r="R399" i="1" s="1"/>
  <c r="X78" i="1"/>
  <c r="AE314" i="1"/>
  <c r="D359" i="1"/>
  <c r="D77" i="1"/>
  <c r="E85" i="1"/>
  <c r="E88" i="1"/>
  <c r="R359" i="1"/>
  <c r="R77" i="1"/>
  <c r="G80" i="1"/>
  <c r="M80" i="1"/>
  <c r="C100" i="1"/>
  <c r="J101" i="1" s="1"/>
  <c r="J228" i="1" s="1"/>
  <c r="D101" i="1" l="1"/>
  <c r="D228" i="1" s="1"/>
  <c r="R401" i="1"/>
  <c r="R296" i="1"/>
  <c r="F399" i="1"/>
  <c r="Q103" i="1"/>
  <c r="AC75" i="1"/>
  <c r="D103" i="1"/>
  <c r="N296" i="1"/>
  <c r="I80" i="1"/>
  <c r="U101" i="1"/>
  <c r="U228" i="1" s="1"/>
  <c r="K80" i="1"/>
  <c r="J296" i="1"/>
  <c r="H101" i="1"/>
  <c r="H228" i="1" s="1"/>
  <c r="L296" i="1"/>
  <c r="S399" i="1"/>
  <c r="S401" i="1" s="1"/>
  <c r="C88" i="1"/>
  <c r="C359" i="1"/>
  <c r="P399" i="1"/>
  <c r="P401" i="1" s="1"/>
  <c r="C406" i="1"/>
  <c r="P296" i="1"/>
  <c r="E399" i="1"/>
  <c r="E401" i="1" s="1"/>
  <c r="H399" i="1"/>
  <c r="M399" i="1"/>
  <c r="E296" i="1"/>
  <c r="G399" i="1"/>
  <c r="H296" i="1"/>
  <c r="O399" i="1"/>
  <c r="M296" i="1"/>
  <c r="G296" i="1"/>
  <c r="O296" i="1"/>
  <c r="F80" i="1"/>
  <c r="Q399" i="1"/>
  <c r="F101" i="1"/>
  <c r="F228" i="1" s="1"/>
  <c r="U296" i="1"/>
  <c r="S101" i="1"/>
  <c r="S228" i="1" s="1"/>
  <c r="E101" i="1"/>
  <c r="E228" i="1" s="1"/>
  <c r="K101" i="1"/>
  <c r="K228" i="1" s="1"/>
  <c r="M101" i="1"/>
  <c r="M228" i="1" s="1"/>
  <c r="X92" i="1"/>
  <c r="C85" i="1"/>
  <c r="AC85" i="1" s="1"/>
  <c r="X88" i="1"/>
  <c r="E91" i="1"/>
  <c r="E360" i="1"/>
  <c r="E94" i="1"/>
  <c r="AH314" i="1"/>
  <c r="AH315" i="1" s="1"/>
  <c r="J361" i="1"/>
  <c r="J103" i="1"/>
  <c r="I103" i="1"/>
  <c r="H103" i="1"/>
  <c r="G103" i="1"/>
  <c r="M103" i="1"/>
  <c r="K103" i="1"/>
  <c r="N399" i="1"/>
  <c r="V296" i="1"/>
  <c r="T296" i="1"/>
  <c r="D399" i="1"/>
  <c r="I296" i="1"/>
  <c r="O361" i="1"/>
  <c r="O103" i="1"/>
  <c r="K296" i="1"/>
  <c r="N80" i="1"/>
  <c r="J399" i="1"/>
  <c r="L399" i="1"/>
  <c r="R101" i="1"/>
  <c r="R228" i="1" s="1"/>
  <c r="F296" i="1"/>
  <c r="Q101" i="1"/>
  <c r="Q228" i="1" s="1"/>
  <c r="C108" i="1"/>
  <c r="J109" i="1" s="1"/>
  <c r="R361" i="1"/>
  <c r="R103" i="1"/>
  <c r="N361" i="1"/>
  <c r="P103" i="1"/>
  <c r="N103" i="1"/>
  <c r="U103" i="1"/>
  <c r="S103" i="1"/>
  <c r="T103" i="1"/>
  <c r="U399" i="1"/>
  <c r="N101" i="1"/>
  <c r="N228" i="1" s="1"/>
  <c r="D80" i="1"/>
  <c r="C77" i="1"/>
  <c r="N78" i="1" s="1"/>
  <c r="F401" i="1"/>
  <c r="U80" i="1"/>
  <c r="X81" i="1"/>
  <c r="X77" i="1"/>
  <c r="L80" i="1"/>
  <c r="V399" i="1"/>
  <c r="T399" i="1"/>
  <c r="T401" i="1" s="1"/>
  <c r="S296" i="1"/>
  <c r="P101" i="1"/>
  <c r="P228" i="1" s="1"/>
  <c r="T101" i="1"/>
  <c r="T228" i="1" s="1"/>
  <c r="V101" i="1"/>
  <c r="V228" i="1" s="1"/>
  <c r="L101" i="1"/>
  <c r="L228" i="1" s="1"/>
  <c r="I101" i="1"/>
  <c r="I228" i="1" s="1"/>
  <c r="D296" i="1"/>
  <c r="AC359" i="1"/>
  <c r="I399" i="1"/>
  <c r="Q296" i="1"/>
  <c r="K399" i="1"/>
  <c r="F361" i="1"/>
  <c r="F109" i="1"/>
  <c r="F103" i="1"/>
  <c r="O101" i="1"/>
  <c r="O228" i="1" s="1"/>
  <c r="G101" i="1"/>
  <c r="G228" i="1" s="1"/>
  <c r="J80" i="1"/>
  <c r="T80" i="1"/>
  <c r="X80" i="1"/>
  <c r="J78" i="1" l="1"/>
  <c r="R109" i="1"/>
  <c r="R267" i="1" s="1"/>
  <c r="AC77" i="1"/>
  <c r="D78" i="1"/>
  <c r="T78" i="1"/>
  <c r="N109" i="1"/>
  <c r="N245" i="1" s="1"/>
  <c r="N246" i="1" s="1"/>
  <c r="U78" i="1"/>
  <c r="M401" i="1"/>
  <c r="AC429" i="1"/>
  <c r="L78" i="1"/>
  <c r="L262" i="1" s="1"/>
  <c r="E86" i="1"/>
  <c r="E173" i="1" s="1"/>
  <c r="J401" i="1"/>
  <c r="N262" i="1"/>
  <c r="N230" i="1"/>
  <c r="N160" i="1"/>
  <c r="J267" i="1"/>
  <c r="J245" i="1"/>
  <c r="J246" i="1" s="1"/>
  <c r="J181" i="1"/>
  <c r="J182" i="1" s="1"/>
  <c r="C80" i="1"/>
  <c r="AC80" i="1" s="1"/>
  <c r="AC398" i="1"/>
  <c r="R78" i="1"/>
  <c r="J89" i="1"/>
  <c r="R89" i="1"/>
  <c r="N89" i="1"/>
  <c r="V89" i="1"/>
  <c r="Q89" i="1"/>
  <c r="P89" i="1"/>
  <c r="U89" i="1"/>
  <c r="H89" i="1"/>
  <c r="G89" i="1"/>
  <c r="K89" i="1"/>
  <c r="T89" i="1"/>
  <c r="O89" i="1"/>
  <c r="D89" i="1"/>
  <c r="F89" i="1"/>
  <c r="L89" i="1"/>
  <c r="S89" i="1"/>
  <c r="I89" i="1"/>
  <c r="M89" i="1"/>
  <c r="K78" i="1"/>
  <c r="L401" i="1"/>
  <c r="T262" i="1"/>
  <c r="T230" i="1"/>
  <c r="T160" i="1"/>
  <c r="X101" i="1"/>
  <c r="X98" i="1"/>
  <c r="C94" i="1"/>
  <c r="V78" i="1"/>
  <c r="I78" i="1"/>
  <c r="J262" i="1"/>
  <c r="J230" i="1"/>
  <c r="J160" i="1"/>
  <c r="N181" i="1"/>
  <c r="N182" i="1" s="1"/>
  <c r="F78" i="1"/>
  <c r="H401" i="1"/>
  <c r="G401" i="1"/>
  <c r="F267" i="1"/>
  <c r="F181" i="1"/>
  <c r="F182" i="1" s="1"/>
  <c r="F245" i="1"/>
  <c r="F246" i="1" s="1"/>
  <c r="S78" i="1"/>
  <c r="C91" i="1"/>
  <c r="E92" i="1" s="1"/>
  <c r="E168" i="1" s="1"/>
  <c r="K401" i="1"/>
  <c r="U262" i="1"/>
  <c r="U230" i="1"/>
  <c r="U160" i="1"/>
  <c r="AC228" i="1"/>
  <c r="AC399" i="1"/>
  <c r="I401" i="1"/>
  <c r="D262" i="1"/>
  <c r="D230" i="1"/>
  <c r="D160" i="1"/>
  <c r="C101" i="1"/>
  <c r="AC101" i="1" s="1"/>
  <c r="C361" i="1"/>
  <c r="P109" i="1"/>
  <c r="U109" i="1"/>
  <c r="I109" i="1"/>
  <c r="S109" i="1"/>
  <c r="V109" i="1"/>
  <c r="H109" i="1"/>
  <c r="G109" i="1"/>
  <c r="D109" i="1"/>
  <c r="M109" i="1"/>
  <c r="T109" i="1"/>
  <c r="K109" i="1"/>
  <c r="E109" i="1"/>
  <c r="Q109" i="1"/>
  <c r="L109" i="1"/>
  <c r="O109" i="1"/>
  <c r="U86" i="1"/>
  <c r="U173" i="1" s="1"/>
  <c r="H86" i="1"/>
  <c r="H173" i="1" s="1"/>
  <c r="I86" i="1"/>
  <c r="I173" i="1" s="1"/>
  <c r="D86" i="1"/>
  <c r="L86" i="1"/>
  <c r="L173" i="1" s="1"/>
  <c r="O86" i="1"/>
  <c r="O173" i="1" s="1"/>
  <c r="Q86" i="1"/>
  <c r="Q173" i="1" s="1"/>
  <c r="J86" i="1"/>
  <c r="J173" i="1" s="1"/>
  <c r="V86" i="1"/>
  <c r="V173" i="1" s="1"/>
  <c r="T86" i="1"/>
  <c r="T173" i="1" s="1"/>
  <c r="R86" i="1"/>
  <c r="R173" i="1" s="1"/>
  <c r="S86" i="1"/>
  <c r="S173" i="1" s="1"/>
  <c r="G86" i="1"/>
  <c r="G173" i="1" s="1"/>
  <c r="M86" i="1"/>
  <c r="M173" i="1" s="1"/>
  <c r="K86" i="1"/>
  <c r="K173" i="1" s="1"/>
  <c r="C360" i="1"/>
  <c r="N86" i="1"/>
  <c r="N173" i="1" s="1"/>
  <c r="P86" i="1"/>
  <c r="P173" i="1" s="1"/>
  <c r="F86" i="1"/>
  <c r="F173" i="1" s="1"/>
  <c r="E89" i="1"/>
  <c r="U401" i="1"/>
  <c r="AC108" i="1"/>
  <c r="AC296" i="1"/>
  <c r="P78" i="1"/>
  <c r="H78" i="1"/>
  <c r="E78" i="1"/>
  <c r="G78" i="1"/>
  <c r="O78" i="1"/>
  <c r="M78" i="1"/>
  <c r="V401" i="1"/>
  <c r="Q78" i="1"/>
  <c r="D401" i="1"/>
  <c r="N401" i="1"/>
  <c r="Q401" i="1"/>
  <c r="O401" i="1"/>
  <c r="AC88" i="1"/>
  <c r="C103" i="1"/>
  <c r="K104" i="1" s="1"/>
  <c r="N267" i="1" l="1"/>
  <c r="R245" i="1"/>
  <c r="R246" i="1" s="1"/>
  <c r="R181" i="1"/>
  <c r="R182" i="1" s="1"/>
  <c r="L160" i="1"/>
  <c r="L230" i="1"/>
  <c r="J319" i="1"/>
  <c r="J357" i="1" s="1"/>
  <c r="D81" i="1"/>
  <c r="N81" i="1"/>
  <c r="J81" i="1"/>
  <c r="J158" i="1" s="1"/>
  <c r="F81" i="1"/>
  <c r="F156" i="1" s="1"/>
  <c r="I81" i="1"/>
  <c r="I224" i="1" s="1"/>
  <c r="K81" i="1"/>
  <c r="K158" i="1" s="1"/>
  <c r="L81" i="1"/>
  <c r="T81" i="1"/>
  <c r="T156" i="1" s="1"/>
  <c r="N319" i="1"/>
  <c r="N357" i="1" s="1"/>
  <c r="F319" i="1"/>
  <c r="F357" i="1" s="1"/>
  <c r="K229" i="1"/>
  <c r="M104" i="1"/>
  <c r="S262" i="1"/>
  <c r="S230" i="1"/>
  <c r="S160" i="1"/>
  <c r="I262" i="1"/>
  <c r="I230" i="1"/>
  <c r="I160" i="1"/>
  <c r="P95" i="1"/>
  <c r="P169" i="1" s="1"/>
  <c r="Q95" i="1"/>
  <c r="Q169" i="1" s="1"/>
  <c r="K95" i="1"/>
  <c r="K169" i="1" s="1"/>
  <c r="N95" i="1"/>
  <c r="N169" i="1" s="1"/>
  <c r="U95" i="1"/>
  <c r="U169" i="1" s="1"/>
  <c r="H95" i="1"/>
  <c r="H169" i="1" s="1"/>
  <c r="M95" i="1"/>
  <c r="M169" i="1" s="1"/>
  <c r="G95" i="1"/>
  <c r="G169" i="1" s="1"/>
  <c r="V95" i="1"/>
  <c r="V169" i="1" s="1"/>
  <c r="F95" i="1"/>
  <c r="F169" i="1" s="1"/>
  <c r="T95" i="1"/>
  <c r="T169" i="1" s="1"/>
  <c r="J95" i="1"/>
  <c r="J169" i="1" s="1"/>
  <c r="O95" i="1"/>
  <c r="O169" i="1" s="1"/>
  <c r="R95" i="1"/>
  <c r="R169" i="1" s="1"/>
  <c r="L95" i="1"/>
  <c r="L169" i="1" s="1"/>
  <c r="D95" i="1"/>
  <c r="I95" i="1"/>
  <c r="I169" i="1" s="1"/>
  <c r="S95" i="1"/>
  <c r="S169" i="1" s="1"/>
  <c r="I263" i="1"/>
  <c r="I259" i="1"/>
  <c r="I256" i="1"/>
  <c r="I165" i="1"/>
  <c r="I167" i="1"/>
  <c r="I239" i="1"/>
  <c r="I174" i="1"/>
  <c r="G263" i="1"/>
  <c r="G256" i="1"/>
  <c r="G259" i="1"/>
  <c r="G165" i="1"/>
  <c r="G167" i="1"/>
  <c r="G239" i="1"/>
  <c r="G174" i="1"/>
  <c r="J259" i="1"/>
  <c r="J256" i="1"/>
  <c r="J263" i="1"/>
  <c r="J264" i="1" s="1"/>
  <c r="J167" i="1"/>
  <c r="J165" i="1"/>
  <c r="J239" i="1"/>
  <c r="J174" i="1"/>
  <c r="K267" i="1"/>
  <c r="K181" i="1"/>
  <c r="K182" i="1" s="1"/>
  <c r="K245" i="1"/>
  <c r="K246" i="1" s="1"/>
  <c r="S267" i="1"/>
  <c r="S245" i="1"/>
  <c r="S246" i="1" s="1"/>
  <c r="S181" i="1"/>
  <c r="S182" i="1" s="1"/>
  <c r="F262" i="1"/>
  <c r="F230" i="1"/>
  <c r="F160" i="1"/>
  <c r="V262" i="1"/>
  <c r="V230" i="1"/>
  <c r="V160" i="1"/>
  <c r="J104" i="1"/>
  <c r="S259" i="1"/>
  <c r="S263" i="1"/>
  <c r="S256" i="1"/>
  <c r="S167" i="1"/>
  <c r="S165" i="1"/>
  <c r="S239" i="1"/>
  <c r="S174" i="1"/>
  <c r="H259" i="1"/>
  <c r="H256" i="1"/>
  <c r="H263" i="1"/>
  <c r="H167" i="1"/>
  <c r="H165" i="1"/>
  <c r="H239" i="1"/>
  <c r="H174" i="1"/>
  <c r="N156" i="1"/>
  <c r="N158" i="1"/>
  <c r="N223" i="1"/>
  <c r="N154" i="1"/>
  <c r="N224" i="1"/>
  <c r="T267" i="1"/>
  <c r="T245" i="1"/>
  <c r="T246" i="1" s="1"/>
  <c r="T181" i="1"/>
  <c r="T182" i="1" s="1"/>
  <c r="I267" i="1"/>
  <c r="I245" i="1"/>
  <c r="I246" i="1" s="1"/>
  <c r="I181" i="1"/>
  <c r="I182" i="1" s="1"/>
  <c r="O104" i="1"/>
  <c r="F104" i="1"/>
  <c r="L263" i="1"/>
  <c r="L264" i="1" s="1"/>
  <c r="L256" i="1"/>
  <c r="L259" i="1"/>
  <c r="L165" i="1"/>
  <c r="L167" i="1"/>
  <c r="L239" i="1"/>
  <c r="L174" i="1"/>
  <c r="U256" i="1"/>
  <c r="U259" i="1"/>
  <c r="U263" i="1"/>
  <c r="U264" i="1" s="1"/>
  <c r="U167" i="1"/>
  <c r="U165" i="1"/>
  <c r="U239" i="1"/>
  <c r="U174" i="1"/>
  <c r="I104" i="1"/>
  <c r="U104" i="1"/>
  <c r="M262" i="1"/>
  <c r="M230" i="1"/>
  <c r="M160" i="1"/>
  <c r="M267" i="1"/>
  <c r="M245" i="1"/>
  <c r="M246" i="1" s="1"/>
  <c r="M181" i="1"/>
  <c r="M182" i="1" s="1"/>
  <c r="N104" i="1"/>
  <c r="F256" i="1"/>
  <c r="F259" i="1"/>
  <c r="F263" i="1"/>
  <c r="F167" i="1"/>
  <c r="F165" i="1"/>
  <c r="F239" i="1"/>
  <c r="F174" i="1"/>
  <c r="P259" i="1"/>
  <c r="P256" i="1"/>
  <c r="P263" i="1"/>
  <c r="P165" i="1"/>
  <c r="P167" i="1"/>
  <c r="P239" i="1"/>
  <c r="P174" i="1"/>
  <c r="D156" i="1"/>
  <c r="D158" i="1"/>
  <c r="D223" i="1"/>
  <c r="D154" i="1"/>
  <c r="D224" i="1"/>
  <c r="AC401" i="1"/>
  <c r="G104" i="1"/>
  <c r="Q262" i="1"/>
  <c r="Q230" i="1"/>
  <c r="Q160" i="1"/>
  <c r="H262" i="1"/>
  <c r="H230" i="1"/>
  <c r="H160" i="1"/>
  <c r="O267" i="1"/>
  <c r="O181" i="1"/>
  <c r="O182" i="1" s="1"/>
  <c r="O245" i="1"/>
  <c r="O246" i="1" s="1"/>
  <c r="D267" i="1"/>
  <c r="C109" i="1"/>
  <c r="AC109" i="1" s="1"/>
  <c r="D181" i="1"/>
  <c r="D245" i="1"/>
  <c r="P267" i="1"/>
  <c r="P181" i="1"/>
  <c r="P182" i="1" s="1"/>
  <c r="P245" i="1"/>
  <c r="P246" i="1" s="1"/>
  <c r="AC360" i="1"/>
  <c r="C89" i="1"/>
  <c r="AC89" i="1" s="1"/>
  <c r="D259" i="1"/>
  <c r="D256" i="1"/>
  <c r="D263" i="1"/>
  <c r="D264" i="1" s="1"/>
  <c r="D167" i="1"/>
  <c r="D165" i="1"/>
  <c r="D239" i="1"/>
  <c r="D174" i="1"/>
  <c r="Q259" i="1"/>
  <c r="Q263" i="1"/>
  <c r="Q256" i="1"/>
  <c r="Q165" i="1"/>
  <c r="Q167" i="1"/>
  <c r="Q239" i="1"/>
  <c r="Q174" i="1"/>
  <c r="R262" i="1"/>
  <c r="R230" i="1"/>
  <c r="R160" i="1"/>
  <c r="G262" i="1"/>
  <c r="G230" i="1"/>
  <c r="G160" i="1"/>
  <c r="E262" i="1"/>
  <c r="E230" i="1"/>
  <c r="E160" i="1"/>
  <c r="U267" i="1"/>
  <c r="U181" i="1"/>
  <c r="U182" i="1" s="1"/>
  <c r="U245" i="1"/>
  <c r="U246" i="1" s="1"/>
  <c r="R104" i="1"/>
  <c r="C86" i="1"/>
  <c r="AC86" i="1" s="1"/>
  <c r="D173" i="1"/>
  <c r="AC173" i="1" s="1"/>
  <c r="L267" i="1"/>
  <c r="L181" i="1"/>
  <c r="L182" i="1" s="1"/>
  <c r="L245" i="1"/>
  <c r="L246" i="1" s="1"/>
  <c r="G267" i="1"/>
  <c r="G181" i="1"/>
  <c r="G182" i="1" s="1"/>
  <c r="G245" i="1"/>
  <c r="G246" i="1" s="1"/>
  <c r="J92" i="1"/>
  <c r="J168" i="1" s="1"/>
  <c r="K92" i="1"/>
  <c r="K168" i="1" s="1"/>
  <c r="D92" i="1"/>
  <c r="P92" i="1"/>
  <c r="P168" i="1" s="1"/>
  <c r="U92" i="1"/>
  <c r="U168" i="1" s="1"/>
  <c r="G92" i="1"/>
  <c r="G168" i="1" s="1"/>
  <c r="T92" i="1"/>
  <c r="T168" i="1" s="1"/>
  <c r="S92" i="1"/>
  <c r="S168" i="1" s="1"/>
  <c r="M92" i="1"/>
  <c r="M168" i="1" s="1"/>
  <c r="L92" i="1"/>
  <c r="L168" i="1" s="1"/>
  <c r="O92" i="1"/>
  <c r="O168" i="1" s="1"/>
  <c r="H92" i="1"/>
  <c r="H168" i="1" s="1"/>
  <c r="Q92" i="1"/>
  <c r="Q168" i="1" s="1"/>
  <c r="V92" i="1"/>
  <c r="V168" i="1" s="1"/>
  <c r="F92" i="1"/>
  <c r="F168" i="1" s="1"/>
  <c r="N92" i="1"/>
  <c r="N168" i="1" s="1"/>
  <c r="I92" i="1"/>
  <c r="I168" i="1" s="1"/>
  <c r="R92" i="1"/>
  <c r="R168" i="1" s="1"/>
  <c r="J156" i="1"/>
  <c r="J224" i="1"/>
  <c r="P104" i="1"/>
  <c r="K262" i="1"/>
  <c r="K230" i="1"/>
  <c r="K160" i="1"/>
  <c r="O259" i="1"/>
  <c r="O256" i="1"/>
  <c r="O263" i="1"/>
  <c r="O167" i="1"/>
  <c r="O165" i="1"/>
  <c r="O239" i="1"/>
  <c r="O174" i="1"/>
  <c r="V263" i="1"/>
  <c r="V259" i="1"/>
  <c r="V256" i="1"/>
  <c r="V165" i="1"/>
  <c r="V167" i="1"/>
  <c r="V239" i="1"/>
  <c r="V174" i="1"/>
  <c r="P81" i="1"/>
  <c r="R81" i="1"/>
  <c r="V81" i="1"/>
  <c r="S81" i="1"/>
  <c r="Q81" i="1"/>
  <c r="O81" i="1"/>
  <c r="E81" i="1"/>
  <c r="H81" i="1"/>
  <c r="G81" i="1"/>
  <c r="M81" i="1"/>
  <c r="H104" i="1"/>
  <c r="O262" i="1"/>
  <c r="O230" i="1"/>
  <c r="O160" i="1"/>
  <c r="C78" i="1"/>
  <c r="AC78" i="1" s="1"/>
  <c r="P262" i="1"/>
  <c r="P230" i="1"/>
  <c r="P160" i="1"/>
  <c r="S104" i="1"/>
  <c r="Q267" i="1"/>
  <c r="Q181" i="1"/>
  <c r="Q182" i="1" s="1"/>
  <c r="Q245" i="1"/>
  <c r="Q246" i="1" s="1"/>
  <c r="H267" i="1"/>
  <c r="H181" i="1"/>
  <c r="H182" i="1" s="1"/>
  <c r="H245" i="1"/>
  <c r="H246" i="1" s="1"/>
  <c r="T104" i="1"/>
  <c r="E95" i="1"/>
  <c r="E169" i="1" s="1"/>
  <c r="T263" i="1"/>
  <c r="T264" i="1" s="1"/>
  <c r="T259" i="1"/>
  <c r="T256" i="1"/>
  <c r="T167" i="1"/>
  <c r="T165" i="1"/>
  <c r="T239" i="1"/>
  <c r="T174" i="1"/>
  <c r="N256" i="1"/>
  <c r="N259" i="1"/>
  <c r="N263" i="1"/>
  <c r="N264" i="1" s="1"/>
  <c r="N167" i="1"/>
  <c r="N165" i="1"/>
  <c r="N239" i="1"/>
  <c r="N174" i="1"/>
  <c r="U81" i="1"/>
  <c r="V104" i="1"/>
  <c r="Q104" i="1"/>
  <c r="D104" i="1"/>
  <c r="E104" i="1"/>
  <c r="L104" i="1"/>
  <c r="E256" i="1"/>
  <c r="E259" i="1"/>
  <c r="E263" i="1"/>
  <c r="E165" i="1"/>
  <c r="E167" i="1"/>
  <c r="E239" i="1"/>
  <c r="E174" i="1"/>
  <c r="E267" i="1"/>
  <c r="E181" i="1"/>
  <c r="E182" i="1" s="1"/>
  <c r="E245" i="1"/>
  <c r="E246" i="1" s="1"/>
  <c r="V267" i="1"/>
  <c r="V245" i="1"/>
  <c r="V246" i="1" s="1"/>
  <c r="V181" i="1"/>
  <c r="V182" i="1" s="1"/>
  <c r="AC361" i="1"/>
  <c r="L156" i="1"/>
  <c r="L158" i="1"/>
  <c r="L154" i="1"/>
  <c r="L223" i="1"/>
  <c r="L224" i="1"/>
  <c r="AC94" i="1"/>
  <c r="M259" i="1"/>
  <c r="M256" i="1"/>
  <c r="M263" i="1"/>
  <c r="M165" i="1"/>
  <c r="M167" i="1"/>
  <c r="M239" i="1"/>
  <c r="M174" i="1"/>
  <c r="K263" i="1"/>
  <c r="K256" i="1"/>
  <c r="K259" i="1"/>
  <c r="K167" i="1"/>
  <c r="K165" i="1"/>
  <c r="K239" i="1"/>
  <c r="K174" i="1"/>
  <c r="R259" i="1"/>
  <c r="R263" i="1"/>
  <c r="R256" i="1"/>
  <c r="R167" i="1"/>
  <c r="R165" i="1"/>
  <c r="R239" i="1"/>
  <c r="R174" i="1"/>
  <c r="R319" i="1"/>
  <c r="R357" i="1" s="1"/>
  <c r="T224" i="1" l="1"/>
  <c r="T223" i="1"/>
  <c r="M264" i="1"/>
  <c r="M348" i="1" s="1"/>
  <c r="J154" i="1"/>
  <c r="J161" i="1" s="1"/>
  <c r="J251" i="1" s="1"/>
  <c r="E264" i="1"/>
  <c r="E348" i="1" s="1"/>
  <c r="J223" i="1"/>
  <c r="K224" i="1"/>
  <c r="V264" i="1"/>
  <c r="K154" i="1"/>
  <c r="K319" i="1"/>
  <c r="K357" i="1" s="1"/>
  <c r="I154" i="1"/>
  <c r="F224" i="1"/>
  <c r="F223" i="1"/>
  <c r="F154" i="1"/>
  <c r="F161" i="1" s="1"/>
  <c r="F158" i="1"/>
  <c r="I223" i="1"/>
  <c r="I156" i="1"/>
  <c r="I158" i="1"/>
  <c r="I226" i="1" s="1"/>
  <c r="R264" i="1"/>
  <c r="N161" i="1"/>
  <c r="N188" i="1" s="1"/>
  <c r="F264" i="1"/>
  <c r="F348" i="1" s="1"/>
  <c r="T154" i="1"/>
  <c r="K223" i="1"/>
  <c r="K264" i="1"/>
  <c r="K348" i="1" s="1"/>
  <c r="L161" i="1"/>
  <c r="L188" i="1" s="1"/>
  <c r="T158" i="1"/>
  <c r="T226" i="1" s="1"/>
  <c r="K156" i="1"/>
  <c r="H319" i="1"/>
  <c r="H357" i="1" s="1"/>
  <c r="I264" i="1"/>
  <c r="I348" i="1" s="1"/>
  <c r="Q264" i="1"/>
  <c r="Q348" i="1" s="1"/>
  <c r="L319" i="1"/>
  <c r="L357" i="1" s="1"/>
  <c r="O175" i="1"/>
  <c r="O189" i="1" s="1"/>
  <c r="AC262" i="1"/>
  <c r="E319" i="1"/>
  <c r="E357" i="1" s="1"/>
  <c r="P175" i="1"/>
  <c r="P189" i="1" s="1"/>
  <c r="M175" i="1"/>
  <c r="M189" i="1" s="1"/>
  <c r="C81" i="1"/>
  <c r="AC81" i="1" s="1"/>
  <c r="P319" i="1"/>
  <c r="P357" i="1" s="1"/>
  <c r="S264" i="1"/>
  <c r="S348" i="1" s="1"/>
  <c r="R348" i="1"/>
  <c r="V319" i="1"/>
  <c r="V357" i="1" s="1"/>
  <c r="D229" i="1"/>
  <c r="C104" i="1"/>
  <c r="K430" i="1" s="1"/>
  <c r="K432" i="1" s="1"/>
  <c r="N236" i="1"/>
  <c r="N237" i="1"/>
  <c r="T348" i="1"/>
  <c r="T229" i="1"/>
  <c r="V156" i="1"/>
  <c r="V158" i="1"/>
  <c r="V223" i="1"/>
  <c r="V154" i="1"/>
  <c r="V224" i="1"/>
  <c r="J227" i="1"/>
  <c r="J226" i="1"/>
  <c r="C92" i="1"/>
  <c r="AC92" i="1" s="1"/>
  <c r="D168" i="1"/>
  <c r="U319" i="1"/>
  <c r="U357" i="1" s="1"/>
  <c r="AC256" i="1"/>
  <c r="D348" i="1"/>
  <c r="O319" i="1"/>
  <c r="O357" i="1" s="1"/>
  <c r="F175" i="1"/>
  <c r="U235" i="1"/>
  <c r="U234" i="1"/>
  <c r="L235" i="1"/>
  <c r="L234" i="1"/>
  <c r="I319" i="1"/>
  <c r="I357" i="1" s="1"/>
  <c r="N226" i="1"/>
  <c r="N227" i="1"/>
  <c r="J229" i="1"/>
  <c r="S319" i="1"/>
  <c r="S357" i="1" s="1"/>
  <c r="J175" i="1"/>
  <c r="I236" i="1"/>
  <c r="I237" i="1"/>
  <c r="AC259" i="1"/>
  <c r="G229" i="1"/>
  <c r="U237" i="1"/>
  <c r="U236" i="1"/>
  <c r="S175" i="1"/>
  <c r="G237" i="1"/>
  <c r="G236" i="1"/>
  <c r="I234" i="1"/>
  <c r="I235" i="1"/>
  <c r="C95" i="1"/>
  <c r="AC95" i="1" s="1"/>
  <c r="D169" i="1"/>
  <c r="E236" i="1"/>
  <c r="E237" i="1"/>
  <c r="G158" i="1"/>
  <c r="G156" i="1"/>
  <c r="G223" i="1"/>
  <c r="G154" i="1"/>
  <c r="G224" i="1"/>
  <c r="F234" i="1"/>
  <c r="F235" i="1"/>
  <c r="L348" i="1"/>
  <c r="H175" i="1"/>
  <c r="J234" i="1"/>
  <c r="J235" i="1"/>
  <c r="G234" i="1"/>
  <c r="G235" i="1"/>
  <c r="M252" i="1"/>
  <c r="E234" i="1"/>
  <c r="E235" i="1"/>
  <c r="P158" i="1"/>
  <c r="P156" i="1"/>
  <c r="P154" i="1"/>
  <c r="P223" i="1"/>
  <c r="P224" i="1"/>
  <c r="K175" i="1"/>
  <c r="N348" i="1"/>
  <c r="H156" i="1"/>
  <c r="H158" i="1"/>
  <c r="H154" i="1"/>
  <c r="H223" i="1"/>
  <c r="H224" i="1"/>
  <c r="V175" i="1"/>
  <c r="AC174" i="1"/>
  <c r="P236" i="1"/>
  <c r="P237" i="1"/>
  <c r="F236" i="1"/>
  <c r="F237" i="1"/>
  <c r="T319" i="1"/>
  <c r="T357" i="1" s="1"/>
  <c r="S235" i="1"/>
  <c r="S234" i="1"/>
  <c r="J237" i="1"/>
  <c r="J236" i="1"/>
  <c r="R158" i="1"/>
  <c r="R156" i="1"/>
  <c r="R223" i="1"/>
  <c r="R154" i="1"/>
  <c r="R224" i="1"/>
  <c r="V229" i="1"/>
  <c r="R175" i="1"/>
  <c r="M237" i="1"/>
  <c r="M236" i="1"/>
  <c r="U156" i="1"/>
  <c r="U158" i="1"/>
  <c r="U154" i="1"/>
  <c r="U223" i="1"/>
  <c r="U224" i="1"/>
  <c r="T175" i="1"/>
  <c r="Q319" i="1"/>
  <c r="Q357" i="1" s="1"/>
  <c r="E158" i="1"/>
  <c r="E156" i="1"/>
  <c r="E154" i="1"/>
  <c r="E223" i="1"/>
  <c r="E224" i="1"/>
  <c r="O234" i="1"/>
  <c r="O235" i="1"/>
  <c r="P229" i="1"/>
  <c r="Q175" i="1"/>
  <c r="AC239" i="1"/>
  <c r="D246" i="1"/>
  <c r="AC245" i="1"/>
  <c r="D161" i="1"/>
  <c r="P235" i="1"/>
  <c r="P234" i="1"/>
  <c r="U229" i="1"/>
  <c r="U348" i="1"/>
  <c r="O229" i="1"/>
  <c r="H234" i="1"/>
  <c r="H235" i="1"/>
  <c r="S236" i="1"/>
  <c r="S237" i="1"/>
  <c r="AH167" i="1"/>
  <c r="M229" i="1"/>
  <c r="M156" i="1"/>
  <c r="M158" i="1"/>
  <c r="M223" i="1"/>
  <c r="M154" i="1"/>
  <c r="M224" i="1"/>
  <c r="L251" i="1"/>
  <c r="L289" i="1"/>
  <c r="K234" i="1"/>
  <c r="K235" i="1"/>
  <c r="N175" i="1"/>
  <c r="O158" i="1"/>
  <c r="O156" i="1"/>
  <c r="O154" i="1"/>
  <c r="O223" i="1"/>
  <c r="O224" i="1"/>
  <c r="V236" i="1"/>
  <c r="V237" i="1"/>
  <c r="AI167" i="1"/>
  <c r="AE167" i="1"/>
  <c r="O236" i="1"/>
  <c r="O237" i="1"/>
  <c r="D234" i="1"/>
  <c r="AC165" i="1"/>
  <c r="D235" i="1"/>
  <c r="AC181" i="1"/>
  <c r="D182" i="1"/>
  <c r="P264" i="1"/>
  <c r="P348" i="1" s="1"/>
  <c r="I229" i="1"/>
  <c r="L175" i="1"/>
  <c r="F229" i="1"/>
  <c r="H237" i="1"/>
  <c r="H236" i="1"/>
  <c r="AC230" i="1"/>
  <c r="J348" i="1"/>
  <c r="G264" i="1"/>
  <c r="G348" i="1" s="1"/>
  <c r="AC160" i="1"/>
  <c r="Q229" i="1"/>
  <c r="Q430" i="1"/>
  <c r="Q432" i="1" s="1"/>
  <c r="M234" i="1"/>
  <c r="M235" i="1"/>
  <c r="L229" i="1"/>
  <c r="Q156" i="1"/>
  <c r="Q158" i="1"/>
  <c r="Q223" i="1"/>
  <c r="Q154" i="1"/>
  <c r="Q224" i="1"/>
  <c r="V234" i="1"/>
  <c r="V235" i="1"/>
  <c r="O264" i="1"/>
  <c r="O348" i="1" s="1"/>
  <c r="G319" i="1"/>
  <c r="G357" i="1" s="1"/>
  <c r="AF167" i="1"/>
  <c r="Q236" i="1"/>
  <c r="Q237" i="1"/>
  <c r="AC167" i="1"/>
  <c r="F226" i="1"/>
  <c r="F227" i="1"/>
  <c r="D227" i="1"/>
  <c r="D226" i="1"/>
  <c r="U175" i="1"/>
  <c r="H264" i="1"/>
  <c r="H348" i="1" s="1"/>
  <c r="I175" i="1"/>
  <c r="L227" i="1"/>
  <c r="L226" i="1"/>
  <c r="R235" i="1"/>
  <c r="R234" i="1"/>
  <c r="K236" i="1"/>
  <c r="K237" i="1"/>
  <c r="T234" i="1"/>
  <c r="T235" i="1"/>
  <c r="AG167" i="1"/>
  <c r="R237" i="1"/>
  <c r="R236" i="1"/>
  <c r="E175" i="1"/>
  <c r="E229" i="1"/>
  <c r="N235" i="1"/>
  <c r="N234" i="1"/>
  <c r="T236" i="1"/>
  <c r="T237" i="1"/>
  <c r="S229" i="1"/>
  <c r="H229" i="1"/>
  <c r="S158" i="1"/>
  <c r="S156" i="1"/>
  <c r="S154" i="1"/>
  <c r="S223" i="1"/>
  <c r="S224" i="1"/>
  <c r="V348" i="1"/>
  <c r="R229" i="1"/>
  <c r="Q234" i="1"/>
  <c r="Q235" i="1"/>
  <c r="AC263" i="1"/>
  <c r="K227" i="1"/>
  <c r="K226" i="1"/>
  <c r="AC267" i="1"/>
  <c r="N229" i="1"/>
  <c r="M319" i="1"/>
  <c r="M357" i="1" s="1"/>
  <c r="L237" i="1"/>
  <c r="L236" i="1"/>
  <c r="G175" i="1"/>
  <c r="M290" i="1" l="1"/>
  <c r="N289" i="1"/>
  <c r="I161" i="1"/>
  <c r="L186" i="1"/>
  <c r="L344" i="1" s="1"/>
  <c r="K161" i="1"/>
  <c r="K289" i="1" s="1"/>
  <c r="N240" i="1"/>
  <c r="N251" i="1"/>
  <c r="I227" i="1"/>
  <c r="I231" i="1" s="1"/>
  <c r="U240" i="1"/>
  <c r="D231" i="1"/>
  <c r="D237" i="1"/>
  <c r="I240" i="1"/>
  <c r="V161" i="1"/>
  <c r="G161" i="1"/>
  <c r="G289" i="1" s="1"/>
  <c r="H161" i="1"/>
  <c r="T227" i="1"/>
  <c r="T231" i="1" s="1"/>
  <c r="J289" i="1"/>
  <c r="R240" i="1"/>
  <c r="M161" i="1"/>
  <c r="M188" i="1" s="1"/>
  <c r="O252" i="1"/>
  <c r="F231" i="1"/>
  <c r="AC156" i="1"/>
  <c r="K188" i="1"/>
  <c r="K251" i="1"/>
  <c r="P430" i="1"/>
  <c r="P432" i="1" s="1"/>
  <c r="G430" i="1"/>
  <c r="G432" i="1" s="1"/>
  <c r="J188" i="1"/>
  <c r="J302" i="1" s="1"/>
  <c r="P252" i="1"/>
  <c r="O290" i="1"/>
  <c r="D236" i="1"/>
  <c r="L430" i="1"/>
  <c r="L432" i="1" s="1"/>
  <c r="F430" i="1"/>
  <c r="F432" i="1" s="1"/>
  <c r="D175" i="1"/>
  <c r="AC175" i="1" s="1"/>
  <c r="R430" i="1"/>
  <c r="R432" i="1" s="1"/>
  <c r="H430" i="1"/>
  <c r="H432" i="1" s="1"/>
  <c r="L231" i="1"/>
  <c r="V430" i="1"/>
  <c r="V432" i="1" s="1"/>
  <c r="I430" i="1"/>
  <c r="I432" i="1" s="1"/>
  <c r="O430" i="1"/>
  <c r="O432" i="1" s="1"/>
  <c r="AC224" i="1"/>
  <c r="S240" i="1"/>
  <c r="K186" i="1"/>
  <c r="K344" i="1" s="1"/>
  <c r="N430" i="1"/>
  <c r="N432" i="1" s="1"/>
  <c r="M240" i="1"/>
  <c r="L240" i="1"/>
  <c r="K231" i="1"/>
  <c r="S430" i="1"/>
  <c r="S432" i="1" s="1"/>
  <c r="E430" i="1"/>
  <c r="E432" i="1" s="1"/>
  <c r="T240" i="1"/>
  <c r="AC158" i="1"/>
  <c r="O161" i="1"/>
  <c r="O251" i="1" s="1"/>
  <c r="O253" i="1" s="1"/>
  <c r="O347" i="1" s="1"/>
  <c r="M430" i="1"/>
  <c r="M432" i="1" s="1"/>
  <c r="P290" i="1"/>
  <c r="U430" i="1"/>
  <c r="U432" i="1" s="1"/>
  <c r="P161" i="1"/>
  <c r="P289" i="1" s="1"/>
  <c r="J430" i="1"/>
  <c r="J432" i="1" s="1"/>
  <c r="T161" i="1"/>
  <c r="T186" i="1" s="1"/>
  <c r="T344" i="1" s="1"/>
  <c r="Q161" i="1"/>
  <c r="Q186" i="1" s="1"/>
  <c r="Q344" i="1" s="1"/>
  <c r="K240" i="1"/>
  <c r="O240" i="1"/>
  <c r="E240" i="1"/>
  <c r="J240" i="1"/>
  <c r="AC223" i="1"/>
  <c r="U161" i="1"/>
  <c r="U188" i="1" s="1"/>
  <c r="S161" i="1"/>
  <c r="S188" i="1" s="1"/>
  <c r="Q240" i="1"/>
  <c r="E161" i="1"/>
  <c r="E188" i="1" s="1"/>
  <c r="R161" i="1"/>
  <c r="R186" i="1" s="1"/>
  <c r="R344" i="1" s="1"/>
  <c r="V240" i="1"/>
  <c r="F240" i="1"/>
  <c r="J231" i="1"/>
  <c r="D430" i="1"/>
  <c r="D432" i="1" s="1"/>
  <c r="H240" i="1"/>
  <c r="P240" i="1"/>
  <c r="G240" i="1"/>
  <c r="AC236" i="1"/>
  <c r="K302" i="1"/>
  <c r="K308" i="1"/>
  <c r="M227" i="1"/>
  <c r="M226" i="1"/>
  <c r="R252" i="1"/>
  <c r="R189" i="1"/>
  <c r="R290" i="1"/>
  <c r="V189" i="1"/>
  <c r="V252" i="1"/>
  <c r="V290" i="1"/>
  <c r="K189" i="1"/>
  <c r="K252" i="1"/>
  <c r="K290" i="1"/>
  <c r="O303" i="1"/>
  <c r="O309" i="1"/>
  <c r="O297" i="1"/>
  <c r="O299" i="1" s="1"/>
  <c r="O351" i="1" s="1"/>
  <c r="I251" i="1"/>
  <c r="I186" i="1"/>
  <c r="I344" i="1" s="1"/>
  <c r="I188" i="1"/>
  <c r="I289" i="1"/>
  <c r="S189" i="1"/>
  <c r="S252" i="1"/>
  <c r="S290" i="1"/>
  <c r="F189" i="1"/>
  <c r="F252" i="1"/>
  <c r="F290" i="1"/>
  <c r="F188" i="1"/>
  <c r="F186" i="1"/>
  <c r="F344" i="1" s="1"/>
  <c r="F251" i="1"/>
  <c r="F289" i="1"/>
  <c r="AC234" i="1"/>
  <c r="Q189" i="1"/>
  <c r="Q252" i="1"/>
  <c r="Q290" i="1"/>
  <c r="M303" i="1"/>
  <c r="M297" i="1"/>
  <c r="M299" i="1" s="1"/>
  <c r="M351" i="1" s="1"/>
  <c r="M309" i="1"/>
  <c r="P297" i="1"/>
  <c r="P299" i="1" s="1"/>
  <c r="P351" i="1" s="1"/>
  <c r="P303" i="1"/>
  <c r="P309" i="1"/>
  <c r="N189" i="1"/>
  <c r="N252" i="1"/>
  <c r="N253" i="1" s="1"/>
  <c r="N347" i="1" s="1"/>
  <c r="N290" i="1"/>
  <c r="V188" i="1"/>
  <c r="V186" i="1"/>
  <c r="V344" i="1" s="1"/>
  <c r="V251" i="1"/>
  <c r="V289" i="1"/>
  <c r="V291" i="1" s="1"/>
  <c r="N231" i="1"/>
  <c r="AC348" i="1"/>
  <c r="N186" i="1"/>
  <c r="N344" i="1" s="1"/>
  <c r="AC264" i="1"/>
  <c r="E189" i="1"/>
  <c r="E252" i="1"/>
  <c r="E290" i="1"/>
  <c r="L302" i="1"/>
  <c r="L308" i="1"/>
  <c r="AC229" i="1"/>
  <c r="D251" i="1"/>
  <c r="D188" i="1"/>
  <c r="D289" i="1"/>
  <c r="U227" i="1"/>
  <c r="U226" i="1"/>
  <c r="J252" i="1"/>
  <c r="J253" i="1" s="1"/>
  <c r="J347" i="1" s="1"/>
  <c r="J189" i="1"/>
  <c r="J290" i="1"/>
  <c r="AC154" i="1"/>
  <c r="E227" i="1"/>
  <c r="E226" i="1"/>
  <c r="H251" i="1"/>
  <c r="H186" i="1"/>
  <c r="H344" i="1" s="1"/>
  <c r="H188" i="1"/>
  <c r="H289" i="1"/>
  <c r="H227" i="1"/>
  <c r="H226" i="1"/>
  <c r="H189" i="1"/>
  <c r="H252" i="1"/>
  <c r="H290" i="1"/>
  <c r="X224" i="1"/>
  <c r="N302" i="1"/>
  <c r="N308" i="1"/>
  <c r="G252" i="1"/>
  <c r="G189" i="1"/>
  <c r="G290" i="1"/>
  <c r="I252" i="1"/>
  <c r="I189" i="1"/>
  <c r="I290" i="1"/>
  <c r="O227" i="1"/>
  <c r="O226" i="1"/>
  <c r="P227" i="1"/>
  <c r="P226" i="1"/>
  <c r="G227" i="1"/>
  <c r="G226" i="1"/>
  <c r="S227" i="1"/>
  <c r="S226" i="1"/>
  <c r="U252" i="1"/>
  <c r="U189" i="1"/>
  <c r="U290" i="1"/>
  <c r="Q226" i="1"/>
  <c r="Q227" i="1"/>
  <c r="X223" i="1"/>
  <c r="T430" i="1"/>
  <c r="T432" i="1" s="1"/>
  <c r="J186" i="1"/>
  <c r="J344" i="1" s="1"/>
  <c r="L189" i="1"/>
  <c r="L252" i="1"/>
  <c r="L253" i="1" s="1"/>
  <c r="L347" i="1" s="1"/>
  <c r="L290" i="1"/>
  <c r="L291" i="1" s="1"/>
  <c r="AC235" i="1"/>
  <c r="AC246" i="1"/>
  <c r="D319" i="1"/>
  <c r="T189" i="1"/>
  <c r="T252" i="1"/>
  <c r="T290" i="1"/>
  <c r="R227" i="1"/>
  <c r="R226" i="1"/>
  <c r="V226" i="1"/>
  <c r="V227" i="1"/>
  <c r="I248" i="1" l="1"/>
  <c r="I346" i="1" s="1"/>
  <c r="G251" i="1"/>
  <c r="G186" i="1"/>
  <c r="G344" i="1" s="1"/>
  <c r="K291" i="1"/>
  <c r="D240" i="1"/>
  <c r="AC237" i="1"/>
  <c r="M251" i="1"/>
  <c r="M253" i="1" s="1"/>
  <c r="M347" i="1" s="1"/>
  <c r="U289" i="1"/>
  <c r="G188" i="1"/>
  <c r="G302" i="1" s="1"/>
  <c r="K253" i="1"/>
  <c r="K347" i="1" s="1"/>
  <c r="J248" i="1"/>
  <c r="J346" i="1" s="1"/>
  <c r="P291" i="1"/>
  <c r="P349" i="1" s="1"/>
  <c r="D290" i="1"/>
  <c r="AC290" i="1" s="1"/>
  <c r="D186" i="1"/>
  <c r="D252" i="1"/>
  <c r="D253" i="1" s="1"/>
  <c r="D347" i="1" s="1"/>
  <c r="D189" i="1"/>
  <c r="U251" i="1"/>
  <c r="L248" i="1"/>
  <c r="L346" i="1" s="1"/>
  <c r="K248" i="1"/>
  <c r="K346" i="1" s="1"/>
  <c r="Q188" i="1"/>
  <c r="Q302" i="1" s="1"/>
  <c r="P251" i="1"/>
  <c r="P253" i="1" s="1"/>
  <c r="P347" i="1" s="1"/>
  <c r="M289" i="1"/>
  <c r="M291" i="1" s="1"/>
  <c r="M186" i="1"/>
  <c r="M344" i="1" s="1"/>
  <c r="T248" i="1"/>
  <c r="T346" i="1" s="1"/>
  <c r="V253" i="1"/>
  <c r="V347" i="1" s="1"/>
  <c r="F248" i="1"/>
  <c r="F346" i="1" s="1"/>
  <c r="R289" i="1"/>
  <c r="R291" i="1" s="1"/>
  <c r="H291" i="1"/>
  <c r="H349" i="1" s="1"/>
  <c r="S251" i="1"/>
  <c r="S253" i="1" s="1"/>
  <c r="S347" i="1" s="1"/>
  <c r="R251" i="1"/>
  <c r="R188" i="1"/>
  <c r="R302" i="1" s="1"/>
  <c r="U186" i="1"/>
  <c r="U344" i="1" s="1"/>
  <c r="P188" i="1"/>
  <c r="Q251" i="1"/>
  <c r="Q253" i="1" s="1"/>
  <c r="Q347" i="1" s="1"/>
  <c r="P186" i="1"/>
  <c r="P344" i="1" s="1"/>
  <c r="O231" i="1"/>
  <c r="O248" i="1" s="1"/>
  <c r="O346" i="1" s="1"/>
  <c r="S289" i="1"/>
  <c r="S291" i="1" s="1"/>
  <c r="T188" i="1"/>
  <c r="T289" i="1"/>
  <c r="T291" i="1" s="1"/>
  <c r="T349" i="1" s="1"/>
  <c r="T251" i="1"/>
  <c r="T253" i="1" s="1"/>
  <c r="T347" i="1" s="1"/>
  <c r="J308" i="1"/>
  <c r="X161" i="1"/>
  <c r="S186" i="1"/>
  <c r="S344" i="1" s="1"/>
  <c r="O289" i="1"/>
  <c r="O291" i="1" s="1"/>
  <c r="O349" i="1" s="1"/>
  <c r="E289" i="1"/>
  <c r="O318" i="1"/>
  <c r="O356" i="1" s="1"/>
  <c r="O186" i="1"/>
  <c r="O344" i="1" s="1"/>
  <c r="E251" i="1"/>
  <c r="AC161" i="1"/>
  <c r="M231" i="1"/>
  <c r="M248" i="1" s="1"/>
  <c r="M346" i="1" s="1"/>
  <c r="O188" i="1"/>
  <c r="O302" i="1" s="1"/>
  <c r="O305" i="1" s="1"/>
  <c r="O352" i="1" s="1"/>
  <c r="E186" i="1"/>
  <c r="E344" i="1" s="1"/>
  <c r="E231" i="1"/>
  <c r="E248" i="1" s="1"/>
  <c r="E346" i="1" s="1"/>
  <c r="Q289" i="1"/>
  <c r="Q291" i="1" s="1"/>
  <c r="AC227" i="1"/>
  <c r="H231" i="1"/>
  <c r="H248" i="1" s="1"/>
  <c r="H346" i="1" s="1"/>
  <c r="G291" i="1"/>
  <c r="G349" i="1" s="1"/>
  <c r="P231" i="1"/>
  <c r="P248" i="1" s="1"/>
  <c r="P346" i="1" s="1"/>
  <c r="H253" i="1"/>
  <c r="H347" i="1" s="1"/>
  <c r="U231" i="1"/>
  <c r="U248" i="1" s="1"/>
  <c r="U346" i="1" s="1"/>
  <c r="P318" i="1"/>
  <c r="P356" i="1" s="1"/>
  <c r="G253" i="1"/>
  <c r="G347" i="1" s="1"/>
  <c r="R253" i="1"/>
  <c r="R347" i="1" s="1"/>
  <c r="R231" i="1"/>
  <c r="R248" i="1" s="1"/>
  <c r="R346" i="1" s="1"/>
  <c r="S231" i="1"/>
  <c r="S248" i="1" s="1"/>
  <c r="S346" i="1" s="1"/>
  <c r="G231" i="1"/>
  <c r="G248" i="1" s="1"/>
  <c r="G346" i="1" s="1"/>
  <c r="L349" i="1"/>
  <c r="X226" i="1"/>
  <c r="V231" i="1"/>
  <c r="AC432" i="1"/>
  <c r="Q309" i="1"/>
  <c r="Q303" i="1"/>
  <c r="Q297" i="1"/>
  <c r="Q299" i="1" s="1"/>
  <c r="Q351" i="1" s="1"/>
  <c r="K309" i="1"/>
  <c r="K311" i="1" s="1"/>
  <c r="K353" i="1" s="1"/>
  <c r="K303" i="1"/>
  <c r="K305" i="1" s="1"/>
  <c r="K352" i="1" s="1"/>
  <c r="K297" i="1"/>
  <c r="K299" i="1" s="1"/>
  <c r="K351" i="1" s="1"/>
  <c r="D357" i="1"/>
  <c r="AC319" i="1"/>
  <c r="Q231" i="1"/>
  <c r="H308" i="1"/>
  <c r="H302" i="1"/>
  <c r="AC430" i="1"/>
  <c r="V349" i="1"/>
  <c r="U308" i="1"/>
  <c r="U302" i="1"/>
  <c r="I253" i="1"/>
  <c r="I347" i="1" s="1"/>
  <c r="M349" i="1"/>
  <c r="AC226" i="1"/>
  <c r="N309" i="1"/>
  <c r="N311" i="1" s="1"/>
  <c r="N353" i="1" s="1"/>
  <c r="N303" i="1"/>
  <c r="N297" i="1"/>
  <c r="N299" i="1" s="1"/>
  <c r="N351" i="1" s="1"/>
  <c r="AC240" i="1"/>
  <c r="F303" i="1"/>
  <c r="F309" i="1"/>
  <c r="F297" i="1"/>
  <c r="F299" i="1" s="1"/>
  <c r="F351" i="1" s="1"/>
  <c r="V297" i="1"/>
  <c r="V299" i="1" s="1"/>
  <c r="V351" i="1" s="1"/>
  <c r="V309" i="1"/>
  <c r="V303" i="1"/>
  <c r="E291" i="1"/>
  <c r="T303" i="1"/>
  <c r="T297" i="1"/>
  <c r="T299" i="1" s="1"/>
  <c r="T351" i="1" s="1"/>
  <c r="T309" i="1"/>
  <c r="G308" i="1"/>
  <c r="I309" i="1"/>
  <c r="I297" i="1"/>
  <c r="I299" i="1" s="1"/>
  <c r="I351" i="1" s="1"/>
  <c r="I303" i="1"/>
  <c r="J309" i="1"/>
  <c r="J297" i="1"/>
  <c r="J299" i="1" s="1"/>
  <c r="J351" i="1" s="1"/>
  <c r="J303" i="1"/>
  <c r="J305" i="1" s="1"/>
  <c r="J352" i="1" s="1"/>
  <c r="D344" i="1"/>
  <c r="N291" i="1"/>
  <c r="F291" i="1"/>
  <c r="M308" i="1"/>
  <c r="M311" i="1" s="1"/>
  <c r="M353" i="1" s="1"/>
  <c r="M302" i="1"/>
  <c r="M305" i="1" s="1"/>
  <c r="M352" i="1" s="1"/>
  <c r="E253" i="1"/>
  <c r="E347" i="1" s="1"/>
  <c r="H309" i="1"/>
  <c r="H303" i="1"/>
  <c r="H297" i="1"/>
  <c r="H299" i="1" s="1"/>
  <c r="H351" i="1" s="1"/>
  <c r="J291" i="1"/>
  <c r="D308" i="1"/>
  <c r="D302" i="1"/>
  <c r="E297" i="1"/>
  <c r="E299" i="1" s="1"/>
  <c r="E351" i="1" s="1"/>
  <c r="E303" i="1"/>
  <c r="E309" i="1"/>
  <c r="V308" i="1"/>
  <c r="V302" i="1"/>
  <c r="F253" i="1"/>
  <c r="F347" i="1" s="1"/>
  <c r="S303" i="1"/>
  <c r="S297" i="1"/>
  <c r="S299" i="1" s="1"/>
  <c r="S351" i="1" s="1"/>
  <c r="S309" i="1"/>
  <c r="M318" i="1"/>
  <c r="M356" i="1" s="1"/>
  <c r="R309" i="1"/>
  <c r="R303" i="1"/>
  <c r="R297" i="1"/>
  <c r="R299" i="1" s="1"/>
  <c r="R351" i="1" s="1"/>
  <c r="S308" i="1"/>
  <c r="S302" i="1"/>
  <c r="S305" i="1" s="1"/>
  <c r="S352" i="1" s="1"/>
  <c r="D297" i="1"/>
  <c r="C189" i="1"/>
  <c r="D303" i="1"/>
  <c r="D309" i="1"/>
  <c r="N248" i="1"/>
  <c r="N346" i="1" s="1"/>
  <c r="U291" i="1"/>
  <c r="I291" i="1"/>
  <c r="E302" i="1"/>
  <c r="E308" i="1"/>
  <c r="L303" i="1"/>
  <c r="L305" i="1" s="1"/>
  <c r="L352" i="1" s="1"/>
  <c r="L309" i="1"/>
  <c r="L311" i="1" s="1"/>
  <c r="L353" i="1" s="1"/>
  <c r="L297" i="1"/>
  <c r="L299" i="1" s="1"/>
  <c r="L351" i="1" s="1"/>
  <c r="X227" i="1"/>
  <c r="K349" i="1"/>
  <c r="U297" i="1"/>
  <c r="U299" i="1" s="1"/>
  <c r="U351" i="1" s="1"/>
  <c r="U309" i="1"/>
  <c r="U303" i="1"/>
  <c r="G303" i="1"/>
  <c r="G297" i="1"/>
  <c r="G299" i="1" s="1"/>
  <c r="G351" i="1" s="1"/>
  <c r="G309" i="1"/>
  <c r="N305" i="1"/>
  <c r="N352" i="1" s="1"/>
  <c r="U253" i="1"/>
  <c r="U347" i="1" s="1"/>
  <c r="F308" i="1"/>
  <c r="F302" i="1"/>
  <c r="I308" i="1"/>
  <c r="I302" i="1"/>
  <c r="D248" i="1"/>
  <c r="P302" i="1"/>
  <c r="P305" i="1" s="1"/>
  <c r="P352" i="1" s="1"/>
  <c r="P308" i="1"/>
  <c r="P311" i="1" s="1"/>
  <c r="P353" i="1" s="1"/>
  <c r="F311" i="1" l="1"/>
  <c r="F353" i="1" s="1"/>
  <c r="R308" i="1"/>
  <c r="Q308" i="1"/>
  <c r="D291" i="1"/>
  <c r="E305" i="1"/>
  <c r="E352" i="1" s="1"/>
  <c r="AC252" i="1"/>
  <c r="Q305" i="1"/>
  <c r="Q352" i="1" s="1"/>
  <c r="AC251" i="1"/>
  <c r="J311" i="1"/>
  <c r="J353" i="1" s="1"/>
  <c r="AC289" i="1"/>
  <c r="O308" i="1"/>
  <c r="O311" i="1" s="1"/>
  <c r="O353" i="1" s="1"/>
  <c r="AC186" i="1"/>
  <c r="T318" i="1"/>
  <c r="T356" i="1" s="1"/>
  <c r="I318" i="1"/>
  <c r="I356" i="1" s="1"/>
  <c r="T302" i="1"/>
  <c r="T305" i="1" s="1"/>
  <c r="T352" i="1" s="1"/>
  <c r="T308" i="1"/>
  <c r="C188" i="1"/>
  <c r="N318" i="1"/>
  <c r="N356" i="1" s="1"/>
  <c r="Q311" i="1"/>
  <c r="Q353" i="1" s="1"/>
  <c r="V305" i="1"/>
  <c r="V352" i="1" s="1"/>
  <c r="I311" i="1"/>
  <c r="I353" i="1" s="1"/>
  <c r="K318" i="1"/>
  <c r="K356" i="1" s="1"/>
  <c r="I305" i="1"/>
  <c r="I352" i="1" s="1"/>
  <c r="V311" i="1"/>
  <c r="V353" i="1" s="1"/>
  <c r="Q318" i="1"/>
  <c r="Q356" i="1" s="1"/>
  <c r="V318" i="1"/>
  <c r="V356" i="1" s="1"/>
  <c r="E311" i="1"/>
  <c r="E353" i="1" s="1"/>
  <c r="S311" i="1"/>
  <c r="S353" i="1" s="1"/>
  <c r="D318" i="1"/>
  <c r="D356" i="1" s="1"/>
  <c r="I349" i="1"/>
  <c r="U318" i="1"/>
  <c r="U356" i="1" s="1"/>
  <c r="E349" i="1"/>
  <c r="Q248" i="1"/>
  <c r="Q346" i="1" s="1"/>
  <c r="J349" i="1"/>
  <c r="F349" i="1"/>
  <c r="S318" i="1"/>
  <c r="S356" i="1" s="1"/>
  <c r="R311" i="1"/>
  <c r="R353" i="1" s="1"/>
  <c r="H305" i="1"/>
  <c r="H352" i="1" s="1"/>
  <c r="L318" i="1"/>
  <c r="L356" i="1" s="1"/>
  <c r="H318" i="1"/>
  <c r="H356" i="1" s="1"/>
  <c r="R305" i="1"/>
  <c r="R352" i="1" s="1"/>
  <c r="H311" i="1"/>
  <c r="H353" i="1" s="1"/>
  <c r="AC357" i="1"/>
  <c r="AC231" i="1"/>
  <c r="D346" i="1"/>
  <c r="AC309" i="1"/>
  <c r="AC344" i="1"/>
  <c r="U305" i="1"/>
  <c r="U352" i="1" s="1"/>
  <c r="AC347" i="1"/>
  <c r="AC303" i="1"/>
  <c r="N349" i="1"/>
  <c r="U311" i="1"/>
  <c r="U353" i="1" s="1"/>
  <c r="F305" i="1"/>
  <c r="F352" i="1" s="1"/>
  <c r="S349" i="1"/>
  <c r="AC291" i="1"/>
  <c r="D349" i="1"/>
  <c r="F318" i="1"/>
  <c r="F356" i="1" s="1"/>
  <c r="R349" i="1"/>
  <c r="AC297" i="1"/>
  <c r="D299" i="1"/>
  <c r="D305" i="1"/>
  <c r="G311" i="1"/>
  <c r="G353" i="1" s="1"/>
  <c r="E318" i="1"/>
  <c r="E356" i="1" s="1"/>
  <c r="V248" i="1"/>
  <c r="V346" i="1" s="1"/>
  <c r="U349" i="1"/>
  <c r="G318" i="1"/>
  <c r="G356" i="1" s="1"/>
  <c r="D311" i="1"/>
  <c r="R318" i="1"/>
  <c r="R356" i="1" s="1"/>
  <c r="G305" i="1"/>
  <c r="G352" i="1" s="1"/>
  <c r="J318" i="1"/>
  <c r="Q349" i="1"/>
  <c r="AC308" i="1" l="1"/>
  <c r="AC302" i="1"/>
  <c r="T311" i="1"/>
  <c r="T353" i="1" s="1"/>
  <c r="J356" i="1"/>
  <c r="AC356" i="1" s="1"/>
  <c r="AC346" i="1"/>
  <c r="AC248" i="1"/>
  <c r="AC349" i="1"/>
  <c r="D352" i="1"/>
  <c r="AC305" i="1"/>
  <c r="D353" i="1"/>
  <c r="AC318" i="1"/>
  <c r="D351" i="1"/>
  <c r="AC299" i="1"/>
  <c r="AC311" i="1" l="1"/>
  <c r="AC352" i="1"/>
  <c r="AC351" i="1"/>
  <c r="AC353" i="1"/>
  <c r="P395" i="1" l="1"/>
  <c r="R419" i="1" l="1"/>
  <c r="Q419" i="1"/>
  <c r="N419" i="1"/>
  <c r="V419" i="1"/>
  <c r="S419" i="1"/>
  <c r="L420" i="1"/>
  <c r="R420" i="1"/>
  <c r="V420" i="1"/>
  <c r="S420" i="1"/>
  <c r="H420" i="1"/>
  <c r="K420" i="1"/>
  <c r="I420" i="1"/>
  <c r="M420" i="1"/>
  <c r="G420" i="1"/>
  <c r="J420" i="1"/>
  <c r="O420" i="1"/>
  <c r="P420" i="1"/>
  <c r="U420" i="1"/>
  <c r="T420" i="1"/>
  <c r="N420" i="1"/>
  <c r="Q420" i="1"/>
  <c r="Q390" i="1"/>
  <c r="K390" i="1"/>
  <c r="M390" i="1"/>
  <c r="F390" i="1"/>
  <c r="S390" i="1"/>
  <c r="G390" i="1"/>
  <c r="E390" i="1"/>
  <c r="N390" i="1"/>
  <c r="V390" i="1"/>
  <c r="R390" i="1"/>
  <c r="J390" i="1"/>
  <c r="H390" i="1"/>
  <c r="U390" i="1"/>
  <c r="T390" i="1"/>
  <c r="D390" i="1"/>
  <c r="L390" i="1"/>
  <c r="O390" i="1"/>
  <c r="I390" i="1"/>
  <c r="Q392" i="1"/>
  <c r="R392" i="1"/>
  <c r="U392" i="1"/>
  <c r="L392" i="1"/>
  <c r="F392" i="1"/>
  <c r="S392" i="1"/>
  <c r="D392" i="1"/>
  <c r="H392" i="1"/>
  <c r="E392" i="1"/>
  <c r="O392" i="1"/>
  <c r="V392" i="1"/>
  <c r="J392" i="1"/>
  <c r="G392" i="1"/>
  <c r="M392" i="1"/>
  <c r="N392" i="1"/>
  <c r="T392" i="1"/>
  <c r="K392" i="1"/>
  <c r="I392" i="1"/>
  <c r="D417" i="1"/>
  <c r="N417" i="1"/>
  <c r="M417" i="1"/>
  <c r="F417" i="1"/>
  <c r="I417" i="1"/>
  <c r="O417" i="1"/>
  <c r="L417" i="1"/>
  <c r="R417" i="1"/>
  <c r="K417" i="1"/>
  <c r="E417" i="1"/>
  <c r="J417" i="1"/>
  <c r="P417" i="1"/>
  <c r="T417" i="1"/>
  <c r="Q417" i="1"/>
  <c r="G417" i="1"/>
  <c r="U417" i="1"/>
  <c r="S417" i="1"/>
  <c r="H417" i="1"/>
  <c r="V417" i="1"/>
  <c r="K384" i="1"/>
  <c r="S384" i="1"/>
  <c r="H384" i="1"/>
  <c r="Q384" i="1"/>
  <c r="O384" i="1"/>
  <c r="E384" i="1"/>
  <c r="L384" i="1"/>
  <c r="N384" i="1"/>
  <c r="T384" i="1"/>
  <c r="I384" i="1"/>
  <c r="F384" i="1"/>
  <c r="G384" i="1"/>
  <c r="D384" i="1"/>
  <c r="J384" i="1"/>
  <c r="R384" i="1"/>
  <c r="U384" i="1"/>
  <c r="V384" i="1"/>
  <c r="M384" i="1"/>
  <c r="S386" i="1"/>
  <c r="D386" i="1"/>
  <c r="U386" i="1"/>
  <c r="G386" i="1"/>
  <c r="F386" i="1"/>
  <c r="L386" i="1"/>
  <c r="K386" i="1"/>
  <c r="H386" i="1"/>
  <c r="O386" i="1"/>
  <c r="Q386" i="1"/>
  <c r="E386" i="1"/>
  <c r="N386" i="1"/>
  <c r="M386" i="1"/>
  <c r="J386" i="1"/>
  <c r="T386" i="1"/>
  <c r="V386" i="1"/>
  <c r="R386" i="1"/>
  <c r="I386" i="1"/>
  <c r="U387" i="1"/>
  <c r="G387" i="1"/>
  <c r="K387" i="1"/>
  <c r="L387" i="1"/>
  <c r="Q387" i="1"/>
  <c r="I387" i="1"/>
  <c r="N387" i="1"/>
  <c r="F387" i="1"/>
  <c r="J387" i="1"/>
  <c r="S387" i="1"/>
  <c r="O387" i="1"/>
  <c r="T387" i="1"/>
  <c r="H387" i="1"/>
  <c r="V387" i="1"/>
  <c r="D387" i="1"/>
  <c r="E387" i="1"/>
  <c r="M387" i="1"/>
  <c r="R387" i="1"/>
  <c r="D423" i="1"/>
  <c r="S423" i="1"/>
  <c r="Q423" i="1"/>
  <c r="M423" i="1"/>
  <c r="E423" i="1"/>
  <c r="O423" i="1"/>
  <c r="P423" i="1"/>
  <c r="K423" i="1"/>
  <c r="I423" i="1"/>
  <c r="V423" i="1"/>
  <c r="H423" i="1"/>
  <c r="T423" i="1"/>
  <c r="L423" i="1"/>
  <c r="N423" i="1"/>
  <c r="R423" i="1"/>
  <c r="G423" i="1"/>
  <c r="U423" i="1"/>
  <c r="J423" i="1"/>
  <c r="F423" i="1"/>
  <c r="U383" i="1"/>
  <c r="N383" i="1"/>
  <c r="K383" i="1"/>
  <c r="V383" i="1"/>
  <c r="I383" i="1"/>
  <c r="S383" i="1"/>
  <c r="O383" i="1"/>
  <c r="Q383" i="1"/>
  <c r="G383" i="1"/>
  <c r="E383" i="1"/>
  <c r="J383" i="1"/>
  <c r="F383" i="1"/>
  <c r="M383" i="1"/>
  <c r="H383" i="1"/>
  <c r="L383" i="1"/>
  <c r="D383" i="1"/>
  <c r="T383" i="1"/>
  <c r="R383" i="1"/>
  <c r="N418" i="1"/>
  <c r="E418" i="1"/>
  <c r="S418" i="1"/>
  <c r="V418" i="1"/>
  <c r="K418" i="1"/>
  <c r="G418" i="1"/>
  <c r="J418" i="1"/>
  <c r="Q418" i="1"/>
  <c r="M418" i="1"/>
  <c r="I418" i="1"/>
  <c r="U418" i="1"/>
  <c r="P418" i="1"/>
  <c r="R418" i="1"/>
  <c r="T418" i="1"/>
  <c r="H418" i="1"/>
  <c r="D418" i="1"/>
  <c r="F418" i="1"/>
  <c r="L418" i="1"/>
  <c r="O418" i="1"/>
  <c r="H385" i="1"/>
  <c r="J385" i="1"/>
  <c r="N385" i="1"/>
  <c r="F385" i="1"/>
  <c r="M385" i="1"/>
  <c r="S385" i="1"/>
  <c r="K385" i="1"/>
  <c r="L385" i="1"/>
  <c r="E385" i="1"/>
  <c r="G385" i="1"/>
  <c r="V385" i="1"/>
  <c r="T385" i="1"/>
  <c r="Q385" i="1"/>
  <c r="O385" i="1"/>
  <c r="R385" i="1"/>
  <c r="I385" i="1"/>
  <c r="D385" i="1"/>
  <c r="U385" i="1"/>
  <c r="I421" i="1"/>
  <c r="H421" i="1"/>
  <c r="U421" i="1"/>
  <c r="K421" i="1"/>
  <c r="E421" i="1"/>
  <c r="J421" i="1"/>
  <c r="G421" i="1"/>
  <c r="L421" i="1"/>
  <c r="M421" i="1"/>
  <c r="V421" i="1"/>
  <c r="F421" i="1"/>
  <c r="R421" i="1"/>
  <c r="S421" i="1"/>
  <c r="O421" i="1"/>
  <c r="N421" i="1"/>
  <c r="P421" i="1"/>
  <c r="Q421" i="1"/>
  <c r="D421" i="1"/>
  <c r="T421" i="1"/>
  <c r="S388" i="1"/>
  <c r="R388" i="1"/>
  <c r="Q388" i="1"/>
  <c r="V388" i="1"/>
  <c r="N388" i="1"/>
  <c r="J414" i="1"/>
  <c r="I414" i="1"/>
  <c r="K414" i="1"/>
  <c r="F414" i="1"/>
  <c r="O414" i="1"/>
  <c r="S414" i="1"/>
  <c r="U414" i="1"/>
  <c r="M414" i="1"/>
  <c r="V414" i="1"/>
  <c r="T414" i="1"/>
  <c r="N414" i="1"/>
  <c r="D414" i="1"/>
  <c r="P414" i="1"/>
  <c r="L414" i="1"/>
  <c r="G414" i="1"/>
  <c r="R414" i="1"/>
  <c r="E414" i="1"/>
  <c r="H414" i="1"/>
  <c r="Q414" i="1"/>
  <c r="H424" i="1"/>
  <c r="K424" i="1"/>
  <c r="Q424" i="1"/>
  <c r="P424" i="1"/>
  <c r="G424" i="1"/>
  <c r="F424" i="1"/>
  <c r="U424" i="1"/>
  <c r="R424" i="1"/>
  <c r="O424" i="1"/>
  <c r="E424" i="1"/>
  <c r="V424" i="1"/>
  <c r="L424" i="1"/>
  <c r="I424" i="1"/>
  <c r="T424" i="1"/>
  <c r="J424" i="1"/>
  <c r="N424" i="1"/>
  <c r="S424" i="1"/>
  <c r="D424" i="1"/>
  <c r="M424" i="1"/>
  <c r="O382" i="1"/>
  <c r="N382" i="1"/>
  <c r="V382" i="1"/>
  <c r="R382" i="1"/>
  <c r="J382" i="1"/>
  <c r="M382" i="1"/>
  <c r="T382" i="1"/>
  <c r="G382" i="1"/>
  <c r="K382" i="1"/>
  <c r="I382" i="1"/>
  <c r="Q382" i="1"/>
  <c r="U382" i="1"/>
  <c r="L382" i="1"/>
  <c r="S382" i="1"/>
  <c r="H382" i="1"/>
  <c r="F391" i="1"/>
  <c r="Q391" i="1"/>
  <c r="G391" i="1"/>
  <c r="N391" i="1"/>
  <c r="V391" i="1"/>
  <c r="K391" i="1"/>
  <c r="T391" i="1"/>
  <c r="U391" i="1"/>
  <c r="S391" i="1"/>
  <c r="L391" i="1"/>
  <c r="D391" i="1"/>
  <c r="R391" i="1"/>
  <c r="M391" i="1"/>
  <c r="I391" i="1"/>
  <c r="J391" i="1"/>
  <c r="O391" i="1"/>
  <c r="H391" i="1"/>
  <c r="E391" i="1"/>
  <c r="J393" i="1"/>
  <c r="G393" i="1"/>
  <c r="Q393" i="1"/>
  <c r="F393" i="1"/>
  <c r="K393" i="1"/>
  <c r="U393" i="1"/>
  <c r="H393" i="1"/>
  <c r="N393" i="1"/>
  <c r="E393" i="1"/>
  <c r="V393" i="1"/>
  <c r="I393" i="1"/>
  <c r="R393" i="1"/>
  <c r="S393" i="1"/>
  <c r="M393" i="1"/>
  <c r="L393" i="1"/>
  <c r="T393" i="1"/>
  <c r="O393" i="1"/>
  <c r="D393" i="1"/>
  <c r="E394" i="1"/>
  <c r="Q394" i="1"/>
  <c r="R394" i="1"/>
  <c r="T394" i="1"/>
  <c r="D394" i="1"/>
  <c r="L394" i="1"/>
  <c r="U394" i="1"/>
  <c r="S394" i="1"/>
  <c r="M394" i="1"/>
  <c r="H394" i="1"/>
  <c r="I394" i="1"/>
  <c r="J394" i="1"/>
  <c r="V394" i="1"/>
  <c r="O394" i="1"/>
  <c r="G394" i="1"/>
  <c r="K394" i="1"/>
  <c r="F394" i="1"/>
  <c r="N394" i="1"/>
  <c r="AC395" i="1"/>
  <c r="P396" i="1"/>
  <c r="P403" i="1" s="1"/>
  <c r="P426" i="1"/>
  <c r="AC426" i="1" s="1"/>
  <c r="U389" i="1"/>
  <c r="O389" i="1"/>
  <c r="I389" i="1"/>
  <c r="J389" i="1"/>
  <c r="L389" i="1"/>
  <c r="V389" i="1"/>
  <c r="R389" i="1"/>
  <c r="Q389" i="1"/>
  <c r="H389" i="1"/>
  <c r="N389" i="1"/>
  <c r="K389" i="1"/>
  <c r="T389" i="1"/>
  <c r="G389" i="1"/>
  <c r="M389" i="1"/>
  <c r="S389" i="1"/>
  <c r="D415" i="1"/>
  <c r="G415" i="1"/>
  <c r="P415" i="1"/>
  <c r="F415" i="1"/>
  <c r="U415" i="1"/>
  <c r="L415" i="1"/>
  <c r="O415" i="1"/>
  <c r="I415" i="1"/>
  <c r="N415" i="1"/>
  <c r="H415" i="1"/>
  <c r="Q415" i="1"/>
  <c r="T415" i="1"/>
  <c r="V415" i="1"/>
  <c r="M415" i="1"/>
  <c r="S415" i="1"/>
  <c r="J415" i="1"/>
  <c r="R415" i="1"/>
  <c r="E415" i="1"/>
  <c r="K415" i="1"/>
  <c r="AC388" i="1" l="1"/>
  <c r="AC417" i="1"/>
  <c r="AC383" i="1"/>
  <c r="AC421" i="1"/>
  <c r="AC385" i="1"/>
  <c r="Q396" i="1"/>
  <c r="Q403" i="1" s="1"/>
  <c r="AC414" i="1"/>
  <c r="AC420" i="1"/>
  <c r="AC390" i="1"/>
  <c r="AC415" i="1"/>
  <c r="AC382" i="1"/>
  <c r="AC423" i="1"/>
  <c r="AC386" i="1"/>
  <c r="AC391" i="1"/>
  <c r="H396" i="1"/>
  <c r="H403" i="1" s="1"/>
  <c r="T396" i="1"/>
  <c r="T403" i="1" s="1"/>
  <c r="AC387" i="1"/>
  <c r="AC389" i="1"/>
  <c r="AC384" i="1"/>
  <c r="AC419" i="1"/>
  <c r="AC418" i="1"/>
  <c r="S425" i="1"/>
  <c r="Q425" i="1"/>
  <c r="V425" i="1"/>
  <c r="N425" i="1"/>
  <c r="I425" i="1"/>
  <c r="L425" i="1"/>
  <c r="U425" i="1"/>
  <c r="J425" i="1"/>
  <c r="G425" i="1"/>
  <c r="M425" i="1"/>
  <c r="R425" i="1"/>
  <c r="O425" i="1"/>
  <c r="K425" i="1"/>
  <c r="D425" i="1"/>
  <c r="F425" i="1"/>
  <c r="T425" i="1"/>
  <c r="H425" i="1"/>
  <c r="E425" i="1"/>
  <c r="P425" i="1"/>
  <c r="M396" i="1"/>
  <c r="M403" i="1" s="1"/>
  <c r="L396" i="1"/>
  <c r="L403" i="1" s="1"/>
  <c r="J396" i="1"/>
  <c r="J403" i="1" s="1"/>
  <c r="K422" i="1"/>
  <c r="R422" i="1"/>
  <c r="M422" i="1"/>
  <c r="T422" i="1"/>
  <c r="P422" i="1"/>
  <c r="U422" i="1"/>
  <c r="V422" i="1"/>
  <c r="N422" i="1"/>
  <c r="D422" i="1"/>
  <c r="S422" i="1"/>
  <c r="I422" i="1"/>
  <c r="Q422" i="1"/>
  <c r="G422" i="1"/>
  <c r="E422" i="1"/>
  <c r="F422" i="1"/>
  <c r="J422" i="1"/>
  <c r="H422" i="1"/>
  <c r="O422" i="1"/>
  <c r="L422" i="1"/>
  <c r="S396" i="1"/>
  <c r="S403" i="1" s="1"/>
  <c r="U396" i="1"/>
  <c r="U403" i="1" s="1"/>
  <c r="R396" i="1"/>
  <c r="R403" i="1" s="1"/>
  <c r="I396" i="1"/>
  <c r="I403" i="1" s="1"/>
  <c r="V396" i="1"/>
  <c r="V403" i="1" s="1"/>
  <c r="K396" i="1"/>
  <c r="K403" i="1" s="1"/>
  <c r="N396" i="1"/>
  <c r="N403" i="1" s="1"/>
  <c r="G396" i="1"/>
  <c r="G403" i="1" s="1"/>
  <c r="O396" i="1"/>
  <c r="O403" i="1" s="1"/>
  <c r="AC392" i="1"/>
  <c r="AC422" i="1" l="1"/>
  <c r="Q416" i="1"/>
  <c r="V416" i="1"/>
  <c r="U416" i="1"/>
  <c r="S416" i="1"/>
  <c r="O416" i="1"/>
  <c r="H416" i="1"/>
  <c r="J416" i="1"/>
  <c r="F416" i="1"/>
  <c r="E416" i="1"/>
  <c r="N416" i="1"/>
  <c r="K416" i="1"/>
  <c r="T416" i="1"/>
  <c r="P416" i="1"/>
  <c r="D416" i="1"/>
  <c r="I416" i="1"/>
  <c r="G416" i="1"/>
  <c r="M416" i="1"/>
  <c r="L416" i="1"/>
  <c r="R416" i="1"/>
  <c r="AC416" i="1" l="1"/>
  <c r="F381" i="1" l="1"/>
  <c r="F396" i="1" s="1"/>
  <c r="F403" i="1" s="1"/>
  <c r="E381" i="1"/>
  <c r="E396" i="1" s="1"/>
  <c r="E403" i="1" s="1"/>
  <c r="D381" i="1"/>
  <c r="D396" i="1" s="1"/>
  <c r="D403" i="1" s="1"/>
  <c r="C403" i="1" s="1"/>
  <c r="AC403" i="1" s="1"/>
  <c r="C396" i="1"/>
  <c r="E412" i="1"/>
  <c r="E427" i="1" s="1"/>
  <c r="E434" i="1" s="1"/>
  <c r="E314" i="1" s="1"/>
  <c r="F412" i="1"/>
  <c r="F427" i="1" s="1"/>
  <c r="F434" i="1" s="1"/>
  <c r="F314" i="1" s="1"/>
  <c r="D412" i="1"/>
  <c r="D427" i="1" s="1"/>
  <c r="D434" i="1" s="1"/>
  <c r="C427" i="1"/>
  <c r="AC381" i="1" l="1"/>
  <c r="C433" i="1"/>
  <c r="E317" i="1"/>
  <c r="E354" i="1"/>
  <c r="C402" i="1"/>
  <c r="AC396" i="1"/>
  <c r="D314" i="1"/>
  <c r="F317" i="1"/>
  <c r="F354" i="1"/>
  <c r="V413" i="1"/>
  <c r="V427" i="1" s="1"/>
  <c r="V434" i="1" s="1"/>
  <c r="V314" i="1" s="1"/>
  <c r="H413" i="1"/>
  <c r="H427" i="1" s="1"/>
  <c r="H434" i="1" s="1"/>
  <c r="H314" i="1" s="1"/>
  <c r="L413" i="1"/>
  <c r="L427" i="1" s="1"/>
  <c r="L434" i="1" s="1"/>
  <c r="L314" i="1" s="1"/>
  <c r="Q413" i="1"/>
  <c r="Q427" i="1" s="1"/>
  <c r="Q434" i="1" s="1"/>
  <c r="Q314" i="1" s="1"/>
  <c r="O413" i="1"/>
  <c r="O427" i="1" s="1"/>
  <c r="O434" i="1" s="1"/>
  <c r="O314" i="1" s="1"/>
  <c r="T413" i="1"/>
  <c r="T427" i="1" s="1"/>
  <c r="T434" i="1" s="1"/>
  <c r="T314" i="1" s="1"/>
  <c r="J413" i="1"/>
  <c r="J427" i="1" s="1"/>
  <c r="J434" i="1" s="1"/>
  <c r="J314" i="1" s="1"/>
  <c r="P413" i="1"/>
  <c r="P427" i="1" s="1"/>
  <c r="P434" i="1" s="1"/>
  <c r="P314" i="1" s="1"/>
  <c r="I413" i="1"/>
  <c r="I427" i="1" s="1"/>
  <c r="I434" i="1" s="1"/>
  <c r="I314" i="1" s="1"/>
  <c r="U413" i="1"/>
  <c r="U427" i="1" s="1"/>
  <c r="U434" i="1" s="1"/>
  <c r="U314" i="1" s="1"/>
  <c r="S413" i="1"/>
  <c r="S427" i="1" s="1"/>
  <c r="S434" i="1" s="1"/>
  <c r="S314" i="1" s="1"/>
  <c r="G413" i="1"/>
  <c r="G427" i="1" s="1"/>
  <c r="G434" i="1" s="1"/>
  <c r="G314" i="1" s="1"/>
  <c r="M413" i="1"/>
  <c r="M427" i="1" s="1"/>
  <c r="M434" i="1" s="1"/>
  <c r="M314" i="1" s="1"/>
  <c r="N413" i="1"/>
  <c r="N427" i="1" s="1"/>
  <c r="N434" i="1" s="1"/>
  <c r="N314" i="1" s="1"/>
  <c r="R413" i="1"/>
  <c r="R427" i="1" s="1"/>
  <c r="R434" i="1" s="1"/>
  <c r="R314" i="1" s="1"/>
  <c r="K413" i="1"/>
  <c r="K427" i="1" s="1"/>
  <c r="K434" i="1" s="1"/>
  <c r="K314" i="1" s="1"/>
  <c r="AC412" i="1"/>
  <c r="D354" i="1" l="1"/>
  <c r="C314" i="1"/>
  <c r="D317" i="1"/>
  <c r="G354" i="1"/>
  <c r="G317" i="1"/>
  <c r="Q354" i="1"/>
  <c r="Q317" i="1"/>
  <c r="N354" i="1"/>
  <c r="N317" i="1"/>
  <c r="O354" i="1"/>
  <c r="O317" i="1"/>
  <c r="S317" i="1"/>
  <c r="S354" i="1"/>
  <c r="L354" i="1"/>
  <c r="L317" i="1"/>
  <c r="T317" i="1"/>
  <c r="T354" i="1"/>
  <c r="U354" i="1"/>
  <c r="U317" i="1"/>
  <c r="AC413" i="1"/>
  <c r="I354" i="1"/>
  <c r="I317" i="1"/>
  <c r="V317" i="1"/>
  <c r="V354" i="1"/>
  <c r="E320" i="1"/>
  <c r="E355" i="1"/>
  <c r="M317" i="1"/>
  <c r="M354" i="1"/>
  <c r="K317" i="1"/>
  <c r="K354" i="1"/>
  <c r="P354" i="1"/>
  <c r="P317" i="1"/>
  <c r="AC427" i="1"/>
  <c r="C434" i="1"/>
  <c r="AC434" i="1" s="1"/>
  <c r="H317" i="1"/>
  <c r="H354" i="1"/>
  <c r="R317" i="1"/>
  <c r="R354" i="1"/>
  <c r="J354" i="1"/>
  <c r="J317" i="1"/>
  <c r="F320" i="1"/>
  <c r="F355" i="1"/>
  <c r="Q320" i="1" l="1"/>
  <c r="Q355" i="1"/>
  <c r="I355" i="1"/>
  <c r="I320" i="1"/>
  <c r="V355" i="1"/>
  <c r="V320" i="1"/>
  <c r="R320" i="1"/>
  <c r="R355" i="1"/>
  <c r="K320" i="1"/>
  <c r="K355" i="1"/>
  <c r="G320" i="1"/>
  <c r="G355" i="1"/>
  <c r="T320" i="1"/>
  <c r="T355" i="1"/>
  <c r="S355" i="1"/>
  <c r="S320" i="1"/>
  <c r="P320" i="1"/>
  <c r="P355" i="1"/>
  <c r="H355" i="1"/>
  <c r="H320" i="1"/>
  <c r="M355" i="1"/>
  <c r="M320" i="1"/>
  <c r="U320" i="1"/>
  <c r="U355" i="1"/>
  <c r="O355" i="1"/>
  <c r="O320" i="1"/>
  <c r="D355" i="1"/>
  <c r="D320" i="1"/>
  <c r="J355" i="1"/>
  <c r="J320" i="1"/>
  <c r="C317" i="1"/>
  <c r="C354" i="1"/>
  <c r="AC354" i="1" s="1"/>
  <c r="AC314" i="1"/>
  <c r="L355" i="1"/>
  <c r="L320" i="1"/>
  <c r="F113" i="1"/>
  <c r="E113" i="1"/>
  <c r="N320" i="1"/>
  <c r="N355" i="1"/>
  <c r="R113" i="1" l="1"/>
  <c r="J113" i="1"/>
  <c r="M113" i="1"/>
  <c r="V113" i="1"/>
  <c r="T113" i="1"/>
  <c r="S113" i="1"/>
  <c r="H113" i="1"/>
  <c r="I113" i="1"/>
  <c r="N113" i="1"/>
  <c r="U113" i="1"/>
  <c r="L113" i="1"/>
  <c r="G113" i="1"/>
  <c r="O113" i="1"/>
  <c r="C355" i="1"/>
  <c r="AC355" i="1" s="1"/>
  <c r="AC317" i="1"/>
  <c r="C320" i="1"/>
  <c r="D113" i="1"/>
  <c r="P113" i="1"/>
  <c r="K113" i="1"/>
  <c r="Q113" i="1"/>
  <c r="C113" i="1" l="1"/>
  <c r="D114" i="1" s="1"/>
  <c r="C322" i="1"/>
  <c r="AC320" i="1"/>
  <c r="L114" i="1"/>
  <c r="L292" i="1" s="1"/>
  <c r="H114" i="1"/>
  <c r="H292" i="1" s="1"/>
  <c r="V114" i="1"/>
  <c r="V292" i="1" s="1"/>
  <c r="Q114" i="1"/>
  <c r="Q292" i="1" s="1"/>
  <c r="U114" i="1"/>
  <c r="U292" i="1" s="1"/>
  <c r="O114" i="1"/>
  <c r="O292" i="1" s="1"/>
  <c r="N114" i="1"/>
  <c r="N292" i="1" s="1"/>
  <c r="J114" i="1"/>
  <c r="J292" i="1" s="1"/>
  <c r="M114" i="1"/>
  <c r="M292" i="1" s="1"/>
  <c r="K114" i="1"/>
  <c r="K292" i="1" s="1"/>
  <c r="P114" i="1"/>
  <c r="P292" i="1" s="1"/>
  <c r="T114" i="1"/>
  <c r="T292" i="1" s="1"/>
  <c r="I114" i="1"/>
  <c r="I292" i="1" s="1"/>
  <c r="R114" i="1"/>
  <c r="R292" i="1" s="1"/>
  <c r="D292" i="1" l="1"/>
  <c r="V350" i="1"/>
  <c r="V321" i="1"/>
  <c r="V293" i="1"/>
  <c r="M293" i="1"/>
  <c r="M321" i="1"/>
  <c r="M350" i="1"/>
  <c r="H350" i="1"/>
  <c r="H293" i="1"/>
  <c r="H321" i="1"/>
  <c r="P350" i="1"/>
  <c r="P321" i="1"/>
  <c r="P293" i="1"/>
  <c r="K293" i="1"/>
  <c r="K321" i="1"/>
  <c r="K350" i="1"/>
  <c r="J293" i="1"/>
  <c r="J350" i="1"/>
  <c r="J321" i="1"/>
  <c r="L293" i="1"/>
  <c r="L350" i="1"/>
  <c r="L321" i="1"/>
  <c r="Q350" i="1"/>
  <c r="Q321" i="1"/>
  <c r="Q293" i="1"/>
  <c r="N321" i="1"/>
  <c r="N293" i="1"/>
  <c r="N350" i="1"/>
  <c r="I321" i="1"/>
  <c r="I350" i="1"/>
  <c r="I293" i="1"/>
  <c r="O350" i="1"/>
  <c r="O293" i="1"/>
  <c r="O321" i="1"/>
  <c r="G114" i="1"/>
  <c r="G292" i="1" s="1"/>
  <c r="S114" i="1"/>
  <c r="S292" i="1" s="1"/>
  <c r="R293" i="1"/>
  <c r="R350" i="1"/>
  <c r="R321" i="1"/>
  <c r="T293" i="1"/>
  <c r="T321" i="1"/>
  <c r="T350" i="1"/>
  <c r="U321" i="1"/>
  <c r="U293" i="1"/>
  <c r="U350" i="1"/>
  <c r="AC113" i="1"/>
  <c r="E114" i="1"/>
  <c r="E292" i="1" s="1"/>
  <c r="F114" i="1"/>
  <c r="F292" i="1" s="1"/>
  <c r="E293" i="1" l="1"/>
  <c r="E321" i="1"/>
  <c r="E350" i="1"/>
  <c r="K358" i="1"/>
  <c r="K322" i="1"/>
  <c r="M358" i="1"/>
  <c r="M322" i="1"/>
  <c r="I358" i="1"/>
  <c r="I322" i="1"/>
  <c r="R358" i="1"/>
  <c r="R322" i="1"/>
  <c r="L358" i="1"/>
  <c r="L322" i="1"/>
  <c r="S321" i="1"/>
  <c r="S293" i="1"/>
  <c r="S350" i="1"/>
  <c r="P358" i="1"/>
  <c r="P322" i="1"/>
  <c r="U358" i="1"/>
  <c r="U322" i="1"/>
  <c r="V358" i="1"/>
  <c r="V322" i="1"/>
  <c r="O358" i="1"/>
  <c r="O322" i="1"/>
  <c r="H358" i="1"/>
  <c r="H322" i="1"/>
  <c r="T358" i="1"/>
  <c r="T322" i="1"/>
  <c r="D321" i="1"/>
  <c r="AC292" i="1"/>
  <c r="D350" i="1"/>
  <c r="D293" i="1"/>
  <c r="AC293" i="1" s="1"/>
  <c r="G350" i="1"/>
  <c r="G321" i="1"/>
  <c r="G293" i="1"/>
  <c r="J358" i="1"/>
  <c r="J322" i="1"/>
  <c r="N358" i="1"/>
  <c r="N322" i="1"/>
  <c r="F293" i="1"/>
  <c r="F350" i="1"/>
  <c r="F321" i="1"/>
  <c r="Q358" i="1"/>
  <c r="Q322" i="1"/>
  <c r="C114" i="1"/>
  <c r="AC114" i="1" s="1"/>
  <c r="AC350" i="1" l="1"/>
  <c r="S358" i="1"/>
  <c r="S322" i="1"/>
  <c r="D358" i="1"/>
  <c r="AC321" i="1"/>
  <c r="D322" i="1"/>
  <c r="F358" i="1"/>
  <c r="F322" i="1"/>
  <c r="G358" i="1"/>
  <c r="G322" i="1"/>
  <c r="E358" i="1"/>
  <c r="E322" i="1"/>
  <c r="AC358" i="1" l="1"/>
  <c r="AC322" i="1"/>
</calcChain>
</file>

<file path=xl/sharedStrings.xml><?xml version="1.0" encoding="utf-8"?>
<sst xmlns="http://schemas.openxmlformats.org/spreadsheetml/2006/main" count="669" uniqueCount="283">
  <si>
    <t>SCHEDULE H-2</t>
  </si>
  <si>
    <t>FLORIDA PUBLIC SERVICE COMMISSION</t>
  </si>
  <si>
    <t>TYPE OF DATA SHOWN:</t>
  </si>
  <si>
    <t>SUMMARY:</t>
  </si>
  <si>
    <t>TOTAL</t>
  </si>
  <si>
    <t>CUSTOMER</t>
  </si>
  <si>
    <t>CAPACITY</t>
  </si>
  <si>
    <t>COMMODITY</t>
  </si>
  <si>
    <t>REVENUE</t>
  </si>
  <si>
    <t>ATTRITION</t>
  </si>
  <si>
    <t>O&amp;M</t>
  </si>
  <si>
    <t>DEP.</t>
  </si>
  <si>
    <t>AMORTIZATION OF OTHER GAS PLANT</t>
  </si>
  <si>
    <t>AMORTIZATION OF LIMITED TERM INVESTMENT</t>
  </si>
  <si>
    <t>AMORTIZATION OF ACQUISITION ADJUSTMENT</t>
  </si>
  <si>
    <t>AMORTIZATION OF CONVERSION COSTS</t>
  </si>
  <si>
    <t>TAXES OTHER THAN INCOME TAXES</t>
  </si>
  <si>
    <t>RETURN</t>
  </si>
  <si>
    <t>INCOME TAXES</t>
  </si>
  <si>
    <t>REVENUE CREDITED TO COST OF SERVICE</t>
  </si>
  <si>
    <t>TOTAL COST OF SERVICE</t>
  </si>
  <si>
    <t>RATE BASE</t>
  </si>
  <si>
    <t>KNOWN DIRECT &amp; SPECIAL ASSIGNMENTS:</t>
  </si>
  <si>
    <t xml:space="preserve">   RATE BASE ITEMS(PLANT-ACC.DEP):</t>
  </si>
  <si>
    <t>381-382 METERS</t>
  </si>
  <si>
    <t>383-384 HOUSE REGULATORS</t>
  </si>
  <si>
    <t>385 INDUSTRIAL MEAS.&amp; REG.EQ.</t>
  </si>
  <si>
    <t>376 MAINS</t>
  </si>
  <si>
    <t>380 SERVICES</t>
  </si>
  <si>
    <t>378 MEAS.&amp; REG.STA.EQ.-GEN.</t>
  </si>
  <si>
    <t>876 MEAS.&amp; REG.STA.EQ.IND.</t>
  </si>
  <si>
    <t>878 METER &amp; HOUSE REG.</t>
  </si>
  <si>
    <t>890 MAINT.OF MEAS.&amp; REG.STA.EQ.-IND.</t>
  </si>
  <si>
    <t>893 MAINT.OF METERS AND HOUSE REG.</t>
  </si>
  <si>
    <t>874 MAINS AND SERVICES</t>
  </si>
  <si>
    <t>887 MAINT. OF MAINS</t>
  </si>
  <si>
    <t>CUSTOMER COSTS</t>
  </si>
  <si>
    <t xml:space="preserve">   No. of Customers</t>
  </si>
  <si>
    <t xml:space="preserve">   Weighting</t>
  </si>
  <si>
    <t>NA</t>
  </si>
  <si>
    <t xml:space="preserve">   Weighted No. of Customers</t>
  </si>
  <si>
    <t xml:space="preserve">   Allocation Factors</t>
  </si>
  <si>
    <t>CAPACITY COSTS</t>
  </si>
  <si>
    <t>COMMODITY COSTS</t>
  </si>
  <si>
    <t xml:space="preserve">   Annual Sales Vol.(therms)</t>
  </si>
  <si>
    <t>REVENUE-RELATED COSTS</t>
  </si>
  <si>
    <t>SUPPORTING SCHEDULES:  E-2 p.3, E-4 p.1, H-2 p.6</t>
  </si>
  <si>
    <t>RATE BASE BY CUSTOMER CLASS</t>
  </si>
  <si>
    <t>DIRECT AND SPECIAL ASSIGNMENTS:</t>
  </si>
  <si>
    <t xml:space="preserve">   Customer</t>
  </si>
  <si>
    <t xml:space="preserve">     Meters</t>
  </si>
  <si>
    <t xml:space="preserve">     House Regulators</t>
  </si>
  <si>
    <t xml:space="preserve">     Services</t>
  </si>
  <si>
    <t xml:space="preserve">     All Other</t>
  </si>
  <si>
    <t xml:space="preserve">     Total</t>
  </si>
  <si>
    <t xml:space="preserve">   Capacity</t>
  </si>
  <si>
    <t xml:space="preserve">     Industrial Meas.&amp; Reg. Sta. Eq.</t>
  </si>
  <si>
    <t xml:space="preserve">     Meas.&amp;Reg.Sta.Eq.-Gen.</t>
  </si>
  <si>
    <t xml:space="preserve">   Commodity</t>
  </si>
  <si>
    <t xml:space="preserve">     Account #</t>
  </si>
  <si>
    <t>annual sales</t>
  </si>
  <si>
    <t>SUPPORTING SCHEDULES:  H-2 p.5, H-2 p.6</t>
  </si>
  <si>
    <t>RECAP SCHEDULES;  H-2 p.1</t>
  </si>
  <si>
    <t>OPERATIONS AND MAINTENANCE EXPENSE:</t>
  </si>
  <si>
    <t xml:space="preserve">   DIRECT AND SPECIAL ASSIGNMENTS:</t>
  </si>
  <si>
    <t xml:space="preserve">     878 Meters and House Regulators</t>
  </si>
  <si>
    <t xml:space="preserve">     893 Maint. of Meters &amp; House Reg.</t>
  </si>
  <si>
    <t xml:space="preserve">     874 Mains &amp; Services</t>
  </si>
  <si>
    <t xml:space="preserve">     892 Maint. of Services</t>
  </si>
  <si>
    <t xml:space="preserve">         All Other</t>
  </si>
  <si>
    <t xml:space="preserve">     876 Measuring &amp; Reg. Sta. Eq.- I</t>
  </si>
  <si>
    <t xml:space="preserve">     890 Maint. of Meas.&amp; Reg.Sta.Eq.-I</t>
  </si>
  <si>
    <t xml:space="preserve">     874 Mains and Services</t>
  </si>
  <si>
    <t xml:space="preserve">     887 Maint. of Mains</t>
  </si>
  <si>
    <t xml:space="preserve">   TOTAL O&amp;M</t>
  </si>
  <si>
    <t>DEPRECIATION EXPENSE:</t>
  </si>
  <si>
    <t xml:space="preserve">   Total</t>
  </si>
  <si>
    <t>AMORT. OF ACQUISITION ADJ.:</t>
  </si>
  <si>
    <t>AMORT. OF CONVERSION COSTS:</t>
  </si>
  <si>
    <t>RECAP SCHEDULES:  H-2 p.1</t>
  </si>
  <si>
    <t>TAXES OTHER THAN INCOME TAXES:</t>
  </si>
  <si>
    <t xml:space="preserve">     Subtotal</t>
  </si>
  <si>
    <t xml:space="preserve">   Revenue</t>
  </si>
  <si>
    <t>tx, cust cap &amp; comm.</t>
  </si>
  <si>
    <t>RETURN (NOI)</t>
  </si>
  <si>
    <t>REVENUE CREDITED TO COS:</t>
  </si>
  <si>
    <t>TOTAL COST OF SERVICE:</t>
  </si>
  <si>
    <t>SUMMARY</t>
  </si>
  <si>
    <t>RB</t>
  </si>
  <si>
    <t>DEPRECIATION</t>
  </si>
  <si>
    <t>AMORTIZATION EXPENSES</t>
  </si>
  <si>
    <t>TAXES OTHER THAN INCOME - OTHER</t>
  </si>
  <si>
    <t>TAXES OTHER THAN INCOME - REV. RELATED</t>
  </si>
  <si>
    <t>INCOME TAXES TOTAL</t>
  </si>
  <si>
    <t>TOTAL COST - CUSTOMER</t>
  </si>
  <si>
    <t>TOTAL COST - CAPACITY</t>
  </si>
  <si>
    <t>TOTAL COST - COMMODITY</t>
  </si>
  <si>
    <t>TOTAL COST - REVENUE</t>
  </si>
  <si>
    <t>NO. OF CUSTOMERS</t>
  </si>
  <si>
    <t>PEAK MONTH SALES</t>
  </si>
  <si>
    <t>ANNUAL SALES</t>
  </si>
  <si>
    <t xml:space="preserve">SUPPORTING SCHEDULES:  H-2 p.2-5 </t>
  </si>
  <si>
    <t>RECAP SCHEDULES:  H-1 p.6</t>
  </si>
  <si>
    <t>COST OF SERVICE STUDY</t>
  </si>
  <si>
    <t xml:space="preserve">  O &amp; M ITEMS</t>
  </si>
  <si>
    <t xml:space="preserve">     General Plant</t>
  </si>
  <si>
    <t>wtd. customer/direct</t>
  </si>
  <si>
    <t>peak/avg sales/direct</t>
  </si>
  <si>
    <t>direct assignment</t>
  </si>
  <si>
    <t>wtd. Customer</t>
  </si>
  <si>
    <t>customer RB/direct</t>
  </si>
  <si>
    <t>capacity RB/direct</t>
  </si>
  <si>
    <t>LINE NO.</t>
  </si>
  <si>
    <t xml:space="preserve">ALLOCATION OF COST OF SERVICE </t>
  </si>
  <si>
    <t>COMPANY:  PEOPLES GAS SYSTEM</t>
  </si>
  <si>
    <t>COMMERCIAL</t>
  </si>
  <si>
    <t>RESIDENTIAL</t>
  </si>
  <si>
    <t>STREET</t>
  </si>
  <si>
    <t>SMALL GENERAL</t>
  </si>
  <si>
    <t>GENERAL</t>
  </si>
  <si>
    <t>INTERRUPTIBLE</t>
  </si>
  <si>
    <t>VEHICLE</t>
  </si>
  <si>
    <t>WHOLESALE</t>
  </si>
  <si>
    <t>LIGHTING</t>
  </si>
  <si>
    <t>SERVICE</t>
  </si>
  <si>
    <t>SERVICE 1</t>
  </si>
  <si>
    <t>SERVICE 2</t>
  </si>
  <si>
    <t>SERVICE 3</t>
  </si>
  <si>
    <t>SERVICE 4</t>
  </si>
  <si>
    <t>SERVICE 5</t>
  </si>
  <si>
    <t>LARGE VOLUME</t>
  </si>
  <si>
    <t>GAS SALES</t>
  </si>
  <si>
    <t xml:space="preserve">SMALL </t>
  </si>
  <si>
    <t>INTERRUPTIBLE SERVICE</t>
  </si>
  <si>
    <t xml:space="preserve"> COST OF SERVICE</t>
  </si>
  <si>
    <t>EXPLANATION:  FULLY ALLOCATED EMBEDDED COST</t>
  </si>
  <si>
    <t>OF SERVICE STUDY  (SUMMARY)</t>
  </si>
  <si>
    <t>COST OF SERVICE</t>
  </si>
  <si>
    <t>DEVELOPMENT OF ALLOCATION FACTORS</t>
  </si>
  <si>
    <t>SCHEDULE G</t>
  </si>
  <si>
    <t>TO CUSTOMER CLASSES</t>
  </si>
  <si>
    <t>SCHEDULE E   2 OF 2</t>
  </si>
  <si>
    <t xml:space="preserve">OF SERVICE STUDY  </t>
  </si>
  <si>
    <t>SCHEDULE E   1 OF 2</t>
  </si>
  <si>
    <t>ALLOCATION OF RATE BASE TO CUSTOMER CLASSES</t>
  </si>
  <si>
    <t>SCHEDULE F</t>
  </si>
  <si>
    <t>Peak &amp; Avg. Month Sales Vol.(therms)</t>
  </si>
  <si>
    <t>Total w/o GS5, SIS, IS, ISLV, SC</t>
  </si>
  <si>
    <t>Factor</t>
  </si>
  <si>
    <t>Total Lrg Cust</t>
  </si>
  <si>
    <t xml:space="preserve">   Allocation Factors excl. Direct Assign</t>
  </si>
  <si>
    <t>Sum of Firm</t>
  </si>
  <si>
    <t>GS5</t>
  </si>
  <si>
    <t>SIS</t>
  </si>
  <si>
    <t>IS</t>
  </si>
  <si>
    <t>ISLV</t>
  </si>
  <si>
    <t>SC</t>
  </si>
  <si>
    <t>This percent to be used for O&amp;M allocations</t>
  </si>
  <si>
    <t>Check Totals s/b 0</t>
  </si>
  <si>
    <t>Customer Related Rate Base</t>
  </si>
  <si>
    <t>Capacity Related Rate Base</t>
  </si>
  <si>
    <t>Commodity Related Rate Base</t>
  </si>
  <si>
    <t>main diameter alloc</t>
  </si>
  <si>
    <t>main diameter alloc/direct</t>
  </si>
  <si>
    <t>Sum of Firm plus SIS</t>
  </si>
  <si>
    <t>892 MAINT. OF SERVICES</t>
  </si>
  <si>
    <t>AMORTIZATION OF ENVIRONMENTAL</t>
  </si>
  <si>
    <t>wtd.customer</t>
  </si>
  <si>
    <t>AMORT. OF ENVIRONMENTAL</t>
  </si>
  <si>
    <t>peak/avg sales</t>
  </si>
  <si>
    <t xml:space="preserve">RETURN </t>
  </si>
  <si>
    <t>SUPPORTING SCHEDULES:  H-3 p.5</t>
  </si>
  <si>
    <t>wtd. customer/</t>
  </si>
  <si>
    <t>related plant</t>
  </si>
  <si>
    <t>AMORT. OF LEASEHOLD / OTHER</t>
  </si>
  <si>
    <t>wtd.cust. No direct</t>
  </si>
  <si>
    <t>Customers</t>
  </si>
  <si>
    <t>Excl. SC</t>
  </si>
  <si>
    <t>Excl. GS&gt; Weighted</t>
  </si>
  <si>
    <t>Excl. GS&gt; &amp; WHS Weighted</t>
  </si>
  <si>
    <t>Excl. SIS&gt; Weighted</t>
  </si>
  <si>
    <t>Excl. RS &amp; CSL &amp; SC</t>
  </si>
  <si>
    <t>Incl. GS5&gt;, Excl. SC</t>
  </si>
  <si>
    <t>customer</t>
  </si>
  <si>
    <t>GENERATORS</t>
  </si>
  <si>
    <t>WITNESS:  D. YARDLEY</t>
  </si>
  <si>
    <t>Res</t>
  </si>
  <si>
    <t>Comm</t>
  </si>
  <si>
    <t>Ind</t>
  </si>
  <si>
    <t>Total</t>
  </si>
  <si>
    <t>GAIN ON SALE OF PROPERTY</t>
  </si>
  <si>
    <t>904 UNCOLLECTIBLE ACCOUNTS</t>
  </si>
  <si>
    <t>911-916 SALES EXPENSE</t>
  </si>
  <si>
    <t>HEAT</t>
  </si>
  <si>
    <t>PUMP</t>
  </si>
  <si>
    <t xml:space="preserve">HEAT </t>
  </si>
  <si>
    <t xml:space="preserve">   Weighted No. of Customers - (No Direct Assignment)</t>
  </si>
  <si>
    <t xml:space="preserve">   Allocation Factor</t>
  </si>
  <si>
    <t>Small and Medium Customer Peak &amp; Avg. Month Sales Vol.(therms)</t>
  </si>
  <si>
    <t>Small Customer Peak &amp; Avg. Month Sales Vol.(therms)</t>
  </si>
  <si>
    <t>Industrial Measuring and Regulating</t>
  </si>
  <si>
    <t>Sales Expense</t>
  </si>
  <si>
    <t>Com</t>
  </si>
  <si>
    <t xml:space="preserve">   Revenue Assessments</t>
  </si>
  <si>
    <t xml:space="preserve">     Meters - Direct</t>
  </si>
  <si>
    <t xml:space="preserve">     Services - Direct</t>
  </si>
  <si>
    <t xml:space="preserve">     Mains - Large Diameter</t>
  </si>
  <si>
    <t xml:space="preserve">     Mains - Medium Diameter</t>
  </si>
  <si>
    <t xml:space="preserve">     Mains - Small Diameter</t>
  </si>
  <si>
    <t xml:space="preserve">     Mains - Direct Assignment</t>
  </si>
  <si>
    <t>Medium Factor</t>
  </si>
  <si>
    <t>Large Factor</t>
  </si>
  <si>
    <t>Small Factor</t>
  </si>
  <si>
    <t>Direct</t>
  </si>
  <si>
    <t xml:space="preserve">     876, 890 Ind Meas and Regulating</t>
  </si>
  <si>
    <t xml:space="preserve">     904 Uncollectible Accounts</t>
  </si>
  <si>
    <t xml:space="preserve">     911-916 Sales Expense</t>
  </si>
  <si>
    <t>AT EXISTING RATES</t>
  </si>
  <si>
    <t>Res.</t>
  </si>
  <si>
    <t>Comm.</t>
  </si>
  <si>
    <t>Custs</t>
  </si>
  <si>
    <t>&gt;= GS5</t>
  </si>
  <si>
    <t>Off-System Sales</t>
  </si>
  <si>
    <t>Res Customers</t>
  </si>
  <si>
    <t>Comm Customers</t>
  </si>
  <si>
    <t>&gt;=GS5 Customers</t>
  </si>
  <si>
    <t>AT PROPOSED RATES</t>
  </si>
  <si>
    <t>SPECIAL</t>
  </si>
  <si>
    <t>CONTRACTS</t>
  </si>
  <si>
    <t>Peak &amp; Avg. Month Sales Vol. (Therms) - No Direct Connect</t>
  </si>
  <si>
    <t>(1, 2, 3)</t>
  </si>
  <si>
    <t>(10,000 - 49,999)</t>
  </si>
  <si>
    <t>(50,000 - 249,999)</t>
  </si>
  <si>
    <t>(250,000 - 499,999)</t>
  </si>
  <si>
    <t>(500,000 +)</t>
  </si>
  <si>
    <t>(1,000,000 - 3,999,999)</t>
  </si>
  <si>
    <t>(4,000,000 - 50,000,000)</t>
  </si>
  <si>
    <t>(50,000,000 +)</t>
  </si>
  <si>
    <t>(1 - 999)</t>
  </si>
  <si>
    <t>(1,000 - 9,999)</t>
  </si>
  <si>
    <t>Total GS5, SIS, IS, ISLV, SC</t>
  </si>
  <si>
    <t>&gt;GS4</t>
  </si>
  <si>
    <t xml:space="preserve">     Meas.&amp;Reg.Sta.Eq.-Gen. - Direct</t>
  </si>
  <si>
    <t>RNG / CNG</t>
  </si>
  <si>
    <t>413 GAS PLANT LEASED TO OTHERS</t>
  </si>
  <si>
    <t xml:space="preserve">     413 Gas Plant Leased to Others - Direct</t>
  </si>
  <si>
    <t>DOCKET NO.:   20200051-GU</t>
  </si>
  <si>
    <t>336 PURIFICATION EQUIPMENT (RNG)</t>
  </si>
  <si>
    <t>377 COMPRESSOR STAT. EQUIPMENT</t>
  </si>
  <si>
    <t>Existing Revenues</t>
  </si>
  <si>
    <t xml:space="preserve">     Purification - Direct (336 acct)</t>
  </si>
  <si>
    <t xml:space="preserve">     Comp Station Equip. - Direct (377 acct)</t>
  </si>
  <si>
    <t>NGV</t>
  </si>
  <si>
    <t>DISCONTINUED</t>
  </si>
  <si>
    <t>G2-08 Total PGA/Swing by class</t>
  </si>
  <si>
    <t>PROJECTED TEST YEAR:    12/31/21</t>
  </si>
  <si>
    <t>PAGE 10 OF 11</t>
  </si>
  <si>
    <t>PAGE 11 OF 11</t>
  </si>
  <si>
    <t>PAGE 9 OF 11</t>
  </si>
  <si>
    <t>PAGE 8 OF 11</t>
  </si>
  <si>
    <t>PAGE 7 OF 11</t>
  </si>
  <si>
    <t>PAGE 6 OF 11</t>
  </si>
  <si>
    <t>PAGE 5 OF 11</t>
  </si>
  <si>
    <t>PAGE 4 OF 11</t>
  </si>
  <si>
    <t>PAGE 2 OF 11</t>
  </si>
  <si>
    <t>PAGE 3 OF 11</t>
  </si>
  <si>
    <t>DO NOT PRINT THIS PAGE</t>
  </si>
  <si>
    <t>PAGE 1 OF 11</t>
  </si>
  <si>
    <t>CONNECTION / RECONNECT CHARGE-RESIDENTIAL</t>
  </si>
  <si>
    <t>CONNECTION / RECONNECT CHARGE-COMMERCIAL</t>
  </si>
  <si>
    <t>TRIP CHARGE</t>
  </si>
  <si>
    <t>MISSED APPOINTMENT</t>
  </si>
  <si>
    <t>ACCOUNT ACTIVATION ONLY (CHANGE OUT)</t>
  </si>
  <si>
    <t>RETURN CHECK CHARGE</t>
  </si>
  <si>
    <t>IT ADMINISTRATION CHARGE</t>
  </si>
  <si>
    <t>POOL MANAGER CHARGES</t>
  </si>
  <si>
    <t>FORFEITED DISCOUNTS</t>
  </si>
  <si>
    <t>OTHER REVENUE (RENT)</t>
  </si>
  <si>
    <t>TEMPORARY DISCONNECT CHARGE</t>
  </si>
  <si>
    <t>FAILED TRIP CHARGE</t>
  </si>
  <si>
    <t>AMORTIZATION / MAINTENANCE</t>
  </si>
  <si>
    <t>MISCELLANEIOUS SERVICE REVENUES - OTHER</t>
  </si>
  <si>
    <t>GAS PLANT LEASED TO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</si>
</sst>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%"/>
    <numFmt numFmtId="166" formatCode="_(* #,##0_);_(* \(#,##0\);_(* &quot;-&quot;??_);_(@_)"/>
    <numFmt numFmtId="167" formatCode="_(* #,##0.000000_);_(* \(#,##0.000000\);_(* &quot;-&quot;??_);_(@_)"/>
    <numFmt numFmtId="168" formatCode="#,##0.00000"/>
    <numFmt numFmtId="169" formatCode="_(&quot;$&quot;* #,##0_);_(&quot;$&quot;* \(#,##0\);_(&quot;$&quot;* &quot;-&quot;??_);_(@_)"/>
    <numFmt numFmtId="170" formatCode="_(* #,##0.00000000_);_(* \(#,##0.00000000\);_(* &quot;-&quot;??_);_(@_)"/>
  </numFmts>
  <fonts count="32" x14ac:knownFonts="1">
    <font>
      <sz val="12"/>
      <name val="Helv"/>
    </font>
    <font>
      <sz val="10"/>
      <name val="Arial"/>
      <family val="2"/>
    </font>
    <font>
      <sz val="12"/>
      <color indexed="10"/>
      <name val="Helv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11"/>
      <color indexed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 val="singleAccounting"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36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4" applyNumberFormat="0" applyAlignment="0" applyProtection="0"/>
    <xf numFmtId="0" fontId="15" fillId="21" borderId="5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4" applyNumberFormat="0" applyAlignment="0" applyProtection="0"/>
    <xf numFmtId="0" fontId="22" fillId="0" borderId="9" applyNumberFormat="0" applyFill="0" applyAlignment="0" applyProtection="0"/>
    <xf numFmtId="0" fontId="23" fillId="22" borderId="0" applyNumberFormat="0" applyBorder="0" applyAlignment="0" applyProtection="0"/>
    <xf numFmtId="0" fontId="10" fillId="23" borderId="10" applyNumberFormat="0" applyFont="0" applyAlignment="0" applyProtection="0"/>
    <xf numFmtId="0" fontId="24" fillId="20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193">
    <xf numFmtId="164" fontId="0" fillId="0" borderId="0" xfId="0"/>
    <xf numFmtId="164" fontId="0" fillId="0" borderId="0" xfId="0" applyFill="1"/>
    <xf numFmtId="164" fontId="3" fillId="0" borderId="0" xfId="0" applyFont="1" applyFill="1" applyAlignment="1">
      <alignment horizontal="center"/>
    </xf>
    <xf numFmtId="164" fontId="3" fillId="0" borderId="0" xfId="0" quotePrefix="1" applyFont="1" applyFill="1" applyAlignment="1">
      <alignment horizontal="center"/>
    </xf>
    <xf numFmtId="164" fontId="2" fillId="0" borderId="0" xfId="0" applyFont="1" applyFill="1"/>
    <xf numFmtId="164" fontId="4" fillId="0" borderId="0" xfId="0" applyFont="1" applyFill="1"/>
    <xf numFmtId="166" fontId="4" fillId="0" borderId="0" xfId="1" applyNumberFormat="1" applyFont="1" applyFill="1"/>
    <xf numFmtId="164" fontId="5" fillId="0" borderId="0" xfId="0" applyFont="1" applyFill="1"/>
    <xf numFmtId="164" fontId="4" fillId="0" borderId="0" xfId="0" applyFont="1" applyFill="1" applyAlignment="1" applyProtection="1">
      <alignment horizontal="left"/>
    </xf>
    <xf numFmtId="164" fontId="6" fillId="0" borderId="0" xfId="0" applyFont="1" applyFill="1" applyAlignment="1" applyProtection="1">
      <alignment horizontal="left"/>
      <protection locked="0"/>
    </xf>
    <xf numFmtId="3" fontId="4" fillId="0" borderId="0" xfId="0" applyNumberFormat="1" applyFont="1" applyFill="1"/>
    <xf numFmtId="3" fontId="6" fillId="0" borderId="0" xfId="0" applyNumberFormat="1" applyFont="1" applyFill="1" applyProtection="1">
      <protection locked="0"/>
    </xf>
    <xf numFmtId="164" fontId="4" fillId="0" borderId="0" xfId="0" applyFont="1" applyFill="1" applyAlignment="1">
      <alignment horizontal="center"/>
    </xf>
    <xf numFmtId="3" fontId="6" fillId="0" borderId="0" xfId="0" applyNumberFormat="1" applyFont="1" applyFill="1"/>
    <xf numFmtId="3" fontId="5" fillId="0" borderId="0" xfId="0" applyNumberFormat="1" applyFont="1" applyFill="1"/>
    <xf numFmtId="166" fontId="6" fillId="0" borderId="0" xfId="1" applyNumberFormat="1" applyFont="1" applyFill="1" applyProtection="1">
      <protection locked="0"/>
    </xf>
    <xf numFmtId="1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165" fontId="6" fillId="0" borderId="0" xfId="0" applyNumberFormat="1" applyFont="1" applyFill="1" applyBorder="1" applyProtection="1"/>
    <xf numFmtId="3" fontId="5" fillId="0" borderId="0" xfId="0" applyNumberFormat="1" applyFont="1" applyFill="1" applyProtection="1">
      <protection locked="0"/>
    </xf>
    <xf numFmtId="164" fontId="6" fillId="0" borderId="0" xfId="0" applyFont="1" applyFill="1" applyAlignment="1" applyProtection="1">
      <alignment horizontal="right"/>
      <protection locked="0"/>
    </xf>
    <xf numFmtId="164" fontId="6" fillId="0" borderId="0" xfId="0" applyFont="1" applyFill="1" applyProtection="1">
      <protection locked="0"/>
    </xf>
    <xf numFmtId="164" fontId="6" fillId="0" borderId="0" xfId="0" quotePrefix="1" applyFont="1" applyFill="1" applyAlignment="1" applyProtection="1">
      <alignment horizontal="left"/>
      <protection locked="0"/>
    </xf>
    <xf numFmtId="166" fontId="5" fillId="0" borderId="0" xfId="1" applyNumberFormat="1" applyFont="1" applyFill="1" applyProtection="1">
      <protection locked="0"/>
    </xf>
    <xf numFmtId="164" fontId="6" fillId="0" borderId="0" xfId="0" applyFont="1" applyFill="1"/>
    <xf numFmtId="3" fontId="4" fillId="0" borderId="0" xfId="0" applyNumberFormat="1" applyFont="1" applyFill="1" applyAlignment="1">
      <alignment horizontal="center"/>
    </xf>
    <xf numFmtId="166" fontId="6" fillId="0" borderId="0" xfId="1" applyNumberFormat="1" applyFont="1" applyFill="1"/>
    <xf numFmtId="166" fontId="5" fillId="0" borderId="0" xfId="1" applyNumberFormat="1" applyFont="1" applyFill="1"/>
    <xf numFmtId="10" fontId="6" fillId="0" borderId="0" xfId="2" applyNumberFormat="1" applyFont="1" applyFill="1" applyProtection="1">
      <protection locked="0"/>
    </xf>
    <xf numFmtId="10" fontId="6" fillId="0" borderId="0" xfId="2" applyNumberFormat="1" applyFont="1" applyFill="1" applyBorder="1" applyProtection="1"/>
    <xf numFmtId="166" fontId="6" fillId="0" borderId="1" xfId="1" applyNumberFormat="1" applyFont="1" applyFill="1" applyBorder="1" applyProtection="1">
      <protection locked="0"/>
    </xf>
    <xf numFmtId="166" fontId="6" fillId="0" borderId="2" xfId="1" applyNumberFormat="1" applyFont="1" applyFill="1" applyBorder="1" applyProtection="1">
      <protection locked="0"/>
    </xf>
    <xf numFmtId="166" fontId="5" fillId="0" borderId="0" xfId="1" applyNumberFormat="1" applyFont="1" applyFill="1" applyBorder="1"/>
    <xf numFmtId="3" fontId="6" fillId="0" borderId="0" xfId="0" applyNumberFormat="1" applyFont="1" applyFill="1" applyAlignment="1" applyProtection="1">
      <alignment horizontal="left"/>
      <protection locked="0"/>
    </xf>
    <xf numFmtId="167" fontId="5" fillId="0" borderId="0" xfId="1" applyNumberFormat="1" applyFont="1" applyFill="1" applyProtection="1">
      <protection locked="0"/>
    </xf>
    <xf numFmtId="10" fontId="4" fillId="0" borderId="0" xfId="2" applyNumberFormat="1" applyFont="1" applyFill="1"/>
    <xf numFmtId="10" fontId="6" fillId="0" borderId="0" xfId="2" applyNumberFormat="1" applyFont="1" applyFill="1"/>
    <xf numFmtId="166" fontId="4" fillId="0" borderId="0" xfId="1" applyNumberFormat="1" applyFont="1" applyFill="1" applyProtection="1">
      <protection locked="0"/>
    </xf>
    <xf numFmtId="165" fontId="6" fillId="0" borderId="0" xfId="2" applyNumberFormat="1" applyFont="1" applyFill="1" applyProtection="1">
      <protection locked="0"/>
    </xf>
    <xf numFmtId="165" fontId="4" fillId="0" borderId="0" xfId="2" applyNumberFormat="1" applyFont="1" applyFill="1"/>
    <xf numFmtId="166" fontId="6" fillId="0" borderId="0" xfId="1" applyNumberFormat="1" applyFont="1" applyFill="1" applyBorder="1" applyProtection="1">
      <protection locked="0"/>
    </xf>
    <xf numFmtId="164" fontId="8" fillId="0" borderId="0" xfId="0" applyFont="1" applyFill="1" applyAlignment="1" applyProtection="1">
      <alignment horizontal="left"/>
      <protection locked="0"/>
    </xf>
    <xf numFmtId="164" fontId="7" fillId="0" borderId="0" xfId="0" quotePrefix="1" applyFont="1" applyFill="1" applyAlignment="1" applyProtection="1">
      <alignment horizontal="left"/>
      <protection locked="0"/>
    </xf>
    <xf numFmtId="165" fontId="6" fillId="0" borderId="0" xfId="0" quotePrefix="1" applyNumberFormat="1" applyFont="1" applyFill="1" applyBorder="1" applyAlignment="1" applyProtection="1">
      <alignment horizontal="left"/>
    </xf>
    <xf numFmtId="164" fontId="6" fillId="0" borderId="0" xfId="0" applyFont="1" applyFill="1" applyAlignment="1" applyProtection="1">
      <alignment horizontal="center"/>
      <protection locked="0"/>
    </xf>
    <xf numFmtId="168" fontId="4" fillId="0" borderId="0" xfId="0" applyNumberFormat="1" applyFont="1" applyFill="1"/>
    <xf numFmtId="168" fontId="5" fillId="0" borderId="0" xfId="0" applyNumberFormat="1" applyFont="1" applyFill="1"/>
    <xf numFmtId="164" fontId="4" fillId="0" borderId="3" xfId="0" applyFont="1" applyFill="1" applyBorder="1" applyAlignment="1" applyProtection="1">
      <alignment horizontal="left"/>
    </xf>
    <xf numFmtId="164" fontId="0" fillId="0" borderId="3" xfId="0" applyFill="1" applyBorder="1"/>
    <xf numFmtId="164" fontId="4" fillId="0" borderId="0" xfId="0" applyFont="1" applyFill="1" applyAlignment="1" applyProtection="1">
      <alignment horizontal="center"/>
    </xf>
    <xf numFmtId="164" fontId="4" fillId="0" borderId="0" xfId="0" quotePrefix="1" applyFont="1" applyFill="1" applyAlignment="1" applyProtection="1">
      <alignment horizontal="left"/>
    </xf>
    <xf numFmtId="164" fontId="4" fillId="0" borderId="2" xfId="0" applyFont="1" applyFill="1" applyBorder="1"/>
    <xf numFmtId="164" fontId="0" fillId="0" borderId="2" xfId="0" applyFill="1" applyBorder="1"/>
    <xf numFmtId="164" fontId="4" fillId="0" borderId="2" xfId="0" quotePrefix="1" applyFont="1" applyFill="1" applyBorder="1" applyAlignment="1" applyProtection="1">
      <alignment horizontal="left"/>
    </xf>
    <xf numFmtId="164" fontId="4" fillId="0" borderId="2" xfId="0" applyFont="1" applyFill="1" applyBorder="1" applyAlignment="1" applyProtection="1">
      <alignment horizontal="left"/>
    </xf>
    <xf numFmtId="3" fontId="4" fillId="0" borderId="2" xfId="0" applyNumberFormat="1" applyFont="1" applyFill="1" applyBorder="1"/>
    <xf numFmtId="3" fontId="4" fillId="0" borderId="0" xfId="0" applyNumberFormat="1" applyFont="1" applyFill="1" applyAlignment="1" applyProtection="1">
      <alignment horizontal="left"/>
    </xf>
    <xf numFmtId="3" fontId="4" fillId="0" borderId="0" xfId="0" applyNumberFormat="1" applyFont="1" applyFill="1" applyAlignment="1" applyProtection="1">
      <alignment horizontal="center"/>
    </xf>
    <xf numFmtId="3" fontId="4" fillId="0" borderId="0" xfId="0" quotePrefix="1" applyNumberFormat="1" applyFont="1" applyFill="1" applyAlignment="1" applyProtection="1">
      <alignment horizontal="left"/>
    </xf>
    <xf numFmtId="3" fontId="4" fillId="0" borderId="2" xfId="0" quotePrefix="1" applyNumberFormat="1" applyFont="1" applyFill="1" applyBorder="1" applyAlignment="1" applyProtection="1">
      <alignment horizontal="left"/>
    </xf>
    <xf numFmtId="166" fontId="0" fillId="0" borderId="0" xfId="1" applyNumberFormat="1" applyFont="1" applyFill="1"/>
    <xf numFmtId="164" fontId="4" fillId="0" borderId="0" xfId="0" applyFont="1" applyFill="1" applyBorder="1" applyAlignment="1" applyProtection="1">
      <alignment horizontal="left"/>
    </xf>
    <xf numFmtId="164" fontId="4" fillId="0" borderId="0" xfId="0" applyFont="1" applyFill="1" applyBorder="1"/>
    <xf numFmtId="3" fontId="4" fillId="0" borderId="2" xfId="0" applyNumberFormat="1" applyFont="1" applyFill="1" applyBorder="1" applyAlignment="1">
      <alignment horizontal="center"/>
    </xf>
    <xf numFmtId="164" fontId="6" fillId="0" borderId="0" xfId="0" applyFont="1" applyFill="1" applyAlignment="1" applyProtection="1">
      <alignment horizontal="centerContinuous"/>
      <protection locked="0"/>
    </xf>
    <xf numFmtId="164" fontId="4" fillId="0" borderId="0" xfId="0" applyFont="1" applyFill="1" applyAlignment="1">
      <alignment horizontal="centerContinuous"/>
    </xf>
    <xf numFmtId="3" fontId="4" fillId="0" borderId="0" xfId="0" applyNumberFormat="1" applyFont="1" applyFill="1" applyBorder="1"/>
    <xf numFmtId="164" fontId="0" fillId="0" borderId="0" xfId="0" applyFill="1" applyBorder="1"/>
    <xf numFmtId="10" fontId="4" fillId="0" borderId="2" xfId="0" applyNumberFormat="1" applyFont="1" applyFill="1" applyBorder="1"/>
    <xf numFmtId="3" fontId="4" fillId="0" borderId="0" xfId="0" applyNumberFormat="1" applyFont="1" applyFill="1" applyAlignment="1" applyProtection="1">
      <alignment horizontal="fill"/>
    </xf>
    <xf numFmtId="164" fontId="4" fillId="0" borderId="0" xfId="0" applyFont="1" applyFill="1" applyAlignment="1" applyProtection="1">
      <alignment horizontal="fill"/>
    </xf>
    <xf numFmtId="164" fontId="9" fillId="0" borderId="0" xfId="0" applyFont="1" applyFill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164" fontId="3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/>
    <xf numFmtId="168" fontId="5" fillId="0" borderId="0" xfId="0" applyNumberFormat="1" applyFont="1" applyFill="1" applyBorder="1"/>
    <xf numFmtId="166" fontId="6" fillId="0" borderId="0" xfId="1" applyNumberFormat="1" applyFont="1" applyFill="1" applyBorder="1"/>
    <xf numFmtId="43" fontId="6" fillId="0" borderId="0" xfId="1" applyFont="1" applyFill="1" applyBorder="1"/>
    <xf numFmtId="10" fontId="6" fillId="0" borderId="0" xfId="2" applyNumberFormat="1" applyFont="1" applyFill="1" applyBorder="1" applyProtection="1">
      <protection locked="0"/>
    </xf>
    <xf numFmtId="10" fontId="6" fillId="0" borderId="0" xfId="2" applyNumberFormat="1" applyFont="1" applyFill="1" applyBorder="1"/>
    <xf numFmtId="3" fontId="6" fillId="0" borderId="0" xfId="0" applyNumberFormat="1" applyFont="1" applyFill="1" applyBorder="1" applyAlignment="1" applyProtection="1">
      <alignment horizontal="right"/>
      <protection locked="0"/>
    </xf>
    <xf numFmtId="10" fontId="6" fillId="0" borderId="0" xfId="0" applyNumberFormat="1" applyFont="1" applyFill="1" applyBorder="1" applyProtection="1">
      <protection locked="0"/>
    </xf>
    <xf numFmtId="164" fontId="6" fillId="0" borderId="0" xfId="0" applyFont="1" applyFill="1" applyBorder="1" applyAlignment="1" applyProtection="1">
      <alignment horizontal="right"/>
      <protection locked="0"/>
    </xf>
    <xf numFmtId="164" fontId="6" fillId="0" borderId="0" xfId="0" applyFont="1" applyFill="1" applyBorder="1"/>
    <xf numFmtId="166" fontId="6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/>
    <xf numFmtId="10" fontId="4" fillId="0" borderId="0" xfId="2" applyNumberFormat="1" applyFont="1" applyFill="1" applyBorder="1"/>
    <xf numFmtId="166" fontId="5" fillId="0" borderId="0" xfId="1" applyNumberFormat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43" fontId="4" fillId="0" borderId="0" xfId="1" applyFont="1" applyFill="1" applyBorder="1"/>
    <xf numFmtId="10" fontId="4" fillId="0" borderId="0" xfId="0" applyNumberFormat="1" applyFont="1" applyFill="1" applyBorder="1"/>
    <xf numFmtId="166" fontId="4" fillId="0" borderId="0" xfId="1" applyNumberFormat="1" applyFont="1" applyFill="1" applyBorder="1" applyProtection="1"/>
    <xf numFmtId="166" fontId="4" fillId="0" borderId="0" xfId="1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 applyProtection="1">
      <alignment horizontal="right"/>
      <protection locked="0"/>
    </xf>
    <xf numFmtId="43" fontId="4" fillId="0" borderId="0" xfId="1" applyFont="1" applyFill="1" applyAlignment="1" applyProtection="1">
      <alignment horizontal="right"/>
      <protection locked="0"/>
    </xf>
    <xf numFmtId="164" fontId="4" fillId="0" borderId="0" xfId="0" applyFont="1" applyFill="1" applyAlignment="1" applyProtection="1">
      <alignment horizontal="centerContinuous"/>
    </xf>
    <xf numFmtId="3" fontId="4" fillId="0" borderId="0" xfId="0" applyNumberFormat="1" applyFont="1" applyFill="1" applyAlignment="1">
      <alignment horizontal="centerContinuous"/>
    </xf>
    <xf numFmtId="166" fontId="4" fillId="0" borderId="0" xfId="2" applyNumberFormat="1" applyFont="1" applyFill="1"/>
    <xf numFmtId="164" fontId="4" fillId="0" borderId="0" xfId="0" applyFont="1" applyAlignment="1" applyProtection="1">
      <alignment horizontal="left"/>
      <protection locked="0"/>
    </xf>
    <xf numFmtId="166" fontId="6" fillId="0" borderId="0" xfId="2" applyNumberFormat="1" applyFont="1" applyFill="1"/>
    <xf numFmtId="164" fontId="0" fillId="0" borderId="0" xfId="0" applyFill="1"/>
    <xf numFmtId="164" fontId="4" fillId="0" borderId="0" xfId="0" applyFont="1" applyFill="1"/>
    <xf numFmtId="166" fontId="4" fillId="0" borderId="0" xfId="1" applyNumberFormat="1" applyFont="1" applyFill="1"/>
    <xf numFmtId="164" fontId="6" fillId="0" borderId="0" xfId="0" applyFont="1" applyFill="1" applyAlignment="1" applyProtection="1">
      <alignment horizontal="left"/>
      <protection locked="0"/>
    </xf>
    <xf numFmtId="3" fontId="4" fillId="0" borderId="0" xfId="0" applyNumberFormat="1" applyFont="1" applyFill="1"/>
    <xf numFmtId="3" fontId="6" fillId="0" borderId="0" xfId="0" applyNumberFormat="1" applyFont="1" applyFill="1" applyProtection="1">
      <protection locked="0"/>
    </xf>
    <xf numFmtId="164" fontId="4" fillId="0" borderId="0" xfId="0" applyFont="1" applyFill="1" applyAlignment="1">
      <alignment horizontal="center"/>
    </xf>
    <xf numFmtId="3" fontId="5" fillId="0" borderId="0" xfId="0" applyNumberFormat="1" applyFont="1" applyFill="1"/>
    <xf numFmtId="166" fontId="6" fillId="0" borderId="0" xfId="1" applyNumberFormat="1" applyFont="1" applyFill="1" applyProtection="1"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165" fontId="6" fillId="0" borderId="0" xfId="0" applyNumberFormat="1" applyFont="1" applyFill="1" applyBorder="1" applyProtection="1"/>
    <xf numFmtId="3" fontId="4" fillId="0" borderId="0" xfId="0" applyNumberFormat="1" applyFont="1" applyFill="1" applyProtection="1">
      <protection locked="0"/>
    </xf>
    <xf numFmtId="164" fontId="6" fillId="0" borderId="0" xfId="0" applyFont="1" applyFill="1" applyProtection="1">
      <protection locked="0"/>
    </xf>
    <xf numFmtId="164" fontId="6" fillId="0" borderId="0" xfId="0" quotePrefix="1" applyFont="1" applyFill="1" applyAlignment="1" applyProtection="1">
      <alignment horizontal="left"/>
      <protection locked="0"/>
    </xf>
    <xf numFmtId="164" fontId="6" fillId="0" borderId="0" xfId="0" applyFont="1" applyFill="1"/>
    <xf numFmtId="10" fontId="6" fillId="0" borderId="0" xfId="2" applyNumberFormat="1" applyFont="1" applyFill="1" applyBorder="1" applyProtection="1"/>
    <xf numFmtId="10" fontId="4" fillId="0" borderId="0" xfId="2" applyNumberFormat="1" applyFont="1" applyFill="1"/>
    <xf numFmtId="10" fontId="6" fillId="0" borderId="0" xfId="2" applyNumberFormat="1" applyFont="1" applyFill="1"/>
    <xf numFmtId="166" fontId="4" fillId="0" borderId="0" xfId="1" applyNumberFormat="1" applyFont="1" applyFill="1" applyProtection="1">
      <protection locked="0"/>
    </xf>
    <xf numFmtId="165" fontId="6" fillId="0" borderId="0" xfId="2" applyNumberFormat="1" applyFont="1" applyFill="1" applyProtection="1">
      <protection locked="0"/>
    </xf>
    <xf numFmtId="166" fontId="6" fillId="0" borderId="0" xfId="1" applyNumberFormat="1" applyFont="1" applyFill="1" applyBorder="1" applyProtection="1">
      <protection locked="0"/>
    </xf>
    <xf numFmtId="165" fontId="6" fillId="0" borderId="0" xfId="0" quotePrefix="1" applyNumberFormat="1" applyFont="1" applyFill="1" applyBorder="1" applyAlignment="1" applyProtection="1">
      <alignment horizontal="left"/>
    </xf>
    <xf numFmtId="10" fontId="6" fillId="0" borderId="0" xfId="2" applyNumberFormat="1" applyFont="1" applyFill="1" applyBorder="1"/>
    <xf numFmtId="10" fontId="4" fillId="0" borderId="0" xfId="2" applyNumberFormat="1" applyFont="1" applyFill="1" applyBorder="1"/>
    <xf numFmtId="166" fontId="4" fillId="0" borderId="0" xfId="1" applyNumberFormat="1" applyFont="1" applyFill="1" applyBorder="1" applyProtection="1"/>
    <xf numFmtId="10" fontId="4" fillId="0" borderId="0" xfId="2" applyNumberFormat="1" applyFont="1" applyFill="1" applyBorder="1" applyProtection="1"/>
    <xf numFmtId="10" fontId="4" fillId="0" borderId="0" xfId="2" applyNumberFormat="1" applyFont="1" applyFill="1" applyProtection="1">
      <protection locked="0"/>
    </xf>
    <xf numFmtId="164" fontId="0" fillId="0" borderId="0" xfId="0" applyFont="1" applyFill="1"/>
    <xf numFmtId="164" fontId="4" fillId="0" borderId="0" xfId="0" applyFont="1" applyFill="1" applyAlignment="1" applyProtection="1">
      <alignment horizontal="left"/>
      <protection locked="0"/>
    </xf>
    <xf numFmtId="10" fontId="4" fillId="0" borderId="0" xfId="0" applyNumberFormat="1" applyFont="1" applyFill="1" applyProtection="1">
      <protection locked="0"/>
    </xf>
    <xf numFmtId="37" fontId="6" fillId="0" borderId="0" xfId="1" applyNumberFormat="1" applyFont="1" applyFill="1" applyProtection="1">
      <protection locked="0"/>
    </xf>
    <xf numFmtId="166" fontId="4" fillId="0" borderId="0" xfId="2" applyNumberFormat="1" applyFont="1" applyFill="1" applyProtection="1">
      <protection locked="0"/>
    </xf>
    <xf numFmtId="166" fontId="4" fillId="0" borderId="0" xfId="1" applyNumberFormat="1" applyFont="1"/>
    <xf numFmtId="43" fontId="6" fillId="24" borderId="0" xfId="1" applyFont="1" applyFill="1"/>
    <xf numFmtId="10" fontId="6" fillId="0" borderId="0" xfId="0" applyNumberFormat="1" applyFont="1" applyFill="1" applyAlignment="1" applyProtection="1">
      <alignment horizontal="right"/>
      <protection locked="0"/>
    </xf>
    <xf numFmtId="166" fontId="4" fillId="0" borderId="0" xfId="1" applyNumberFormat="1" applyFont="1" applyProtection="1">
      <protection locked="0"/>
    </xf>
    <xf numFmtId="170" fontId="4" fillId="0" borderId="0" xfId="1" applyNumberFormat="1" applyFont="1" applyFill="1" applyProtection="1">
      <protection locked="0"/>
    </xf>
    <xf numFmtId="37" fontId="6" fillId="0" borderId="0" xfId="0" applyNumberFormat="1" applyFont="1" applyFill="1" applyProtection="1">
      <protection locked="0"/>
    </xf>
    <xf numFmtId="37" fontId="6" fillId="0" borderId="2" xfId="0" applyNumberFormat="1" applyFont="1" applyFill="1" applyBorder="1" applyProtection="1">
      <protection locked="0"/>
    </xf>
    <xf numFmtId="37" fontId="4" fillId="0" borderId="0" xfId="0" applyNumberFormat="1" applyFont="1" applyFill="1"/>
    <xf numFmtId="164" fontId="4" fillId="0" borderId="0" xfId="0" applyFont="1"/>
    <xf numFmtId="164" fontId="4" fillId="25" borderId="0" xfId="0" applyFont="1" applyFill="1"/>
    <xf numFmtId="169" fontId="4" fillId="25" borderId="0" xfId="30" applyNumberFormat="1" applyFont="1" applyFill="1"/>
    <xf numFmtId="166" fontId="4" fillId="25" borderId="0" xfId="1" applyNumberFormat="1" applyFont="1" applyFill="1"/>
    <xf numFmtId="169" fontId="28" fillId="25" borderId="0" xfId="30" applyNumberFormat="1" applyFont="1" applyFill="1"/>
    <xf numFmtId="166" fontId="4" fillId="25" borderId="2" xfId="1" applyNumberFormat="1" applyFont="1" applyFill="1" applyBorder="1"/>
    <xf numFmtId="169" fontId="29" fillId="25" borderId="0" xfId="30" applyNumberFormat="1" applyFont="1" applyFill="1"/>
    <xf numFmtId="10" fontId="7" fillId="0" borderId="0" xfId="2" applyNumberFormat="1" applyFont="1" applyFill="1" applyBorder="1" applyProtection="1">
      <protection locked="0"/>
    </xf>
    <xf numFmtId="166" fontId="7" fillId="0" borderId="0" xfId="1" applyNumberFormat="1" applyFont="1" applyFill="1" applyBorder="1" applyProtection="1">
      <protection locked="0"/>
    </xf>
    <xf numFmtId="164" fontId="4" fillId="26" borderId="0" xfId="0" applyFont="1" applyFill="1"/>
    <xf numFmtId="164" fontId="1" fillId="0" borderId="0" xfId="0" quotePrefix="1" applyFont="1" applyAlignment="1">
      <alignment horizontal="center"/>
    </xf>
    <xf numFmtId="164" fontId="1" fillId="0" borderId="0" xfId="0" applyFont="1" applyAlignment="1">
      <alignment horizontal="center"/>
    </xf>
    <xf numFmtId="164" fontId="8" fillId="0" borderId="0" xfId="0" quotePrefix="1" applyFont="1" applyFill="1" applyAlignment="1" applyProtection="1">
      <alignment horizontal="left"/>
      <protection locked="0"/>
    </xf>
    <xf numFmtId="169" fontId="4" fillId="25" borderId="2" xfId="30" applyNumberFormat="1" applyFont="1" applyFill="1" applyBorder="1"/>
    <xf numFmtId="164" fontId="30" fillId="25" borderId="0" xfId="0" applyFont="1" applyFill="1"/>
    <xf numFmtId="164" fontId="4" fillId="0" borderId="0" xfId="0" applyFont="1" applyAlignment="1">
      <alignment horizontal="center"/>
    </xf>
    <xf numFmtId="164" fontId="6" fillId="0" borderId="0" xfId="0" applyFont="1" applyAlignment="1" applyProtection="1">
      <alignment horizontal="left"/>
      <protection locked="0"/>
    </xf>
    <xf numFmtId="164" fontId="4" fillId="0" borderId="0" xfId="0" quotePrefix="1" applyFont="1" applyFill="1" applyAlignment="1" applyProtection="1">
      <alignment horizontal="left"/>
      <protection locked="0"/>
    </xf>
    <xf numFmtId="166" fontId="4" fillId="0" borderId="0" xfId="1" applyNumberFormat="1" applyFont="1" applyFill="1" applyBorder="1" applyAlignment="1">
      <alignment horizontal="right"/>
    </xf>
    <xf numFmtId="165" fontId="4" fillId="0" borderId="0" xfId="2" applyNumberFormat="1" applyFont="1" applyFill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64" fontId="4" fillId="0" borderId="0" xfId="0" applyFont="1" applyFill="1" applyAlignment="1" applyProtection="1">
      <alignment horizontal="center"/>
      <protection locked="0"/>
    </xf>
    <xf numFmtId="9" fontId="4" fillId="0" borderId="0" xfId="2" applyFont="1" applyFill="1" applyBorder="1" applyProtection="1"/>
    <xf numFmtId="5" fontId="4" fillId="0" borderId="0" xfId="0" applyNumberFormat="1" applyFont="1"/>
    <xf numFmtId="5" fontId="4" fillId="0" borderId="0" xfId="0" applyNumberFormat="1" applyFont="1" applyFill="1"/>
    <xf numFmtId="164" fontId="4" fillId="0" borderId="0" xfId="0" applyFont="1" applyFill="1" applyAlignment="1">
      <alignment horizontal="left" indent="2"/>
    </xf>
    <xf numFmtId="164" fontId="4" fillId="0" borderId="0" xfId="0" applyFont="1" applyFill="1" applyAlignment="1" applyProtection="1">
      <alignment horizontal="left" indent="2"/>
    </xf>
    <xf numFmtId="164" fontId="4" fillId="0" borderId="0" xfId="0" quotePrefix="1" applyFont="1" applyFill="1" applyAlignment="1" applyProtection="1">
      <alignment horizontal="left" indent="2"/>
    </xf>
    <xf numFmtId="164" fontId="4" fillId="0" borderId="2" xfId="0" quotePrefix="1" applyFont="1" applyFill="1" applyBorder="1" applyAlignment="1" applyProtection="1">
      <alignment horizontal="left" indent="2"/>
    </xf>
    <xf numFmtId="3" fontId="4" fillId="0" borderId="0" xfId="0" applyNumberFormat="1" applyFont="1" applyFill="1" applyAlignment="1">
      <alignment horizontal="left" indent="2"/>
    </xf>
    <xf numFmtId="3" fontId="4" fillId="0" borderId="0" xfId="0" applyNumberFormat="1" applyFont="1" applyFill="1" applyAlignment="1" applyProtection="1">
      <alignment horizontal="left" indent="2"/>
    </xf>
    <xf numFmtId="3" fontId="4" fillId="0" borderId="0" xfId="0" quotePrefix="1" applyNumberFormat="1" applyFont="1" applyFill="1" applyAlignment="1" applyProtection="1">
      <alignment horizontal="left" indent="2"/>
    </xf>
    <xf numFmtId="3" fontId="4" fillId="0" borderId="2" xfId="0" quotePrefix="1" applyNumberFormat="1" applyFont="1" applyFill="1" applyBorder="1" applyAlignment="1" applyProtection="1">
      <alignment horizontal="left" indent="2"/>
    </xf>
    <xf numFmtId="3" fontId="4" fillId="0" borderId="0" xfId="0" applyNumberFormat="1" applyFont="1" applyFill="1" applyAlignment="1">
      <alignment horizontal="left" indent="3"/>
    </xf>
    <xf numFmtId="3" fontId="4" fillId="0" borderId="0" xfId="0" applyNumberFormat="1" applyFont="1" applyFill="1" applyAlignment="1" applyProtection="1">
      <alignment horizontal="left" indent="3"/>
    </xf>
    <xf numFmtId="3" fontId="4" fillId="0" borderId="0" xfId="0" quotePrefix="1" applyNumberFormat="1" applyFont="1" applyFill="1" applyAlignment="1" applyProtection="1">
      <alignment horizontal="left" indent="3"/>
    </xf>
    <xf numFmtId="3" fontId="4" fillId="0" borderId="2" xfId="0" quotePrefix="1" applyNumberFormat="1" applyFont="1" applyFill="1" applyBorder="1" applyAlignment="1" applyProtection="1">
      <alignment horizontal="left" indent="3"/>
    </xf>
    <xf numFmtId="164" fontId="6" fillId="0" borderId="2" xfId="0" applyFont="1" applyFill="1" applyBorder="1" applyAlignment="1" applyProtection="1">
      <alignment horizontal="left"/>
      <protection locked="0"/>
    </xf>
    <xf numFmtId="3" fontId="6" fillId="0" borderId="2" xfId="0" applyNumberFormat="1" applyFont="1" applyFill="1" applyBorder="1" applyAlignment="1" applyProtection="1">
      <alignment horizontal="center"/>
      <protection locked="0"/>
    </xf>
    <xf numFmtId="166" fontId="1" fillId="0" borderId="2" xfId="1" quotePrefix="1" applyNumberFormat="1" applyFont="1" applyFill="1" applyBorder="1" applyAlignment="1">
      <alignment horizontal="center"/>
    </xf>
    <xf numFmtId="164" fontId="1" fillId="0" borderId="2" xfId="0" applyFont="1" applyFill="1" applyBorder="1" applyAlignment="1">
      <alignment horizontal="center"/>
    </xf>
    <xf numFmtId="164" fontId="1" fillId="0" borderId="2" xfId="0" applyFont="1" applyBorder="1" applyAlignment="1">
      <alignment horizontal="center"/>
    </xf>
    <xf numFmtId="164" fontId="4" fillId="0" borderId="2" xfId="0" applyFont="1" applyFill="1" applyBorder="1" applyAlignment="1">
      <alignment horizontal="center"/>
    </xf>
    <xf numFmtId="164" fontId="1" fillId="0" borderId="2" xfId="0" quotePrefix="1" applyFont="1" applyFill="1" applyBorder="1" applyAlignment="1">
      <alignment horizontal="center"/>
    </xf>
    <xf numFmtId="164" fontId="0" fillId="0" borderId="2" xfId="0" applyFont="1" applyFill="1" applyBorder="1"/>
    <xf numFmtId="164" fontId="8" fillId="0" borderId="0" xfId="0" applyFont="1" applyFill="1" applyBorder="1" applyAlignment="1" applyProtection="1">
      <alignment horizontal="left"/>
      <protection locked="0"/>
    </xf>
    <xf numFmtId="164" fontId="6" fillId="0" borderId="2" xfId="0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 indent="2"/>
    </xf>
    <xf numFmtId="3" fontId="4" fillId="0" borderId="2" xfId="0" applyNumberFormat="1" applyFont="1" applyFill="1" applyBorder="1" applyAlignment="1" applyProtection="1">
      <alignment horizontal="left"/>
    </xf>
    <xf numFmtId="3" fontId="4" fillId="0" borderId="2" xfId="0" applyNumberFormat="1" applyFont="1" applyFill="1" applyBorder="1" applyAlignment="1" applyProtection="1">
      <alignment horizontal="left" indent="3"/>
    </xf>
    <xf numFmtId="164" fontId="4" fillId="0" borderId="2" xfId="0" applyFont="1" applyFill="1" applyBorder="1" applyAlignment="1" applyProtection="1">
      <alignment horizontal="left" indent="2"/>
    </xf>
    <xf numFmtId="164" fontId="31" fillId="0" borderId="0" xfId="0" applyFont="1" applyFill="1" applyAlignment="1" applyProtection="1">
      <alignment horizontal="center"/>
      <protection locked="0"/>
    </xf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te 2" xfId="40"/>
    <cellStyle name="Output 2" xfId="41"/>
    <cellStyle name="Percent" xfId="2" builtinId="5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891"/>
  <sheetViews>
    <sheetView tabSelected="1" view="pageBreakPreview" zoomScale="50" zoomScaleNormal="100" zoomScaleSheetLayoutView="50" workbookViewId="0">
      <selection activeCell="N18" sqref="N18"/>
    </sheetView>
  </sheetViews>
  <sheetFormatPr defaultColWidth="5.77734375" defaultRowHeight="15.75" x14ac:dyDescent="0.25"/>
  <cols>
    <col min="1" max="1" width="9.88671875" style="1" customWidth="1"/>
    <col min="2" max="2" width="43.44140625" style="1" customWidth="1"/>
    <col min="3" max="3" width="16.6640625" style="1" customWidth="1"/>
    <col min="4" max="4" width="15.109375" style="1" customWidth="1"/>
    <col min="5" max="5" width="13.21875" style="1" customWidth="1"/>
    <col min="6" max="6" width="14" style="1" customWidth="1"/>
    <col min="7" max="7" width="15.44140625" style="1" customWidth="1"/>
    <col min="8" max="8" width="12.44140625" style="1" customWidth="1"/>
    <col min="9" max="9" width="13.5546875" style="1" bestFit="1" customWidth="1"/>
    <col min="10" max="10" width="13.21875" style="1" customWidth="1"/>
    <col min="11" max="11" width="14.109375" style="1" customWidth="1"/>
    <col min="12" max="12" width="13.21875" style="1" customWidth="1"/>
    <col min="13" max="13" width="14.109375" style="1" customWidth="1"/>
    <col min="14" max="15" width="15" style="1" customWidth="1"/>
    <col min="16" max="16" width="15" style="100" customWidth="1"/>
    <col min="17" max="17" width="17.5546875" style="1" customWidth="1"/>
    <col min="18" max="18" width="18.6640625" style="1" customWidth="1"/>
    <col min="19" max="19" width="13.5546875" style="1" customWidth="1"/>
    <col min="20" max="20" width="12" style="1" hidden="1" customWidth="1"/>
    <col min="21" max="21" width="12.6640625" style="1" customWidth="1"/>
    <col min="22" max="22" width="16.33203125" style="1" customWidth="1"/>
    <col min="23" max="23" width="13.21875" style="67" customWidth="1"/>
    <col min="24" max="24" width="13" style="1" customWidth="1"/>
    <col min="25" max="25" width="5.77734375" style="1"/>
    <col min="26" max="26" width="13.33203125" style="1" customWidth="1"/>
    <col min="27" max="28" width="4.77734375" style="1" customWidth="1"/>
    <col min="29" max="29" width="9.77734375" style="1" customWidth="1"/>
    <col min="30" max="30" width="7.44140625" style="1" customWidth="1"/>
    <col min="31" max="31" width="9.77734375" style="1" customWidth="1"/>
    <col min="32" max="32" width="7.44140625" style="1" customWidth="1"/>
    <col min="33" max="33" width="12.88671875" style="1" customWidth="1"/>
    <col min="34" max="34" width="8.33203125" style="1" customWidth="1"/>
    <col min="35" max="35" width="8.44140625" style="1" customWidth="1"/>
    <col min="36" max="16384" width="5.77734375" style="1"/>
  </cols>
  <sheetData>
    <row r="1" spans="1:36" s="67" customFormat="1" x14ac:dyDescent="0.25">
      <c r="A1" s="54" t="s">
        <v>0</v>
      </c>
      <c r="B1" s="54"/>
      <c r="C1" s="51"/>
      <c r="D1" s="51"/>
      <c r="E1" s="51"/>
      <c r="F1" s="51"/>
      <c r="G1" s="51"/>
      <c r="H1" s="51"/>
      <c r="I1" s="51"/>
      <c r="J1" s="191" t="s">
        <v>267</v>
      </c>
      <c r="K1" s="54"/>
      <c r="L1" s="54"/>
      <c r="M1" s="61"/>
      <c r="N1" s="62"/>
      <c r="O1" s="62"/>
      <c r="P1" s="62"/>
      <c r="Q1" s="62"/>
      <c r="R1" s="62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x14ac:dyDescent="0.25">
      <c r="A2" s="8"/>
      <c r="B2" s="8"/>
      <c r="C2" s="5"/>
      <c r="D2" s="5"/>
      <c r="F2" s="49" t="s">
        <v>134</v>
      </c>
      <c r="G2" s="5"/>
      <c r="H2" s="5"/>
      <c r="I2" s="5"/>
      <c r="J2" s="165"/>
      <c r="K2" s="101"/>
      <c r="L2" s="101"/>
      <c r="M2" s="101"/>
      <c r="N2" s="101"/>
      <c r="O2" s="101"/>
      <c r="P2" s="101"/>
      <c r="Q2" s="5"/>
      <c r="R2" s="5"/>
      <c r="S2" s="101"/>
      <c r="T2" s="5"/>
      <c r="U2" s="5"/>
      <c r="V2" s="5"/>
      <c r="W2" s="6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25">
      <c r="A3" s="8" t="s">
        <v>1</v>
      </c>
      <c r="B3" s="50"/>
      <c r="C3" s="5"/>
      <c r="D3" s="5"/>
      <c r="F3" s="49" t="s">
        <v>135</v>
      </c>
      <c r="G3" s="5"/>
      <c r="H3" s="5"/>
      <c r="I3" s="5"/>
      <c r="J3" s="166" t="s">
        <v>2</v>
      </c>
      <c r="K3" s="8"/>
      <c r="L3" s="8"/>
      <c r="M3" s="8"/>
      <c r="N3" s="101"/>
      <c r="O3" s="101"/>
      <c r="P3" s="101"/>
      <c r="Q3" s="5"/>
      <c r="R3" s="5"/>
      <c r="S3" s="8"/>
      <c r="T3" s="8"/>
      <c r="U3" s="5"/>
      <c r="V3" s="5"/>
      <c r="W3" s="6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25">
      <c r="A4" s="50" t="s">
        <v>114</v>
      </c>
      <c r="B4" s="50"/>
      <c r="C4" s="5"/>
      <c r="D4" s="5"/>
      <c r="F4" s="49" t="s">
        <v>136</v>
      </c>
      <c r="G4" s="5"/>
      <c r="H4" s="5"/>
      <c r="I4" s="5"/>
      <c r="J4" s="167" t="s">
        <v>255</v>
      </c>
      <c r="K4" s="50"/>
      <c r="L4" s="50"/>
      <c r="M4" s="50"/>
      <c r="N4" s="101"/>
      <c r="O4" s="101"/>
      <c r="P4" s="101"/>
      <c r="Q4" s="5"/>
      <c r="R4" s="5"/>
      <c r="S4" s="50"/>
      <c r="T4" s="50"/>
      <c r="U4" s="5"/>
      <c r="V4" s="5"/>
      <c r="W4" s="6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x14ac:dyDescent="0.25">
      <c r="A5" s="53" t="s">
        <v>246</v>
      </c>
      <c r="B5" s="51"/>
      <c r="C5" s="51"/>
      <c r="D5" s="51"/>
      <c r="E5" s="51"/>
      <c r="F5" s="51"/>
      <c r="G5" s="51"/>
      <c r="H5" s="51"/>
      <c r="I5" s="51"/>
      <c r="J5" s="168" t="s">
        <v>185</v>
      </c>
      <c r="K5" s="53"/>
      <c r="L5" s="53"/>
      <c r="M5" s="53"/>
      <c r="N5" s="51"/>
      <c r="O5" s="51"/>
      <c r="P5" s="51"/>
      <c r="Q5" s="51"/>
      <c r="R5" s="51"/>
      <c r="S5" s="53"/>
      <c r="T5" s="53"/>
      <c r="U5" s="51"/>
      <c r="V5" s="51"/>
      <c r="W5" s="6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x14ac:dyDescent="0.25">
      <c r="A6" s="5"/>
      <c r="B6" s="5"/>
      <c r="C6" s="5"/>
      <c r="D6" s="5"/>
      <c r="E6" s="5"/>
      <c r="F6" s="5"/>
      <c r="G6" s="5"/>
      <c r="H6" s="5"/>
      <c r="I6" s="5"/>
      <c r="L6" s="5"/>
      <c r="M6" s="5"/>
      <c r="N6" s="5"/>
      <c r="O6" s="5"/>
      <c r="P6" s="101"/>
      <c r="Q6" s="5"/>
      <c r="R6" s="5"/>
      <c r="S6" s="5"/>
      <c r="T6" s="5"/>
      <c r="U6" s="5"/>
      <c r="V6" s="5"/>
      <c r="W6" s="6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01"/>
      <c r="Q7" s="5"/>
      <c r="R7" s="5"/>
      <c r="S7" s="5"/>
      <c r="T7" s="5"/>
      <c r="U7" s="5"/>
      <c r="V7" s="5"/>
      <c r="W7" s="6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01"/>
      <c r="Q8" s="5"/>
      <c r="R8" s="5"/>
      <c r="S8" s="5"/>
      <c r="T8" s="5"/>
      <c r="U8" s="5"/>
      <c r="V8" s="5"/>
      <c r="W8" s="6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x14ac:dyDescent="0.25">
      <c r="A9" s="5"/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01"/>
      <c r="Q9" s="5"/>
      <c r="R9" s="5"/>
      <c r="S9" s="5"/>
      <c r="T9" s="5"/>
      <c r="U9" s="5"/>
      <c r="V9" s="5"/>
      <c r="W9" s="62"/>
      <c r="X9" s="5"/>
      <c r="Y9" s="8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01"/>
      <c r="Q10" s="5"/>
      <c r="R10" s="5"/>
      <c r="S10" s="5"/>
      <c r="T10" s="5"/>
      <c r="U10" s="5"/>
      <c r="V10" s="5"/>
      <c r="W10" s="6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s="184" customFormat="1" x14ac:dyDescent="0.25">
      <c r="A11" s="182" t="s">
        <v>112</v>
      </c>
      <c r="B11" s="177" t="s">
        <v>3</v>
      </c>
      <c r="C11" s="186"/>
      <c r="D11" s="186" t="s">
        <v>4</v>
      </c>
      <c r="F11" s="186" t="s">
        <v>5</v>
      </c>
      <c r="G11" s="186" t="s">
        <v>6</v>
      </c>
      <c r="H11" s="186" t="s">
        <v>7</v>
      </c>
      <c r="I11" s="186" t="s">
        <v>8</v>
      </c>
      <c r="K11" s="51"/>
      <c r="M11" s="186"/>
      <c r="N11" s="186"/>
      <c r="O11" s="186"/>
      <c r="P11" s="186"/>
      <c r="Q11" s="186"/>
      <c r="R11" s="186"/>
      <c r="S11" s="186"/>
      <c r="T11" s="186"/>
      <c r="U11" s="186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x14ac:dyDescent="0.25">
      <c r="A12" s="12">
        <v>1</v>
      </c>
      <c r="B12" s="9" t="s">
        <v>9</v>
      </c>
      <c r="D12" s="15">
        <v>0</v>
      </c>
      <c r="F12" s="15">
        <v>0</v>
      </c>
      <c r="G12" s="15">
        <v>0</v>
      </c>
      <c r="H12" s="15">
        <v>0</v>
      </c>
      <c r="I12" s="15">
        <v>0</v>
      </c>
      <c r="K12" s="15"/>
      <c r="M12" s="15"/>
      <c r="O12" s="21"/>
      <c r="P12" s="112"/>
      <c r="Q12" s="21"/>
      <c r="R12" s="5"/>
      <c r="S12" s="5"/>
      <c r="T12" s="5"/>
      <c r="U12" s="5"/>
      <c r="V12" s="5"/>
      <c r="W12" s="6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12">
        <f>1+A12</f>
        <v>2</v>
      </c>
      <c r="B13" s="9" t="s">
        <v>10</v>
      </c>
      <c r="D13" s="15">
        <v>121397580.16913772</v>
      </c>
      <c r="F13" s="15">
        <v>71450707.828411818</v>
      </c>
      <c r="G13" s="15">
        <v>49946872.340725899</v>
      </c>
      <c r="H13" s="15">
        <v>0</v>
      </c>
      <c r="I13" s="15">
        <v>0</v>
      </c>
      <c r="K13" s="15"/>
      <c r="M13" s="15"/>
      <c r="O13" s="21"/>
      <c r="P13" s="192" t="s">
        <v>266</v>
      </c>
      <c r="Q13" s="192"/>
      <c r="R13" s="192"/>
      <c r="S13" s="192"/>
      <c r="T13" s="192"/>
      <c r="U13" s="192"/>
      <c r="V13" s="5"/>
      <c r="W13" s="6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12">
        <f t="shared" ref="A14:A26" si="0">1+A13</f>
        <v>3</v>
      </c>
      <c r="B14" s="9" t="s">
        <v>11</v>
      </c>
      <c r="D14" s="15">
        <v>52929996.344444513</v>
      </c>
      <c r="F14" s="15">
        <v>15272675.594154211</v>
      </c>
      <c r="G14" s="15">
        <v>37657320.750290304</v>
      </c>
      <c r="H14" s="15">
        <v>0</v>
      </c>
      <c r="I14" s="15">
        <v>0</v>
      </c>
      <c r="K14" s="15"/>
      <c r="M14" s="15"/>
      <c r="O14" s="21"/>
      <c r="P14" s="192"/>
      <c r="Q14" s="192"/>
      <c r="R14" s="192"/>
      <c r="S14" s="192"/>
      <c r="T14" s="192"/>
      <c r="U14" s="192"/>
      <c r="V14" s="5"/>
      <c r="W14" s="6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12">
        <f t="shared" si="0"/>
        <v>4</v>
      </c>
      <c r="B15" s="9" t="s">
        <v>12</v>
      </c>
      <c r="D15" s="15">
        <v>3536792.3353702561</v>
      </c>
      <c r="F15" s="15">
        <v>0</v>
      </c>
      <c r="G15" s="15">
        <v>3536792.3353702561</v>
      </c>
      <c r="H15" s="15">
        <v>0</v>
      </c>
      <c r="I15" s="15">
        <v>0</v>
      </c>
      <c r="K15" s="15"/>
      <c r="M15" s="15"/>
      <c r="O15" s="21"/>
      <c r="P15" s="192"/>
      <c r="Q15" s="192"/>
      <c r="R15" s="192"/>
      <c r="S15" s="192"/>
      <c r="T15" s="192"/>
      <c r="U15" s="192"/>
      <c r="V15" s="5"/>
      <c r="W15" s="6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12">
        <f t="shared" si="0"/>
        <v>5</v>
      </c>
      <c r="B16" s="9" t="s">
        <v>166</v>
      </c>
      <c r="D16" s="15">
        <v>999999.99999999988</v>
      </c>
      <c r="F16" s="15">
        <v>0</v>
      </c>
      <c r="G16" s="15">
        <v>999999.99999999988</v>
      </c>
      <c r="H16" s="15">
        <v>0</v>
      </c>
      <c r="I16" s="15">
        <v>0</v>
      </c>
      <c r="K16" s="15"/>
      <c r="M16" s="15"/>
      <c r="O16" s="21"/>
      <c r="P16" s="192"/>
      <c r="Q16" s="192"/>
      <c r="R16" s="192"/>
      <c r="S16" s="192"/>
      <c r="T16" s="192"/>
      <c r="U16" s="192"/>
      <c r="V16" s="5"/>
      <c r="W16" s="6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12">
        <f t="shared" si="0"/>
        <v>6</v>
      </c>
      <c r="B17" s="9" t="s">
        <v>13</v>
      </c>
      <c r="D17" s="15">
        <v>0</v>
      </c>
      <c r="F17" s="15">
        <v>0</v>
      </c>
      <c r="G17" s="15">
        <v>0</v>
      </c>
      <c r="H17" s="15">
        <v>0</v>
      </c>
      <c r="I17" s="15">
        <v>0</v>
      </c>
      <c r="K17" s="15"/>
      <c r="M17" s="15"/>
      <c r="O17" s="21"/>
      <c r="P17" s="192"/>
      <c r="Q17" s="192"/>
      <c r="R17" s="192"/>
      <c r="S17" s="192"/>
      <c r="T17" s="192"/>
      <c r="U17" s="192"/>
      <c r="V17" s="5"/>
      <c r="W17" s="6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12">
        <f t="shared" si="0"/>
        <v>7</v>
      </c>
      <c r="B18" s="9" t="s">
        <v>14</v>
      </c>
      <c r="D18" s="15">
        <v>149145.84000000003</v>
      </c>
      <c r="F18" s="15">
        <v>0</v>
      </c>
      <c r="G18" s="15">
        <v>149145.84000000003</v>
      </c>
      <c r="H18" s="15">
        <v>0</v>
      </c>
      <c r="I18" s="15">
        <v>0</v>
      </c>
      <c r="K18" s="15"/>
      <c r="M18" s="15"/>
      <c r="O18" s="21"/>
      <c r="P18" s="192"/>
      <c r="Q18" s="192"/>
      <c r="R18" s="192"/>
      <c r="S18" s="192"/>
      <c r="T18" s="192"/>
      <c r="U18" s="192"/>
      <c r="V18" s="5"/>
      <c r="W18" s="6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12">
        <f t="shared" si="0"/>
        <v>8</v>
      </c>
      <c r="B19" s="9" t="s">
        <v>15</v>
      </c>
      <c r="D19" s="15">
        <v>0</v>
      </c>
      <c r="F19" s="15">
        <v>0</v>
      </c>
      <c r="G19" s="15">
        <v>0</v>
      </c>
      <c r="H19" s="15">
        <v>0</v>
      </c>
      <c r="I19" s="15">
        <v>0</v>
      </c>
      <c r="K19" s="15"/>
      <c r="M19" s="15"/>
      <c r="O19" s="21"/>
      <c r="P19" s="192"/>
      <c r="Q19" s="192"/>
      <c r="R19" s="192"/>
      <c r="S19" s="192"/>
      <c r="T19" s="192"/>
      <c r="U19" s="192"/>
      <c r="V19" s="5"/>
      <c r="W19" s="6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12">
        <f t="shared" si="0"/>
        <v>9</v>
      </c>
      <c r="B20" s="9" t="s">
        <v>16</v>
      </c>
      <c r="D20" s="15">
        <v>21531041.1248804</v>
      </c>
      <c r="F20" s="15">
        <v>6235223.8715914246</v>
      </c>
      <c r="G20" s="15">
        <v>12821157.872616876</v>
      </c>
      <c r="H20" s="15">
        <v>0</v>
      </c>
      <c r="I20" s="15">
        <v>2474659.3806721</v>
      </c>
      <c r="K20" s="15"/>
      <c r="M20" s="15"/>
      <c r="O20" s="21"/>
      <c r="P20" s="112"/>
      <c r="Q20" s="21"/>
      <c r="R20" s="5"/>
      <c r="S20" s="5"/>
      <c r="T20" s="5"/>
      <c r="U20" s="5"/>
      <c r="V20" s="5"/>
      <c r="W20" s="6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12">
        <f t="shared" si="0"/>
        <v>10</v>
      </c>
      <c r="B21" s="9" t="s">
        <v>190</v>
      </c>
      <c r="D21" s="15">
        <v>0</v>
      </c>
      <c r="F21" s="15">
        <v>0</v>
      </c>
      <c r="G21" s="15">
        <v>0</v>
      </c>
      <c r="H21" s="15">
        <v>0</v>
      </c>
      <c r="I21" s="15">
        <v>0</v>
      </c>
      <c r="K21" s="15"/>
      <c r="M21" s="15"/>
      <c r="O21" s="21"/>
      <c r="P21" s="112"/>
      <c r="Q21" s="21"/>
      <c r="R21" s="5"/>
      <c r="S21" s="5"/>
      <c r="T21" s="5"/>
      <c r="U21" s="5"/>
      <c r="V21" s="5"/>
      <c r="W21" s="6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12">
        <f>1+A21</f>
        <v>11</v>
      </c>
      <c r="B22" s="9" t="s">
        <v>17</v>
      </c>
      <c r="D22" s="15">
        <v>104638261</v>
      </c>
      <c r="F22" s="15">
        <v>29953145.841238663</v>
      </c>
      <c r="G22" s="15">
        <v>74685115.158761367</v>
      </c>
      <c r="H22" s="15">
        <v>0</v>
      </c>
      <c r="I22" s="15">
        <v>0</v>
      </c>
      <c r="K22" s="15"/>
      <c r="M22" s="15"/>
      <c r="O22" s="21"/>
      <c r="P22" s="112"/>
      <c r="Q22" s="21"/>
      <c r="R22" s="5"/>
      <c r="S22" s="5"/>
      <c r="T22" s="5"/>
      <c r="U22" s="5"/>
      <c r="V22" s="5"/>
      <c r="W22" s="6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12">
        <f>1+A22</f>
        <v>12</v>
      </c>
      <c r="B23" s="9" t="s">
        <v>18</v>
      </c>
      <c r="D23" s="15">
        <v>25497142.344745815</v>
      </c>
      <c r="F23" s="15">
        <v>7298665.095236944</v>
      </c>
      <c r="G23" s="15">
        <v>18198477.249508876</v>
      </c>
      <c r="H23" s="15">
        <v>0</v>
      </c>
      <c r="I23" s="15">
        <v>0</v>
      </c>
      <c r="K23" s="15"/>
      <c r="M23" s="15"/>
      <c r="O23" s="21"/>
      <c r="P23" s="112"/>
      <c r="Q23" s="21"/>
      <c r="R23" s="5"/>
      <c r="S23" s="5"/>
      <c r="T23" s="5"/>
      <c r="U23" s="5"/>
      <c r="V23" s="5"/>
      <c r="W23" s="6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12">
        <f t="shared" si="0"/>
        <v>13</v>
      </c>
      <c r="B24" s="9" t="s">
        <v>19</v>
      </c>
      <c r="D24" s="15">
        <v>-14495546.867221706</v>
      </c>
      <c r="F24" s="15">
        <v>-14495546.867221706</v>
      </c>
      <c r="G24" s="15">
        <v>0</v>
      </c>
      <c r="H24" s="15">
        <v>0</v>
      </c>
      <c r="I24" s="15">
        <v>0</v>
      </c>
      <c r="K24" s="15"/>
      <c r="M24" s="15"/>
      <c r="O24" s="21"/>
      <c r="P24" s="112"/>
      <c r="Q24" s="21"/>
      <c r="R24" s="5"/>
      <c r="S24" s="5"/>
      <c r="T24" s="5"/>
      <c r="U24" s="5"/>
      <c r="V24" s="5"/>
      <c r="W24" s="6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12">
        <f t="shared" si="0"/>
        <v>14</v>
      </c>
      <c r="B25" s="9" t="s">
        <v>20</v>
      </c>
      <c r="D25" s="15">
        <v>330679959.15857869</v>
      </c>
      <c r="F25" s="15">
        <v>130210418.23063305</v>
      </c>
      <c r="G25" s="15">
        <v>197994881.54727361</v>
      </c>
      <c r="H25" s="15">
        <v>0</v>
      </c>
      <c r="I25" s="15">
        <v>2474659.3806721</v>
      </c>
      <c r="K25" s="15"/>
      <c r="M25" s="15"/>
      <c r="O25" s="21"/>
      <c r="P25" s="112"/>
      <c r="Q25" s="21"/>
      <c r="R25" s="5"/>
      <c r="S25" s="5"/>
      <c r="T25" s="5"/>
      <c r="U25" s="5"/>
      <c r="V25" s="5"/>
      <c r="W25" s="6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12">
        <f t="shared" si="0"/>
        <v>15</v>
      </c>
      <c r="B26" s="9" t="s">
        <v>21</v>
      </c>
      <c r="D26" s="15">
        <v>1578725509.1567202</v>
      </c>
      <c r="F26" s="15">
        <v>451916870.2455309</v>
      </c>
      <c r="G26" s="15">
        <v>1126808638.9111896</v>
      </c>
      <c r="H26" s="15">
        <v>0</v>
      </c>
      <c r="I26" s="15">
        <v>0</v>
      </c>
      <c r="K26" s="15"/>
      <c r="M26" s="15"/>
      <c r="O26" s="21"/>
      <c r="P26" s="112"/>
      <c r="Q26" s="21"/>
      <c r="R26" s="5"/>
      <c r="S26" s="5"/>
      <c r="T26" s="5"/>
      <c r="U26" s="5"/>
      <c r="V26" s="5"/>
      <c r="W26" s="6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12"/>
      <c r="B27" s="5"/>
      <c r="D27" s="6"/>
      <c r="F27" s="6"/>
      <c r="G27" s="6"/>
      <c r="H27" s="6"/>
      <c r="I27" s="6"/>
      <c r="K27" s="6"/>
      <c r="M27" s="6"/>
      <c r="O27" s="10"/>
      <c r="P27" s="104"/>
      <c r="Q27" s="10"/>
      <c r="R27" s="10"/>
      <c r="S27" s="10"/>
      <c r="T27" s="10"/>
      <c r="U27" s="10"/>
      <c r="V27" s="5"/>
      <c r="W27" s="6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12">
        <f>+A26+1</f>
        <v>16</v>
      </c>
      <c r="B28" s="9" t="s">
        <v>22</v>
      </c>
      <c r="D28" s="6"/>
      <c r="F28" s="6"/>
      <c r="G28" s="6"/>
      <c r="H28" s="6"/>
      <c r="I28" s="6"/>
      <c r="K28" s="6"/>
      <c r="M28" s="6"/>
      <c r="O28" s="10"/>
      <c r="P28" s="104"/>
      <c r="Q28" s="10"/>
      <c r="R28" s="10"/>
      <c r="S28" s="10"/>
      <c r="T28" s="10"/>
      <c r="U28" s="10"/>
      <c r="V28" s="5"/>
      <c r="W28" s="6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12"/>
      <c r="B29" s="9"/>
      <c r="D29" s="6"/>
      <c r="F29" s="6"/>
      <c r="G29" s="6"/>
      <c r="H29" s="6"/>
      <c r="I29" s="6"/>
      <c r="K29" s="6"/>
      <c r="M29" s="6"/>
      <c r="O29" s="10"/>
      <c r="P29" s="104"/>
      <c r="Q29" s="10"/>
      <c r="R29" s="10"/>
      <c r="S29" s="10"/>
      <c r="T29" s="10"/>
      <c r="U29" s="10"/>
      <c r="V29" s="5"/>
      <c r="W29" s="6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12">
        <f>+A28+1</f>
        <v>17</v>
      </c>
      <c r="B30" s="177" t="s">
        <v>23</v>
      </c>
      <c r="D30" s="6"/>
      <c r="F30" s="6"/>
      <c r="G30" s="6"/>
      <c r="H30" s="6"/>
      <c r="I30" s="6"/>
      <c r="K30" s="6"/>
      <c r="M30" s="6"/>
      <c r="O30" s="10"/>
      <c r="P30" s="104"/>
      <c r="Q30" s="10"/>
      <c r="R30" s="10"/>
      <c r="S30" s="10"/>
      <c r="T30" s="10"/>
      <c r="U30" s="10"/>
      <c r="V30" s="5"/>
      <c r="W30" s="6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12">
        <f t="shared" ref="A31:A36" si="1">+A30+1</f>
        <v>18</v>
      </c>
      <c r="B31" s="9" t="s">
        <v>24</v>
      </c>
      <c r="D31" s="15">
        <v>91930209.01555118</v>
      </c>
      <c r="F31" s="15">
        <v>91930209.01555118</v>
      </c>
      <c r="G31" s="15">
        <v>0</v>
      </c>
      <c r="H31" s="15">
        <v>0</v>
      </c>
      <c r="I31" s="15">
        <v>0</v>
      </c>
      <c r="K31" s="15"/>
      <c r="M31" s="15"/>
      <c r="O31" s="11"/>
      <c r="P31" s="105"/>
      <c r="Q31" s="21"/>
      <c r="R31" s="10"/>
      <c r="S31" s="10"/>
      <c r="T31" s="10"/>
      <c r="U31" s="10"/>
      <c r="V31" s="5"/>
      <c r="W31" s="6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12">
        <f t="shared" si="1"/>
        <v>19</v>
      </c>
      <c r="B32" s="9" t="s">
        <v>25</v>
      </c>
      <c r="D32" s="15">
        <v>20710014.340830807</v>
      </c>
      <c r="F32" s="15">
        <v>20710014.340830807</v>
      </c>
      <c r="G32" s="15">
        <v>0</v>
      </c>
      <c r="H32" s="15">
        <v>0</v>
      </c>
      <c r="I32" s="15">
        <v>0</v>
      </c>
      <c r="K32" s="15"/>
      <c r="M32" s="15"/>
      <c r="O32" s="11"/>
      <c r="P32" s="105"/>
      <c r="Q32" s="21"/>
      <c r="R32" s="10"/>
      <c r="S32" s="10"/>
      <c r="T32" s="10"/>
      <c r="U32" s="10"/>
      <c r="V32" s="5"/>
      <c r="W32" s="6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12">
        <f t="shared" si="1"/>
        <v>20</v>
      </c>
      <c r="B33" s="9" t="s">
        <v>26</v>
      </c>
      <c r="D33" s="15">
        <v>5112588.9861999936</v>
      </c>
      <c r="F33" s="15">
        <v>5112588.9861999936</v>
      </c>
      <c r="G33" s="15">
        <v>0</v>
      </c>
      <c r="H33" s="15">
        <v>0</v>
      </c>
      <c r="I33" s="15">
        <v>0</v>
      </c>
      <c r="K33" s="15"/>
      <c r="M33" s="15"/>
      <c r="O33" s="11"/>
      <c r="P33" s="105"/>
      <c r="Q33" s="21"/>
      <c r="R33" s="10"/>
      <c r="S33" s="10"/>
      <c r="T33" s="10"/>
      <c r="U33" s="10"/>
      <c r="V33" s="5"/>
      <c r="W33" s="6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12">
        <f t="shared" si="1"/>
        <v>21</v>
      </c>
      <c r="B34" s="9" t="s">
        <v>27</v>
      </c>
      <c r="D34" s="15">
        <v>825635221.24725008</v>
      </c>
      <c r="F34" s="15">
        <v>0</v>
      </c>
      <c r="G34" s="15">
        <v>825635221.24725008</v>
      </c>
      <c r="H34" s="15">
        <v>0</v>
      </c>
      <c r="I34" s="15">
        <v>0</v>
      </c>
      <c r="K34" s="15"/>
      <c r="M34" s="15"/>
      <c r="O34" s="10"/>
      <c r="P34" s="104"/>
      <c r="Q34" s="21"/>
      <c r="R34" s="10"/>
      <c r="S34" s="10"/>
      <c r="T34" s="10"/>
      <c r="U34" s="10"/>
      <c r="V34" s="5"/>
      <c r="W34" s="6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12">
        <f t="shared" si="1"/>
        <v>22</v>
      </c>
      <c r="B35" s="9" t="s">
        <v>28</v>
      </c>
      <c r="D35" s="15">
        <v>249393370.36476815</v>
      </c>
      <c r="F35" s="15">
        <v>249393370.36476815</v>
      </c>
      <c r="G35" s="15">
        <v>0</v>
      </c>
      <c r="H35" s="15">
        <v>0</v>
      </c>
      <c r="I35" s="15">
        <v>0</v>
      </c>
      <c r="K35" s="15"/>
      <c r="M35" s="15"/>
      <c r="O35" s="11"/>
      <c r="P35" s="105"/>
      <c r="Q35" s="21"/>
      <c r="R35" s="10"/>
      <c r="S35" s="10"/>
      <c r="T35" s="10"/>
      <c r="U35" s="10"/>
      <c r="V35" s="5"/>
      <c r="W35" s="6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12">
        <f t="shared" si="1"/>
        <v>23</v>
      </c>
      <c r="B36" s="9" t="s">
        <v>29</v>
      </c>
      <c r="D36" s="15">
        <v>14309910.802244995</v>
      </c>
      <c r="F36" s="15">
        <v>0</v>
      </c>
      <c r="G36" s="15">
        <v>14309910.802244995</v>
      </c>
      <c r="H36" s="15">
        <v>0</v>
      </c>
      <c r="I36" s="15">
        <v>0</v>
      </c>
      <c r="K36" s="15"/>
      <c r="M36" s="15"/>
      <c r="O36" s="11"/>
      <c r="P36" s="105"/>
      <c r="Q36" s="21"/>
      <c r="R36" s="10"/>
      <c r="S36" s="10"/>
      <c r="T36" s="10"/>
      <c r="U36" s="10"/>
      <c r="V36" s="5"/>
      <c r="W36" s="6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100" customFormat="1" x14ac:dyDescent="0.25">
      <c r="A37" s="155">
        <f t="shared" ref="A37:A38" si="2">A36+1</f>
        <v>24</v>
      </c>
      <c r="B37" s="156" t="s">
        <v>247</v>
      </c>
      <c r="D37" s="108">
        <v>15566278.948864777</v>
      </c>
      <c r="F37" s="108">
        <v>0</v>
      </c>
      <c r="G37" s="108">
        <v>15566278.948864777</v>
      </c>
      <c r="H37" s="108">
        <v>0</v>
      </c>
      <c r="I37" s="108">
        <v>0</v>
      </c>
      <c r="K37" s="108"/>
      <c r="M37" s="108"/>
      <c r="O37" s="105"/>
      <c r="P37" s="105"/>
      <c r="Q37" s="112"/>
      <c r="R37" s="104"/>
      <c r="S37" s="104"/>
      <c r="T37" s="104"/>
      <c r="U37" s="104"/>
      <c r="V37" s="101"/>
      <c r="W37" s="62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</row>
    <row r="38" spans="1:36" s="100" customFormat="1" x14ac:dyDescent="0.25">
      <c r="A38" s="155">
        <f t="shared" si="2"/>
        <v>25</v>
      </c>
      <c r="B38" s="156" t="s">
        <v>248</v>
      </c>
      <c r="D38" s="108">
        <v>16825848.040598202</v>
      </c>
      <c r="F38" s="108">
        <v>0</v>
      </c>
      <c r="G38" s="108">
        <v>16825848.040598202</v>
      </c>
      <c r="H38" s="108">
        <v>0</v>
      </c>
      <c r="I38" s="108">
        <v>0</v>
      </c>
      <c r="K38" s="108"/>
      <c r="M38" s="108"/>
      <c r="O38" s="105"/>
      <c r="P38" s="105"/>
      <c r="Q38" s="112"/>
      <c r="R38" s="104"/>
      <c r="S38" s="104"/>
      <c r="T38" s="104"/>
      <c r="U38" s="104"/>
      <c r="V38" s="101"/>
      <c r="W38" s="62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</row>
    <row r="39" spans="1:36" x14ac:dyDescent="0.25">
      <c r="A39" s="12"/>
      <c r="B39" s="9"/>
      <c r="D39" s="15">
        <v>0</v>
      </c>
      <c r="F39" s="15">
        <v>0</v>
      </c>
      <c r="G39" s="15">
        <v>0</v>
      </c>
      <c r="H39" s="15">
        <v>0</v>
      </c>
      <c r="I39" s="15">
        <v>0</v>
      </c>
      <c r="K39" s="15"/>
      <c r="M39" s="15"/>
      <c r="O39" s="11"/>
      <c r="P39" s="105"/>
      <c r="Q39" s="21"/>
      <c r="R39" s="10"/>
      <c r="S39" s="10"/>
      <c r="T39" s="10"/>
      <c r="U39" s="10"/>
      <c r="V39" s="5"/>
      <c r="W39" s="6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12">
        <f>+A38+1</f>
        <v>26</v>
      </c>
      <c r="B40" s="177" t="s">
        <v>104</v>
      </c>
      <c r="D40" s="15">
        <v>0</v>
      </c>
      <c r="F40" s="15">
        <v>0</v>
      </c>
      <c r="G40" s="15">
        <v>0</v>
      </c>
      <c r="H40" s="15">
        <v>0</v>
      </c>
      <c r="I40" s="15">
        <v>0</v>
      </c>
      <c r="K40" s="15"/>
      <c r="M40" s="15"/>
      <c r="O40" s="11"/>
      <c r="P40" s="105"/>
      <c r="Q40" s="21"/>
      <c r="R40" s="10"/>
      <c r="S40" s="10"/>
      <c r="T40" s="10"/>
      <c r="U40" s="10"/>
      <c r="V40" s="5"/>
      <c r="W40" s="6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12">
        <f>+A40+1</f>
        <v>27</v>
      </c>
      <c r="B41" s="9" t="s">
        <v>165</v>
      </c>
      <c r="D41" s="15">
        <v>1754850.302407525</v>
      </c>
      <c r="F41" s="15">
        <v>1754850.302407525</v>
      </c>
      <c r="G41" s="15">
        <v>0</v>
      </c>
      <c r="H41" s="15">
        <v>0</v>
      </c>
      <c r="I41" s="15">
        <v>0</v>
      </c>
      <c r="K41" s="15"/>
      <c r="M41" s="15"/>
      <c r="O41" s="10"/>
      <c r="P41" s="104"/>
      <c r="Q41" s="21"/>
      <c r="R41" s="10"/>
      <c r="S41" s="10"/>
      <c r="T41" s="10"/>
      <c r="U41" s="10"/>
      <c r="V41" s="5"/>
      <c r="W41" s="6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12">
        <f t="shared" ref="A42:A50" si="3">+A41+1</f>
        <v>28</v>
      </c>
      <c r="B42" s="9" t="s">
        <v>30</v>
      </c>
      <c r="D42" s="15">
        <v>2263.4919682800005</v>
      </c>
      <c r="F42" s="15">
        <v>2263.4919682800005</v>
      </c>
      <c r="G42" s="15">
        <v>0</v>
      </c>
      <c r="H42" s="15">
        <v>0</v>
      </c>
      <c r="I42" s="15">
        <v>0</v>
      </c>
      <c r="K42" s="15"/>
      <c r="M42" s="15"/>
      <c r="O42" s="11"/>
      <c r="P42" s="105"/>
      <c r="Q42" s="21"/>
      <c r="R42" s="10"/>
      <c r="S42" s="10"/>
      <c r="T42" s="10"/>
      <c r="U42" s="10"/>
      <c r="V42" s="5"/>
      <c r="W42" s="6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12">
        <f t="shared" si="3"/>
        <v>29</v>
      </c>
      <c r="B43" s="9" t="s">
        <v>31</v>
      </c>
      <c r="D43" s="15">
        <v>5457690.8179655354</v>
      </c>
      <c r="F43" s="15">
        <v>5457690.8179655354</v>
      </c>
      <c r="G43" s="15">
        <v>0</v>
      </c>
      <c r="H43" s="15">
        <v>0</v>
      </c>
      <c r="I43" s="15">
        <v>0</v>
      </c>
      <c r="K43" s="15"/>
      <c r="M43" s="15"/>
      <c r="O43" s="11"/>
      <c r="P43" s="105"/>
      <c r="Q43" s="21"/>
      <c r="R43" s="10"/>
      <c r="S43" s="10"/>
      <c r="T43" s="10"/>
      <c r="U43" s="10"/>
      <c r="V43" s="5"/>
      <c r="W43" s="6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12">
        <f t="shared" si="3"/>
        <v>30</v>
      </c>
      <c r="B44" s="9" t="s">
        <v>32</v>
      </c>
      <c r="D44" s="15">
        <v>684179.94636468007</v>
      </c>
      <c r="F44" s="15">
        <v>684179.94636468007</v>
      </c>
      <c r="G44" s="15">
        <v>0</v>
      </c>
      <c r="H44" s="15">
        <v>0</v>
      </c>
      <c r="I44" s="15">
        <v>0</v>
      </c>
      <c r="K44" s="15"/>
      <c r="M44" s="15"/>
      <c r="O44" s="11"/>
      <c r="P44" s="105"/>
      <c r="Q44" s="21"/>
      <c r="R44" s="10"/>
      <c r="S44" s="10"/>
      <c r="T44" s="10"/>
      <c r="U44" s="10"/>
      <c r="V44" s="5"/>
      <c r="W44" s="6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12">
        <f t="shared" si="3"/>
        <v>31</v>
      </c>
      <c r="B45" s="9" t="s">
        <v>33</v>
      </c>
      <c r="D45" s="15">
        <v>764241.73808214604</v>
      </c>
      <c r="F45" s="15">
        <v>764241.73808214616</v>
      </c>
      <c r="G45" s="15">
        <v>0</v>
      </c>
      <c r="H45" s="15">
        <v>0</v>
      </c>
      <c r="I45" s="15">
        <v>0</v>
      </c>
      <c r="K45" s="15"/>
      <c r="M45" s="15"/>
      <c r="O45" s="11"/>
      <c r="P45" s="105"/>
      <c r="Q45" s="21"/>
      <c r="R45" s="10"/>
      <c r="S45" s="10"/>
      <c r="T45" s="10"/>
      <c r="U45" s="10"/>
      <c r="V45" s="5"/>
      <c r="W45" s="6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12">
        <f t="shared" si="3"/>
        <v>32</v>
      </c>
      <c r="B46" s="9" t="s">
        <v>34</v>
      </c>
      <c r="D46" s="15">
        <v>11223717.881678171</v>
      </c>
      <c r="F46" s="15">
        <v>3132776.0414360566</v>
      </c>
      <c r="G46" s="15">
        <v>8090941.8402421148</v>
      </c>
      <c r="H46" s="15">
        <v>0</v>
      </c>
      <c r="I46" s="15">
        <v>0</v>
      </c>
      <c r="K46" s="15"/>
      <c r="M46" s="15"/>
      <c r="O46" s="10"/>
      <c r="P46" s="104"/>
      <c r="Q46" s="21"/>
      <c r="R46" s="10"/>
      <c r="S46" s="10"/>
      <c r="T46" s="10"/>
      <c r="U46" s="10"/>
      <c r="V46" s="5"/>
      <c r="W46" s="6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12">
        <f t="shared" si="3"/>
        <v>33</v>
      </c>
      <c r="B47" s="9" t="s">
        <v>35</v>
      </c>
      <c r="D47" s="15">
        <v>5685874.2183256578</v>
      </c>
      <c r="F47" s="15">
        <v>0</v>
      </c>
      <c r="G47" s="15">
        <v>5685874.2183256578</v>
      </c>
      <c r="H47" s="15">
        <v>0</v>
      </c>
      <c r="I47" s="15">
        <v>0</v>
      </c>
      <c r="K47" s="15"/>
      <c r="M47" s="15"/>
      <c r="O47" s="10"/>
      <c r="P47" s="104"/>
      <c r="Q47" s="21"/>
      <c r="R47" s="10"/>
      <c r="S47" s="10"/>
      <c r="T47" s="10"/>
      <c r="U47" s="10"/>
      <c r="V47" s="5"/>
      <c r="W47" s="6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100" customFormat="1" x14ac:dyDescent="0.25">
      <c r="A48" s="106">
        <f t="shared" si="3"/>
        <v>34</v>
      </c>
      <c r="B48" s="103" t="s">
        <v>244</v>
      </c>
      <c r="D48" s="108">
        <v>1033485.2360002</v>
      </c>
      <c r="E48" s="108"/>
      <c r="F48" s="108">
        <v>0</v>
      </c>
      <c r="G48" s="108">
        <v>1033485.2360002</v>
      </c>
      <c r="H48" s="108">
        <v>0</v>
      </c>
      <c r="I48" s="108"/>
      <c r="K48" s="108"/>
      <c r="M48" s="108"/>
      <c r="O48" s="104"/>
      <c r="P48" s="104"/>
      <c r="Q48" s="112"/>
      <c r="R48" s="104"/>
      <c r="S48" s="104"/>
      <c r="T48" s="104"/>
      <c r="U48" s="104"/>
      <c r="V48" s="101"/>
      <c r="W48" s="62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</row>
    <row r="49" spans="1:36" x14ac:dyDescent="0.25">
      <c r="A49" s="106">
        <f t="shared" si="3"/>
        <v>35</v>
      </c>
      <c r="B49" s="9" t="s">
        <v>191</v>
      </c>
      <c r="C49" s="10"/>
      <c r="D49" s="15">
        <v>1604870.00236</v>
      </c>
      <c r="F49" s="15">
        <v>1604870.00236</v>
      </c>
      <c r="G49" s="15">
        <v>0</v>
      </c>
      <c r="H49" s="15">
        <v>0</v>
      </c>
      <c r="I49" s="15">
        <v>0</v>
      </c>
      <c r="K49" s="15"/>
      <c r="M49" s="6"/>
      <c r="N49" s="10"/>
      <c r="O49" s="10"/>
      <c r="P49" s="104"/>
      <c r="Q49" s="10"/>
      <c r="R49" s="10"/>
      <c r="S49" s="10"/>
      <c r="T49" s="10"/>
      <c r="U49" s="10"/>
      <c r="V49" s="5"/>
      <c r="W49" s="6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12">
        <f t="shared" si="3"/>
        <v>36</v>
      </c>
      <c r="B50" s="9" t="s">
        <v>192</v>
      </c>
      <c r="C50" s="10"/>
      <c r="D50" s="15">
        <v>9333759.7957344595</v>
      </c>
      <c r="F50" s="15">
        <v>9333759.7957344595</v>
      </c>
      <c r="G50" s="15">
        <v>0</v>
      </c>
      <c r="H50" s="15">
        <v>0</v>
      </c>
      <c r="I50" s="15">
        <v>0</v>
      </c>
      <c r="K50" s="15"/>
      <c r="M50" s="6"/>
      <c r="N50" s="10"/>
      <c r="O50" s="10"/>
      <c r="P50" s="104"/>
      <c r="Q50" s="10"/>
      <c r="R50" s="10"/>
      <c r="S50" s="10"/>
      <c r="T50" s="10"/>
      <c r="U50" s="10"/>
      <c r="V50" s="5"/>
      <c r="W50" s="6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5"/>
      <c r="C51" s="10"/>
      <c r="D51" s="15"/>
      <c r="E51" s="15"/>
      <c r="F51" s="15"/>
      <c r="G51" s="15"/>
      <c r="H51" s="15"/>
      <c r="I51" s="15"/>
      <c r="J51" s="15"/>
      <c r="K51" s="15"/>
      <c r="L51" s="15"/>
      <c r="M51" s="6"/>
      <c r="N51" s="10"/>
      <c r="O51" s="10"/>
      <c r="P51" s="104"/>
      <c r="Q51" s="10"/>
      <c r="R51" s="10"/>
      <c r="S51" s="10"/>
      <c r="T51" s="10"/>
      <c r="U51" s="10"/>
      <c r="V51" s="5"/>
      <c r="W51" s="6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5">
      <c r="A52" s="5"/>
      <c r="B52" s="5"/>
      <c r="C52" s="10"/>
      <c r="D52" s="15"/>
      <c r="E52" s="15"/>
      <c r="F52" s="15"/>
      <c r="G52" s="15"/>
      <c r="H52" s="15"/>
      <c r="I52" s="15"/>
      <c r="J52" s="15"/>
      <c r="K52" s="15"/>
      <c r="L52" s="15"/>
      <c r="M52" s="10"/>
      <c r="N52" s="10"/>
      <c r="O52" s="10"/>
      <c r="P52" s="104"/>
      <c r="Q52" s="10"/>
      <c r="R52" s="10"/>
      <c r="S52" s="10"/>
      <c r="T52" s="10"/>
      <c r="U52" s="10"/>
      <c r="V52" s="5"/>
      <c r="W52" s="6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5"/>
      <c r="B53" s="5"/>
      <c r="C53" s="10"/>
      <c r="D53" s="15"/>
      <c r="E53" s="15"/>
      <c r="F53" s="15"/>
      <c r="G53" s="15"/>
      <c r="H53" s="15"/>
      <c r="I53" s="15"/>
      <c r="J53" s="15"/>
      <c r="K53" s="15"/>
      <c r="L53" s="15"/>
      <c r="M53" s="10"/>
      <c r="N53" s="10"/>
      <c r="O53" s="10"/>
      <c r="P53" s="104"/>
      <c r="Q53" s="10"/>
      <c r="R53" s="10"/>
      <c r="S53" s="10"/>
      <c r="T53" s="10"/>
      <c r="U53" s="10"/>
      <c r="V53" s="5"/>
      <c r="W53" s="6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5"/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4"/>
      <c r="Q54" s="10"/>
      <c r="R54" s="10"/>
      <c r="S54" s="10"/>
      <c r="T54" s="10"/>
      <c r="U54" s="10"/>
      <c r="V54" s="5"/>
      <c r="W54" s="6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5"/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4"/>
      <c r="Q55" s="10"/>
      <c r="R55" s="10"/>
      <c r="S55" s="10"/>
      <c r="T55" s="10"/>
      <c r="U55" s="10"/>
      <c r="V55" s="5"/>
      <c r="W55" s="6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51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1"/>
      <c r="W56" s="62"/>
      <c r="X56" s="5"/>
      <c r="Y56" s="8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8" t="s">
        <v>171</v>
      </c>
      <c r="B57" s="8"/>
      <c r="C57" s="10"/>
      <c r="D57" s="10"/>
      <c r="E57" s="10"/>
      <c r="F57" s="10"/>
      <c r="G57" s="10"/>
      <c r="H57" s="10"/>
      <c r="I57" s="10"/>
      <c r="J57" s="56"/>
      <c r="K57" s="56" t="s">
        <v>62</v>
      </c>
      <c r="M57" s="56"/>
      <c r="N57" s="10"/>
      <c r="O57" s="10"/>
      <c r="P57" s="104"/>
      <c r="Q57" s="10"/>
      <c r="R57" s="10"/>
      <c r="S57" s="56"/>
      <c r="T57" s="56"/>
      <c r="U57" s="56"/>
      <c r="V57" s="5"/>
      <c r="W57" s="6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5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4"/>
      <c r="Q58" s="10"/>
      <c r="R58" s="10"/>
      <c r="S58" s="104"/>
      <c r="T58" s="10"/>
      <c r="U58" s="10"/>
      <c r="V58" s="5"/>
      <c r="W58" s="6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67" customFormat="1" x14ac:dyDescent="0.25">
      <c r="A59" s="62"/>
      <c r="B59" s="62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</row>
    <row r="60" spans="1:36" s="52" customFormat="1" x14ac:dyDescent="0.25">
      <c r="A60" s="54" t="s">
        <v>0</v>
      </c>
      <c r="B60" s="54"/>
      <c r="C60" s="55"/>
      <c r="D60" s="55"/>
      <c r="E60" s="55"/>
      <c r="F60" s="187" t="s">
        <v>137</v>
      </c>
      <c r="G60" s="55"/>
      <c r="I60" s="55"/>
      <c r="J60" s="188" t="s">
        <v>264</v>
      </c>
      <c r="K60" s="189"/>
      <c r="L60" s="189"/>
      <c r="M60" s="187"/>
      <c r="N60" s="55"/>
      <c r="P60" s="187" t="s">
        <v>137</v>
      </c>
      <c r="Q60" s="55"/>
      <c r="R60" s="55"/>
      <c r="S60" s="190" t="s">
        <v>265</v>
      </c>
      <c r="T60" s="189"/>
      <c r="U60" s="55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</row>
    <row r="61" spans="1:36" x14ac:dyDescent="0.25">
      <c r="A61" s="8"/>
      <c r="B61" s="8"/>
      <c r="C61" s="10"/>
      <c r="D61" s="10"/>
      <c r="E61" s="10"/>
      <c r="F61" s="57" t="s">
        <v>135</v>
      </c>
      <c r="G61" s="10"/>
      <c r="I61" s="10"/>
      <c r="J61" s="169"/>
      <c r="K61" s="104"/>
      <c r="L61" s="104"/>
      <c r="M61" s="57"/>
      <c r="N61" s="10"/>
      <c r="P61" s="57" t="s">
        <v>135</v>
      </c>
      <c r="Q61" s="10"/>
      <c r="R61" s="10"/>
      <c r="S61" s="173"/>
      <c r="T61" s="10"/>
      <c r="U61" s="10"/>
      <c r="V61" s="5"/>
      <c r="W61" s="62"/>
      <c r="X61" s="5"/>
      <c r="Y61" s="8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8" t="s">
        <v>1</v>
      </c>
      <c r="B62" s="50"/>
      <c r="C62" s="10"/>
      <c r="D62" s="10"/>
      <c r="E62" s="10"/>
      <c r="F62" s="25" t="s">
        <v>103</v>
      </c>
      <c r="G62" s="10"/>
      <c r="I62" s="10"/>
      <c r="J62" s="170" t="s">
        <v>2</v>
      </c>
      <c r="K62" s="56"/>
      <c r="L62" s="56"/>
      <c r="M62" s="25"/>
      <c r="N62" s="10"/>
      <c r="P62" s="25" t="s">
        <v>103</v>
      </c>
      <c r="Q62" s="10"/>
      <c r="R62" s="10"/>
      <c r="S62" s="174" t="s">
        <v>2</v>
      </c>
      <c r="T62" s="56"/>
      <c r="U62" s="10"/>
      <c r="V62" s="5"/>
      <c r="W62" s="6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50" t="s">
        <v>114</v>
      </c>
      <c r="B63" s="50"/>
      <c r="C63" s="10"/>
      <c r="D63" s="10"/>
      <c r="E63" s="10"/>
      <c r="F63" s="100"/>
      <c r="G63" s="10"/>
      <c r="I63" s="10"/>
      <c r="J63" s="171" t="str">
        <f>+J$4</f>
        <v>PROJECTED TEST YEAR:    12/31/21</v>
      </c>
      <c r="K63" s="58"/>
      <c r="L63" s="58"/>
      <c r="N63" s="10"/>
      <c r="Q63" s="10"/>
      <c r="R63" s="10"/>
      <c r="S63" s="175" t="str">
        <f>+J$4</f>
        <v>PROJECTED TEST YEAR:    12/31/21</v>
      </c>
      <c r="T63" s="58"/>
      <c r="U63" s="10"/>
      <c r="V63" s="5"/>
      <c r="W63" s="6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53" t="s">
        <v>246</v>
      </c>
      <c r="B64" s="51"/>
      <c r="C64" s="55"/>
      <c r="D64" s="55"/>
      <c r="E64" s="55"/>
      <c r="F64" s="55"/>
      <c r="G64" s="55"/>
      <c r="I64" s="55"/>
      <c r="J64" s="172" t="str">
        <f>+J$5</f>
        <v>WITNESS:  D. YARDLEY</v>
      </c>
      <c r="K64" s="59"/>
      <c r="L64" s="59"/>
      <c r="M64" s="55"/>
      <c r="N64" s="55"/>
      <c r="O64" s="52"/>
      <c r="P64" s="55"/>
      <c r="Q64" s="55"/>
      <c r="R64" s="55"/>
      <c r="S64" s="176" t="str">
        <f>+J$5</f>
        <v>WITNESS:  D. YARDLEY</v>
      </c>
      <c r="T64" s="59"/>
      <c r="U64" s="55"/>
      <c r="V64" s="51"/>
      <c r="W64" s="6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74" x14ac:dyDescent="0.25">
      <c r="A65" s="5"/>
      <c r="B65" s="5"/>
      <c r="C65" s="10"/>
      <c r="D65" s="10"/>
      <c r="E65" s="10"/>
      <c r="F65" s="104"/>
      <c r="G65" s="10"/>
      <c r="H65" s="48"/>
      <c r="I65" s="10"/>
      <c r="J65" s="10"/>
      <c r="K65" s="104"/>
      <c r="M65" s="10"/>
      <c r="N65" s="10"/>
      <c r="O65" s="10"/>
      <c r="P65" s="104"/>
      <c r="Q65" s="10"/>
      <c r="R65" s="10"/>
      <c r="S65" s="10"/>
      <c r="T65" s="10"/>
      <c r="U65" s="10"/>
      <c r="V65" s="5"/>
      <c r="W65" s="6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74" x14ac:dyDescent="0.25">
      <c r="A66" s="5"/>
      <c r="B66" s="5"/>
      <c r="C66" s="10"/>
      <c r="D66" s="10"/>
      <c r="E66" s="10"/>
      <c r="F66" s="25" t="s">
        <v>138</v>
      </c>
      <c r="G66" s="10"/>
      <c r="I66" s="10"/>
      <c r="J66" s="25"/>
      <c r="K66" s="25"/>
      <c r="M66" s="25"/>
      <c r="N66" s="56"/>
      <c r="O66" s="10"/>
      <c r="P66" s="25" t="s">
        <v>138</v>
      </c>
      <c r="Q66" s="10"/>
      <c r="R66" s="10"/>
      <c r="S66" s="10"/>
      <c r="T66" s="10"/>
      <c r="U66" s="10"/>
      <c r="V66" s="5"/>
      <c r="W66" s="6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74" x14ac:dyDescent="0.25">
      <c r="A67" s="5"/>
      <c r="B67" s="5"/>
      <c r="C67" s="10"/>
      <c r="D67" s="10"/>
      <c r="E67" s="10"/>
      <c r="F67" s="25" t="s">
        <v>139</v>
      </c>
      <c r="G67" s="10"/>
      <c r="I67" s="10"/>
      <c r="J67" s="25"/>
      <c r="K67" s="25"/>
      <c r="M67" s="25"/>
      <c r="N67" s="10"/>
      <c r="O67" s="10"/>
      <c r="P67" s="25" t="s">
        <v>139</v>
      </c>
      <c r="Q67" s="10"/>
      <c r="R67" s="10"/>
      <c r="S67" s="10"/>
      <c r="T67" s="10"/>
      <c r="U67" s="10"/>
      <c r="V67" s="5"/>
      <c r="W67" s="6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74" x14ac:dyDescent="0.25">
      <c r="A68" s="5"/>
      <c r="B68" s="8"/>
      <c r="C68" s="10"/>
      <c r="D68" s="10"/>
      <c r="E68" s="10"/>
      <c r="F68" s="10"/>
      <c r="G68" s="10"/>
      <c r="H68" s="10"/>
      <c r="I68" s="10"/>
      <c r="J68" s="5"/>
      <c r="K68" s="101"/>
      <c r="L68" s="101"/>
      <c r="M68" s="101"/>
      <c r="N68" s="10"/>
      <c r="O68" s="10"/>
      <c r="P68" s="104"/>
      <c r="Q68" s="10"/>
      <c r="R68" s="10"/>
      <c r="S68" s="10"/>
      <c r="T68" s="10"/>
      <c r="U68" s="10"/>
      <c r="V68" s="5"/>
      <c r="W68" s="62"/>
      <c r="X68" s="5"/>
      <c r="Y68" s="8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74" x14ac:dyDescent="0.25">
      <c r="A69" s="65"/>
      <c r="B69" s="95"/>
      <c r="C69" s="96"/>
      <c r="D69" s="96"/>
      <c r="E69" s="96"/>
      <c r="F69" s="96"/>
      <c r="G69" s="96"/>
      <c r="H69" s="96"/>
      <c r="I69" s="96"/>
      <c r="J69" s="65"/>
      <c r="K69" s="65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65"/>
      <c r="W69" s="62"/>
      <c r="X69" s="5"/>
      <c r="Y69" s="8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74" x14ac:dyDescent="0.25">
      <c r="B70" s="5"/>
      <c r="C70" s="10"/>
      <c r="D70" s="150" t="s">
        <v>238</v>
      </c>
      <c r="E70" s="2"/>
      <c r="F70" s="2" t="s">
        <v>116</v>
      </c>
      <c r="G70" s="2" t="s">
        <v>115</v>
      </c>
      <c r="H70" s="2" t="s">
        <v>115</v>
      </c>
      <c r="I70" s="150" t="s">
        <v>238</v>
      </c>
      <c r="J70" s="150" t="s">
        <v>239</v>
      </c>
      <c r="K70" s="150" t="s">
        <v>231</v>
      </c>
      <c r="L70" s="150" t="s">
        <v>232</v>
      </c>
      <c r="M70" s="150" t="s">
        <v>233</v>
      </c>
      <c r="N70" s="151" t="s">
        <v>234</v>
      </c>
      <c r="O70" s="2"/>
      <c r="P70" s="2"/>
      <c r="Q70" s="151" t="s">
        <v>235</v>
      </c>
      <c r="R70" s="151" t="s">
        <v>236</v>
      </c>
      <c r="S70" s="151" t="s">
        <v>237</v>
      </c>
      <c r="T70" s="151" t="s">
        <v>253</v>
      </c>
      <c r="U70" s="2"/>
      <c r="V70" s="2"/>
      <c r="W70" s="73"/>
      <c r="X70" s="12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74" x14ac:dyDescent="0.25">
      <c r="A71" s="5"/>
      <c r="B71" s="5"/>
      <c r="C71" s="10"/>
      <c r="D71" s="2" t="s">
        <v>116</v>
      </c>
      <c r="E71" s="2" t="s">
        <v>116</v>
      </c>
      <c r="F71" s="2" t="s">
        <v>195</v>
      </c>
      <c r="G71" s="2" t="s">
        <v>193</v>
      </c>
      <c r="H71" s="2" t="s">
        <v>117</v>
      </c>
      <c r="I71" s="2" t="s">
        <v>118</v>
      </c>
      <c r="J71" s="2" t="s">
        <v>119</v>
      </c>
      <c r="K71" s="2" t="s">
        <v>119</v>
      </c>
      <c r="L71" s="2" t="s">
        <v>119</v>
      </c>
      <c r="M71" s="2" t="s">
        <v>119</v>
      </c>
      <c r="N71" s="2" t="s">
        <v>119</v>
      </c>
      <c r="O71" s="2" t="s">
        <v>115</v>
      </c>
      <c r="P71" s="2"/>
      <c r="Q71" s="2" t="s">
        <v>132</v>
      </c>
      <c r="R71" s="3" t="s">
        <v>120</v>
      </c>
      <c r="S71" s="3" t="s">
        <v>120</v>
      </c>
      <c r="T71" s="150" t="s">
        <v>121</v>
      </c>
      <c r="U71" s="2" t="s">
        <v>122</v>
      </c>
      <c r="V71" s="2" t="s">
        <v>227</v>
      </c>
      <c r="W71" s="73"/>
      <c r="X71" s="12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74" s="184" customFormat="1" x14ac:dyDescent="0.25">
      <c r="A72" s="182" t="s">
        <v>112</v>
      </c>
      <c r="B72" s="51"/>
      <c r="C72" s="178" t="s">
        <v>4</v>
      </c>
      <c r="D72" s="179" t="s">
        <v>230</v>
      </c>
      <c r="E72" s="179" t="s">
        <v>184</v>
      </c>
      <c r="F72" s="183" t="s">
        <v>194</v>
      </c>
      <c r="G72" s="180" t="s">
        <v>194</v>
      </c>
      <c r="H72" s="180" t="s">
        <v>123</v>
      </c>
      <c r="I72" s="180" t="s">
        <v>124</v>
      </c>
      <c r="J72" s="180" t="s">
        <v>125</v>
      </c>
      <c r="K72" s="180" t="s">
        <v>126</v>
      </c>
      <c r="L72" s="180" t="s">
        <v>127</v>
      </c>
      <c r="M72" s="180" t="s">
        <v>128</v>
      </c>
      <c r="N72" s="180" t="s">
        <v>129</v>
      </c>
      <c r="O72" s="180" t="s">
        <v>184</v>
      </c>
      <c r="P72" s="180" t="s">
        <v>243</v>
      </c>
      <c r="Q72" s="180" t="s">
        <v>133</v>
      </c>
      <c r="R72" s="180" t="s">
        <v>124</v>
      </c>
      <c r="S72" s="180" t="s">
        <v>130</v>
      </c>
      <c r="T72" s="181" t="s">
        <v>131</v>
      </c>
      <c r="U72" s="180"/>
      <c r="V72" s="180" t="s">
        <v>228</v>
      </c>
      <c r="W72" s="180"/>
      <c r="X72" s="182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</row>
    <row r="73" spans="1:74" x14ac:dyDescent="0.25">
      <c r="A73" s="12">
        <v>1</v>
      </c>
      <c r="B73" s="41" t="s">
        <v>36</v>
      </c>
      <c r="C73" s="1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74"/>
      <c r="X73" s="10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74" x14ac:dyDescent="0.25">
      <c r="A74" s="12"/>
      <c r="B74" s="9"/>
      <c r="C74" s="14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75"/>
      <c r="X74" s="1" t="s">
        <v>176</v>
      </c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74" x14ac:dyDescent="0.25">
      <c r="A75" s="12">
        <v>2</v>
      </c>
      <c r="B75" s="9" t="s">
        <v>37</v>
      </c>
      <c r="C75" s="37">
        <f>SUM(D75:V75)</f>
        <v>425499.1225</v>
      </c>
      <c r="D75" s="37">
        <v>383532.99008017121</v>
      </c>
      <c r="E75" s="37">
        <v>899.7581193247205</v>
      </c>
      <c r="F75" s="37">
        <v>5</v>
      </c>
      <c r="G75" s="37">
        <v>5</v>
      </c>
      <c r="H75" s="37">
        <v>0</v>
      </c>
      <c r="I75" s="37">
        <v>11858.492314469993</v>
      </c>
      <c r="J75" s="37">
        <v>18515.058861090831</v>
      </c>
      <c r="K75" s="37">
        <v>8297.0031977809977</v>
      </c>
      <c r="L75" s="37">
        <v>957.81992716225022</v>
      </c>
      <c r="M75" s="37">
        <v>168</v>
      </c>
      <c r="N75" s="37">
        <v>165</v>
      </c>
      <c r="O75" s="37">
        <v>1027</v>
      </c>
      <c r="P75" s="118">
        <v>0</v>
      </c>
      <c r="Q75" s="37">
        <v>25</v>
      </c>
      <c r="R75" s="6">
        <v>13</v>
      </c>
      <c r="S75" s="6">
        <v>1</v>
      </c>
      <c r="T75" s="6">
        <v>0</v>
      </c>
      <c r="U75" s="6">
        <v>13</v>
      </c>
      <c r="V75" s="6">
        <v>16</v>
      </c>
      <c r="W75" s="76"/>
      <c r="X75" s="10">
        <f>SUM(G75:U75)</f>
        <v>41045.374300504074</v>
      </c>
      <c r="Y75" s="10" t="s">
        <v>181</v>
      </c>
      <c r="Z75" s="5"/>
      <c r="AA75" s="5"/>
      <c r="AB75" s="5"/>
      <c r="AC75" s="5">
        <f>SUM(D75:V75)-C75</f>
        <v>0</v>
      </c>
      <c r="AD75" s="5"/>
      <c r="AE75" s="5"/>
      <c r="AF75" s="5"/>
      <c r="AG75" s="5"/>
      <c r="AH75" s="5"/>
      <c r="AI75" s="5"/>
      <c r="AJ75" s="5"/>
    </row>
    <row r="76" spans="1:74" x14ac:dyDescent="0.25">
      <c r="A76" s="12">
        <v>3</v>
      </c>
      <c r="B76" s="9" t="s">
        <v>38</v>
      </c>
      <c r="C76" s="93" t="s">
        <v>39</v>
      </c>
      <c r="D76" s="94">
        <v>1</v>
      </c>
      <c r="E76" s="94">
        <v>1</v>
      </c>
      <c r="F76" s="94">
        <v>1</v>
      </c>
      <c r="G76" s="94">
        <v>1.3966480446927374</v>
      </c>
      <c r="H76" s="94">
        <v>0.58938547486033521</v>
      </c>
      <c r="I76" s="94">
        <v>1.3966480446927374</v>
      </c>
      <c r="J76" s="94">
        <v>1.7932960893854748</v>
      </c>
      <c r="K76" s="94">
        <v>1.7932960893854748</v>
      </c>
      <c r="L76" s="94">
        <v>2.6899441340782122</v>
      </c>
      <c r="M76" s="94">
        <v>3.5139664804469275</v>
      </c>
      <c r="N76" s="94">
        <v>4.4804469273743015</v>
      </c>
      <c r="O76" s="94">
        <v>1.7932960893854748</v>
      </c>
      <c r="P76" s="94">
        <v>0</v>
      </c>
      <c r="Q76" s="94">
        <v>10.893854748603353</v>
      </c>
      <c r="R76" s="94">
        <v>10.893854748603353</v>
      </c>
      <c r="S76" s="94">
        <v>14.245810055865922</v>
      </c>
      <c r="T76" s="94">
        <v>0</v>
      </c>
      <c r="U76" s="94">
        <v>3.5139664804469275</v>
      </c>
      <c r="V76" s="94">
        <v>14.245810055865922</v>
      </c>
      <c r="W76" s="77"/>
      <c r="X76" s="10">
        <f>+S75+R75+Q75+N75</f>
        <v>204</v>
      </c>
      <c r="Y76" s="5" t="s">
        <v>182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74" x14ac:dyDescent="0.25">
      <c r="A77" s="12">
        <v>4</v>
      </c>
      <c r="B77" s="44" t="s">
        <v>40</v>
      </c>
      <c r="C77" s="15">
        <f>SUM(D77:V77)</f>
        <v>455538.48168800987</v>
      </c>
      <c r="D77" s="15">
        <f t="shared" ref="D77:V77" si="4">D75*D76</f>
        <v>383532.99008017121</v>
      </c>
      <c r="E77" s="15">
        <f t="shared" si="4"/>
        <v>899.7581193247205</v>
      </c>
      <c r="F77" s="15">
        <f>F75*F76</f>
        <v>5</v>
      </c>
      <c r="G77" s="15">
        <f t="shared" si="4"/>
        <v>6.983240223463687</v>
      </c>
      <c r="H77" s="15">
        <f>H75*H76</f>
        <v>0</v>
      </c>
      <c r="I77" s="15">
        <f t="shared" si="4"/>
        <v>16562.140104008369</v>
      </c>
      <c r="J77" s="15">
        <f t="shared" si="4"/>
        <v>33202.982650336067</v>
      </c>
      <c r="K77" s="15">
        <f t="shared" si="4"/>
        <v>14878.983388199442</v>
      </c>
      <c r="L77" s="15">
        <f t="shared" si="4"/>
        <v>2576.4820945733154</v>
      </c>
      <c r="M77" s="15">
        <f t="shared" si="4"/>
        <v>590.34636871508383</v>
      </c>
      <c r="N77" s="15">
        <f t="shared" si="4"/>
        <v>739.27374301675979</v>
      </c>
      <c r="O77" s="15">
        <f t="shared" si="4"/>
        <v>1841.7150837988827</v>
      </c>
      <c r="P77" s="108">
        <f t="shared" ref="P77" si="5">P75*P76</f>
        <v>0</v>
      </c>
      <c r="Q77" s="15">
        <f t="shared" si="4"/>
        <v>272.34636871508383</v>
      </c>
      <c r="R77" s="15">
        <f t="shared" si="4"/>
        <v>141.62011173184359</v>
      </c>
      <c r="S77" s="15">
        <f t="shared" si="4"/>
        <v>14.245810055865922</v>
      </c>
      <c r="T77" s="15">
        <f t="shared" si="4"/>
        <v>0</v>
      </c>
      <c r="U77" s="15">
        <f t="shared" si="4"/>
        <v>45.681564245810058</v>
      </c>
      <c r="V77" s="15">
        <f t="shared" si="4"/>
        <v>227.93296089385476</v>
      </c>
      <c r="W77" s="40"/>
      <c r="X77" s="10">
        <f>SUM(U77+T77+SUM(D77:N77))</f>
        <v>453040.62135281431</v>
      </c>
      <c r="Y77" s="6" t="s">
        <v>178</v>
      </c>
      <c r="Z77" s="6"/>
      <c r="AA77" s="6"/>
      <c r="AB77" s="6"/>
      <c r="AC77" s="5">
        <f>SUM(D77:V77)-C77</f>
        <v>0</v>
      </c>
      <c r="AD77" s="6"/>
      <c r="AE77" s="6"/>
      <c r="AF77" s="6"/>
      <c r="AG77" s="6"/>
      <c r="AH77" s="6"/>
      <c r="AI77" s="6"/>
      <c r="AJ77" s="6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</row>
    <row r="78" spans="1:74" x14ac:dyDescent="0.25">
      <c r="A78" s="12">
        <v>5</v>
      </c>
      <c r="B78" s="9" t="s">
        <v>41</v>
      </c>
      <c r="C78" s="28">
        <f>SUM(D78:V78)</f>
        <v>0.99999999999999978</v>
      </c>
      <c r="D78" s="28">
        <f t="shared" ref="D78:V78" si="6">D77/$C77</f>
        <v>0.84193324054420071</v>
      </c>
      <c r="E78" s="28">
        <f t="shared" si="6"/>
        <v>1.975152825707815E-3</v>
      </c>
      <c r="F78" s="28">
        <f>F77/$C77</f>
        <v>1.0976021128823998E-5</v>
      </c>
      <c r="G78" s="28">
        <f t="shared" si="6"/>
        <v>1.532963844807821E-5</v>
      </c>
      <c r="H78" s="28">
        <f>H77/$C77</f>
        <v>0</v>
      </c>
      <c r="I78" s="28">
        <f t="shared" si="6"/>
        <v>3.6357279944027827E-2</v>
      </c>
      <c r="J78" s="28">
        <f t="shared" si="6"/>
        <v>7.2887327822013057E-2</v>
      </c>
      <c r="K78" s="28">
        <f t="shared" si="6"/>
        <v>3.266240720885967E-2</v>
      </c>
      <c r="L78" s="28">
        <f t="shared" si="6"/>
        <v>5.6559043816146841E-3</v>
      </c>
      <c r="M78" s="28">
        <f t="shared" si="6"/>
        <v>1.2959308432682565E-3</v>
      </c>
      <c r="N78" s="28">
        <f t="shared" si="6"/>
        <v>1.6228568446673515E-3</v>
      </c>
      <c r="O78" s="28">
        <f t="shared" si="6"/>
        <v>4.0429407346100794E-3</v>
      </c>
      <c r="P78" s="28">
        <f t="shared" ref="P78" si="7">P77/$C77</f>
        <v>0</v>
      </c>
      <c r="Q78" s="28">
        <f t="shared" si="6"/>
        <v>5.9785589947505022E-4</v>
      </c>
      <c r="R78" s="28">
        <f t="shared" si="6"/>
        <v>3.1088506772702614E-4</v>
      </c>
      <c r="S78" s="28">
        <f t="shared" si="6"/>
        <v>3.1272462434079549E-5</v>
      </c>
      <c r="T78" s="28">
        <f t="shared" si="6"/>
        <v>0</v>
      </c>
      <c r="U78" s="28">
        <f t="shared" si="6"/>
        <v>1.0028036287194841E-4</v>
      </c>
      <c r="V78" s="28">
        <f t="shared" si="6"/>
        <v>5.0035939894527278E-4</v>
      </c>
      <c r="W78" s="78"/>
      <c r="X78" s="60">
        <f>SUM(D75:U75)</f>
        <v>425483.1225</v>
      </c>
      <c r="Y78" s="5" t="s">
        <v>177</v>
      </c>
      <c r="Z78" s="5"/>
      <c r="AA78" s="5"/>
      <c r="AB78" s="5"/>
      <c r="AC78" s="5">
        <f>SUM(D78:V78)-C78</f>
        <v>0</v>
      </c>
      <c r="AD78" s="5"/>
      <c r="AE78" s="5"/>
      <c r="AF78" s="5"/>
      <c r="AG78" s="5"/>
      <c r="AH78" s="5"/>
      <c r="AI78" s="5"/>
      <c r="AJ78" s="5"/>
    </row>
    <row r="79" spans="1:74" x14ac:dyDescent="0.25">
      <c r="A79" s="12"/>
      <c r="B79" s="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78"/>
      <c r="X79" s="60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74" x14ac:dyDescent="0.25">
      <c r="A80" s="12">
        <v>6</v>
      </c>
      <c r="B80" s="128" t="s">
        <v>196</v>
      </c>
      <c r="C80" s="118">
        <f>SUM(D80:V80)</f>
        <v>454882.33643661317</v>
      </c>
      <c r="D80" s="97">
        <f>+D77</f>
        <v>383532.99008017121</v>
      </c>
      <c r="E80" s="97">
        <f t="shared" ref="E80:U80" si="8">+E77</f>
        <v>899.7581193247205</v>
      </c>
      <c r="F80" s="97">
        <f t="shared" si="8"/>
        <v>5</v>
      </c>
      <c r="G80" s="97">
        <f t="shared" si="8"/>
        <v>6.983240223463687</v>
      </c>
      <c r="H80" s="97">
        <f t="shared" si="8"/>
        <v>0</v>
      </c>
      <c r="I80" s="97">
        <f t="shared" si="8"/>
        <v>16562.140104008369</v>
      </c>
      <c r="J80" s="97">
        <f t="shared" si="8"/>
        <v>33202.982650336067</v>
      </c>
      <c r="K80" s="97">
        <f t="shared" si="8"/>
        <v>14878.983388199442</v>
      </c>
      <c r="L80" s="97">
        <f t="shared" si="8"/>
        <v>2576.4820945733154</v>
      </c>
      <c r="M80" s="97">
        <f t="shared" si="8"/>
        <v>590.34636871508383</v>
      </c>
      <c r="N80" s="97">
        <f t="shared" si="8"/>
        <v>739.27374301675979</v>
      </c>
      <c r="O80" s="97">
        <f t="shared" si="8"/>
        <v>1841.7150837988827</v>
      </c>
      <c r="P80" s="97">
        <f t="shared" ref="P80" si="9">+P77</f>
        <v>0</v>
      </c>
      <c r="Q80" s="99">
        <v>0</v>
      </c>
      <c r="R80" s="99">
        <v>0</v>
      </c>
      <c r="S80" s="99">
        <v>0</v>
      </c>
      <c r="T80" s="97">
        <f t="shared" si="8"/>
        <v>0</v>
      </c>
      <c r="U80" s="97">
        <f t="shared" si="8"/>
        <v>45.681564245810058</v>
      </c>
      <c r="V80" s="99">
        <v>0</v>
      </c>
      <c r="W80" s="79"/>
      <c r="X80" s="10">
        <f>SUM(+T77+N77+M77+L77+J77+D77+K77+E77+I77+O77)</f>
        <v>454824.67163214384</v>
      </c>
      <c r="Y80" s="6" t="s">
        <v>179</v>
      </c>
      <c r="Z80" s="5"/>
      <c r="AA80" s="5"/>
      <c r="AB80" s="5"/>
      <c r="AC80" s="5">
        <f t="shared" ref="AC80:AC86" si="10">SUM(D80:V80)-C80</f>
        <v>0</v>
      </c>
      <c r="AD80" s="5"/>
      <c r="AE80" s="5"/>
      <c r="AF80" s="5"/>
      <c r="AG80" s="5"/>
      <c r="AH80" s="5"/>
      <c r="AI80" s="5"/>
      <c r="AJ80" s="5"/>
    </row>
    <row r="81" spans="1:47" x14ac:dyDescent="0.25">
      <c r="A81" s="106">
        <v>7</v>
      </c>
      <c r="B81" s="128" t="s">
        <v>197</v>
      </c>
      <c r="C81" s="116">
        <f>SUM(D81:V81)</f>
        <v>0.99999999999999989</v>
      </c>
      <c r="D81" s="116">
        <f>+D80/$C$80</f>
        <v>0.84314768756384906</v>
      </c>
      <c r="E81" s="116">
        <f t="shared" ref="E81:V81" si="11">+E80/$C$80</f>
        <v>1.9780018858791184E-3</v>
      </c>
      <c r="F81" s="116">
        <f t="shared" si="11"/>
        <v>1.0991853495935292E-5</v>
      </c>
      <c r="G81" s="116">
        <f t="shared" si="11"/>
        <v>1.5351750692647055E-5</v>
      </c>
      <c r="H81" s="116">
        <f t="shared" si="11"/>
        <v>0</v>
      </c>
      <c r="I81" s="116">
        <f t="shared" si="11"/>
        <v>3.6409723520482898E-2</v>
      </c>
      <c r="J81" s="116">
        <f t="shared" si="11"/>
        <v>7.2992464184115063E-2</v>
      </c>
      <c r="K81" s="116">
        <f t="shared" si="11"/>
        <v>3.270952111430863E-2</v>
      </c>
      <c r="L81" s="116">
        <f t="shared" si="11"/>
        <v>5.6640627436900758E-3</v>
      </c>
      <c r="M81" s="116">
        <f t="shared" si="11"/>
        <v>1.2978001593547197E-3</v>
      </c>
      <c r="N81" s="116">
        <f t="shared" si="11"/>
        <v>1.625197735326388E-3</v>
      </c>
      <c r="O81" s="116">
        <f t="shared" si="11"/>
        <v>4.0487724764743018E-3</v>
      </c>
      <c r="P81" s="116">
        <f t="shared" ref="P81" si="12">+P80/$C$80</f>
        <v>0</v>
      </c>
      <c r="Q81" s="116">
        <f t="shared" si="11"/>
        <v>0</v>
      </c>
      <c r="R81" s="116">
        <f t="shared" si="11"/>
        <v>0</v>
      </c>
      <c r="S81" s="116">
        <f t="shared" si="11"/>
        <v>0</v>
      </c>
      <c r="T81" s="116">
        <f t="shared" si="11"/>
        <v>0</v>
      </c>
      <c r="U81" s="116">
        <f t="shared" si="11"/>
        <v>1.0042501233101998E-4</v>
      </c>
      <c r="V81" s="116">
        <f t="shared" si="11"/>
        <v>0</v>
      </c>
      <c r="W81" s="79"/>
      <c r="X81" s="10">
        <f>SUM(U77+T77+O77+N77+M77+L77+J77++D77+K77+E77+I77)</f>
        <v>454870.35319638968</v>
      </c>
      <c r="Y81" s="5" t="s">
        <v>180</v>
      </c>
      <c r="Z81" s="5"/>
      <c r="AA81" s="5"/>
      <c r="AB81" s="5"/>
      <c r="AC81" s="5">
        <f t="shared" si="10"/>
        <v>0</v>
      </c>
      <c r="AD81" s="5"/>
      <c r="AE81" s="5"/>
      <c r="AF81" s="5"/>
      <c r="AG81" s="5"/>
      <c r="AH81" s="5"/>
      <c r="AI81" s="5"/>
      <c r="AJ81" s="5"/>
    </row>
    <row r="82" spans="1:47" x14ac:dyDescent="0.25">
      <c r="A82" s="12"/>
      <c r="B82" s="9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117"/>
      <c r="Q82" s="36"/>
      <c r="R82" s="36"/>
      <c r="S82" s="36"/>
      <c r="T82" s="36"/>
      <c r="U82" s="28"/>
      <c r="V82" s="36"/>
      <c r="W82" s="79"/>
      <c r="X82" s="10"/>
      <c r="Y82" s="5"/>
      <c r="Z82" s="5"/>
      <c r="AA82" s="5"/>
      <c r="AB82" s="5"/>
      <c r="AC82" s="5">
        <f t="shared" si="10"/>
        <v>0</v>
      </c>
      <c r="AD82" s="5"/>
      <c r="AE82" s="5"/>
      <c r="AF82" s="5"/>
      <c r="AG82" s="5"/>
      <c r="AH82" s="5"/>
      <c r="AI82" s="5"/>
      <c r="AJ82" s="5"/>
    </row>
    <row r="83" spans="1:47" x14ac:dyDescent="0.25">
      <c r="A83" s="12">
        <v>8</v>
      </c>
      <c r="B83" s="41" t="s">
        <v>42</v>
      </c>
      <c r="C83" s="10"/>
      <c r="D83" s="35"/>
      <c r="E83" s="35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4"/>
      <c r="Q83" s="10"/>
      <c r="R83" s="10"/>
      <c r="S83" s="10"/>
      <c r="T83" s="10"/>
      <c r="U83" s="10"/>
      <c r="V83" s="10"/>
      <c r="W83" s="66"/>
      <c r="X83" s="10"/>
      <c r="Y83" s="5"/>
      <c r="Z83" s="5"/>
      <c r="AA83" s="5"/>
      <c r="AB83" s="5"/>
      <c r="AC83" s="5">
        <f t="shared" si="10"/>
        <v>0</v>
      </c>
      <c r="AD83" s="5"/>
      <c r="AE83" s="5"/>
      <c r="AF83" s="5"/>
      <c r="AG83" s="5"/>
      <c r="AH83" s="5"/>
      <c r="AI83" s="5"/>
      <c r="AJ83" s="5"/>
    </row>
    <row r="84" spans="1:47" x14ac:dyDescent="0.25">
      <c r="A84" s="12"/>
      <c r="B84" s="10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09"/>
      <c r="Q84" s="17"/>
      <c r="R84" s="17"/>
      <c r="S84" s="17"/>
      <c r="T84" s="17"/>
      <c r="U84" s="17"/>
      <c r="V84" s="17"/>
      <c r="W84" s="80"/>
      <c r="X84" s="33" t="s">
        <v>240</v>
      </c>
      <c r="Y84" s="5"/>
      <c r="Z84" s="5"/>
      <c r="AA84" s="5"/>
      <c r="AB84" s="5"/>
      <c r="AC84" s="5">
        <f t="shared" si="10"/>
        <v>0</v>
      </c>
      <c r="AD84" s="5"/>
      <c r="AE84" s="5"/>
      <c r="AF84" s="5"/>
      <c r="AG84" s="5"/>
      <c r="AH84" s="5"/>
      <c r="AI84" s="5"/>
      <c r="AJ84" s="5"/>
    </row>
    <row r="85" spans="1:47" x14ac:dyDescent="0.25">
      <c r="A85" s="12">
        <v>9</v>
      </c>
      <c r="B85" s="128" t="s">
        <v>146</v>
      </c>
      <c r="C85" s="91">
        <f>SUM(D85:V85)</f>
        <v>353743622.50133729</v>
      </c>
      <c r="D85" s="91">
        <v>19862577.932974882</v>
      </c>
      <c r="E85" s="91">
        <f>+D85/D75*E75</f>
        <v>46597.075683576615</v>
      </c>
      <c r="F85" s="91">
        <v>5000</v>
      </c>
      <c r="G85" s="91">
        <v>5000</v>
      </c>
      <c r="H85" s="91">
        <v>95113.636363636382</v>
      </c>
      <c r="I85" s="91">
        <v>1946892.5647925793</v>
      </c>
      <c r="J85" s="91">
        <v>17752920.512268085</v>
      </c>
      <c r="K85" s="91">
        <v>28965019.325031847</v>
      </c>
      <c r="L85" s="91">
        <v>17084877.445212834</v>
      </c>
      <c r="M85" s="92">
        <v>12315179.353387499</v>
      </c>
      <c r="N85" s="91">
        <v>25778202.55239328</v>
      </c>
      <c r="O85" s="124">
        <v>171579.43636363637</v>
      </c>
      <c r="P85" s="124">
        <v>0</v>
      </c>
      <c r="Q85" s="85">
        <v>7752165.727156423</v>
      </c>
      <c r="R85" s="6">
        <v>21840257.59372567</v>
      </c>
      <c r="S85" s="6">
        <v>9388798.9501323942</v>
      </c>
      <c r="T85" s="6">
        <v>0</v>
      </c>
      <c r="U85" s="6">
        <v>376649.1632299326</v>
      </c>
      <c r="V85" s="6">
        <v>190356791.23262098</v>
      </c>
      <c r="W85" s="76"/>
      <c r="X85" s="19">
        <f>+V85+S85+R85+N85+Q85</f>
        <v>255116216.05602878</v>
      </c>
      <c r="Y85" s="5"/>
      <c r="Z85" s="5"/>
      <c r="AA85" s="5"/>
      <c r="AB85" s="5"/>
      <c r="AC85" s="5">
        <f t="shared" si="10"/>
        <v>0</v>
      </c>
      <c r="AD85" s="5"/>
      <c r="AE85" s="5"/>
      <c r="AF85" s="5"/>
      <c r="AG85" s="5"/>
      <c r="AH85" s="5"/>
      <c r="AI85" s="5"/>
      <c r="AJ85" s="5"/>
    </row>
    <row r="86" spans="1:47" x14ac:dyDescent="0.25">
      <c r="A86" s="12">
        <v>10</v>
      </c>
      <c r="B86" s="128" t="s">
        <v>41</v>
      </c>
      <c r="C86" s="29">
        <f>SUM(D86:V86)</f>
        <v>0.99999999999999989</v>
      </c>
      <c r="D86" s="29">
        <f t="shared" ref="D86:V86" si="13">D85/$C$85</f>
        <v>5.6149642479843699E-2</v>
      </c>
      <c r="E86" s="29">
        <f t="shared" si="13"/>
        <v>1.3172555692760358E-4</v>
      </c>
      <c r="F86" s="29">
        <f>F85/$C$85</f>
        <v>1.4134530439431733E-5</v>
      </c>
      <c r="G86" s="29">
        <f t="shared" si="13"/>
        <v>1.4134530439431733E-5</v>
      </c>
      <c r="H86" s="29">
        <f>H85/$C$85</f>
        <v>2.6887731767737187E-4</v>
      </c>
      <c r="I86" s="29">
        <f t="shared" si="13"/>
        <v>5.5036824438728059E-3</v>
      </c>
      <c r="J86" s="29">
        <f t="shared" si="13"/>
        <v>5.0185839073893047E-2</v>
      </c>
      <c r="K86" s="29">
        <f t="shared" si="13"/>
        <v>8.1881389465678203E-2</v>
      </c>
      <c r="L86" s="29">
        <f t="shared" si="13"/>
        <v>4.8297344060664292E-2</v>
      </c>
      <c r="M86" s="29">
        <f t="shared" si="13"/>
        <v>3.4813855487503362E-2</v>
      </c>
      <c r="N86" s="29">
        <f t="shared" si="13"/>
        <v>7.2872557730127921E-2</v>
      </c>
      <c r="O86" s="29">
        <f t="shared" si="13"/>
        <v>4.8503895321247166E-4</v>
      </c>
      <c r="P86" s="115">
        <f t="shared" ref="P86" si="14">P85/$C$85</f>
        <v>0</v>
      </c>
      <c r="Q86" s="29">
        <f t="shared" si="13"/>
        <v>2.1914644488402378E-2</v>
      </c>
      <c r="R86" s="29">
        <f t="shared" si="13"/>
        <v>6.1740357152709105E-2</v>
      </c>
      <c r="S86" s="29">
        <f t="shared" si="13"/>
        <v>2.6541252910070205E-2</v>
      </c>
      <c r="T86" s="29">
        <f t="shared" si="13"/>
        <v>0</v>
      </c>
      <c r="U86" s="29">
        <f t="shared" si="13"/>
        <v>1.0647518125319947E-3</v>
      </c>
      <c r="V86" s="29">
        <f t="shared" si="13"/>
        <v>0.53812077200600661</v>
      </c>
      <c r="W86" s="29"/>
      <c r="X86" s="18" t="s">
        <v>151</v>
      </c>
      <c r="Y86" s="5"/>
      <c r="Z86" s="5"/>
      <c r="AA86" s="5"/>
      <c r="AB86" s="5"/>
      <c r="AC86" s="5">
        <f t="shared" si="10"/>
        <v>0</v>
      </c>
      <c r="AD86" s="5"/>
      <c r="AE86" s="5"/>
      <c r="AF86" s="5"/>
      <c r="AG86" s="5"/>
      <c r="AH86" s="5"/>
      <c r="AI86" s="5"/>
      <c r="AJ86" s="5"/>
    </row>
    <row r="87" spans="1:47" s="100" customFormat="1" x14ac:dyDescent="0.25">
      <c r="A87" s="106"/>
      <c r="B87" s="103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0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</row>
    <row r="88" spans="1:47" s="100" customFormat="1" x14ac:dyDescent="0.25">
      <c r="A88" s="106">
        <v>11</v>
      </c>
      <c r="B88" s="128" t="s">
        <v>229</v>
      </c>
      <c r="C88" s="124">
        <f>SUM(D88:V88)</f>
        <v>149118370.62057856</v>
      </c>
      <c r="D88" s="97">
        <v>19862577.932974882</v>
      </c>
      <c r="E88" s="97">
        <f>+D88/D75*E75</f>
        <v>46597.075683576615</v>
      </c>
      <c r="F88" s="97">
        <v>5000</v>
      </c>
      <c r="G88" s="97">
        <v>5000</v>
      </c>
      <c r="H88" s="97">
        <v>95113.636363636382</v>
      </c>
      <c r="I88" s="97">
        <v>1946892.5647925793</v>
      </c>
      <c r="J88" s="97">
        <v>17752920.512268085</v>
      </c>
      <c r="K88" s="97">
        <v>28965019.325031847</v>
      </c>
      <c r="L88" s="97">
        <v>17084877.445212834</v>
      </c>
      <c r="M88" s="97">
        <v>12315179.353387499</v>
      </c>
      <c r="N88" s="97">
        <v>25778202.55239328</v>
      </c>
      <c r="O88" s="97">
        <v>171579.43636363637</v>
      </c>
      <c r="P88" s="97">
        <v>0</v>
      </c>
      <c r="Q88" s="97">
        <v>7752165.727156423</v>
      </c>
      <c r="R88" s="97">
        <v>16960595.895720307</v>
      </c>
      <c r="S88" s="97">
        <v>0</v>
      </c>
      <c r="T88" s="97">
        <v>0</v>
      </c>
      <c r="U88" s="97">
        <v>376649.1632299326</v>
      </c>
      <c r="V88" s="97">
        <v>0</v>
      </c>
      <c r="W88" s="122"/>
      <c r="X88" s="104">
        <f>SUM(U85+T85+SUM(D85:O85))</f>
        <v>124405608.99770181</v>
      </c>
      <c r="Y88" s="101"/>
      <c r="Z88" s="101"/>
      <c r="AA88" s="101"/>
      <c r="AB88" s="101"/>
      <c r="AC88" s="101">
        <f>SUM(D88:V88)-C88</f>
        <v>0</v>
      </c>
      <c r="AD88" s="101"/>
      <c r="AE88" s="101"/>
      <c r="AF88" s="101"/>
      <c r="AG88" s="101"/>
      <c r="AH88" s="101"/>
      <c r="AI88" s="101"/>
      <c r="AJ88" s="101"/>
    </row>
    <row r="89" spans="1:47" x14ac:dyDescent="0.25">
      <c r="A89" s="12">
        <v>12</v>
      </c>
      <c r="B89" s="98" t="s">
        <v>197</v>
      </c>
      <c r="C89" s="35">
        <f>SUM(D89:V89)</f>
        <v>0.99999999999999978</v>
      </c>
      <c r="D89" s="125">
        <f>D88/$C$88</f>
        <v>0.13320007354099817</v>
      </c>
      <c r="E89" s="125">
        <f t="shared" ref="E89:V89" si="15">E88/$C$88</f>
        <v>3.124838039046153E-4</v>
      </c>
      <c r="F89" s="125">
        <f t="shared" si="15"/>
        <v>3.3530409292911038E-5</v>
      </c>
      <c r="G89" s="125">
        <f t="shared" si="15"/>
        <v>3.3530409292911038E-5</v>
      </c>
      <c r="H89" s="125">
        <f t="shared" si="15"/>
        <v>6.3783983132196696E-4</v>
      </c>
      <c r="I89" s="125">
        <f t="shared" si="15"/>
        <v>1.3056020909364103E-2</v>
      </c>
      <c r="J89" s="125">
        <f t="shared" si="15"/>
        <v>0.11905253818417297</v>
      </c>
      <c r="K89" s="125">
        <f t="shared" si="15"/>
        <v>0.19424179062907915</v>
      </c>
      <c r="L89" s="125">
        <f t="shared" si="15"/>
        <v>0.11457258669144213</v>
      </c>
      <c r="M89" s="125">
        <f t="shared" si="15"/>
        <v>8.2586600846938071E-2</v>
      </c>
      <c r="N89" s="125">
        <f t="shared" si="15"/>
        <v>0.17287073648346216</v>
      </c>
      <c r="O89" s="125">
        <f t="shared" si="15"/>
        <v>1.1506257455039424E-3</v>
      </c>
      <c r="P89" s="125">
        <f t="shared" ref="P89" si="16">P88/$C$88</f>
        <v>0</v>
      </c>
      <c r="Q89" s="125">
        <f t="shared" si="15"/>
        <v>5.1986657947606443E-2</v>
      </c>
      <c r="R89" s="125">
        <f t="shared" si="15"/>
        <v>0.11373914444703381</v>
      </c>
      <c r="S89" s="125">
        <f t="shared" si="15"/>
        <v>0</v>
      </c>
      <c r="T89" s="125">
        <f t="shared" si="15"/>
        <v>0</v>
      </c>
      <c r="U89" s="125">
        <f t="shared" si="15"/>
        <v>2.5258401205864199E-3</v>
      </c>
      <c r="V89" s="125">
        <f t="shared" si="15"/>
        <v>0</v>
      </c>
      <c r="W89" s="79"/>
      <c r="X89" s="14">
        <f>+V85+S85+R85+Q85+N85+M85</f>
        <v>267431395.40941629</v>
      </c>
      <c r="Y89" s="5" t="s">
        <v>241</v>
      </c>
      <c r="Z89" s="5"/>
      <c r="AA89" s="5"/>
      <c r="AB89" s="5"/>
      <c r="AC89" s="5">
        <f>SUM(D89:V89)-C89</f>
        <v>0</v>
      </c>
      <c r="AD89" s="5"/>
      <c r="AE89" s="5"/>
      <c r="AF89" s="5"/>
      <c r="AG89" s="5"/>
      <c r="AH89" s="5"/>
      <c r="AI89" s="5"/>
      <c r="AJ89" s="5"/>
    </row>
    <row r="90" spans="1:47" s="100" customFormat="1" x14ac:dyDescent="0.25">
      <c r="A90" s="106"/>
      <c r="B90" s="98"/>
      <c r="C90" s="116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22"/>
      <c r="X90" s="107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</row>
    <row r="91" spans="1:47" s="100" customFormat="1" x14ac:dyDescent="0.25">
      <c r="A91" s="106">
        <v>13</v>
      </c>
      <c r="B91" s="98" t="s">
        <v>198</v>
      </c>
      <c r="C91" s="124">
        <f>SUM(D91:V91)</f>
        <v>132157774.72485824</v>
      </c>
      <c r="D91" s="97">
        <f>+D85</f>
        <v>19862577.932974882</v>
      </c>
      <c r="E91" s="97">
        <f t="shared" ref="E91:U91" si="17">+E85</f>
        <v>46597.075683576615</v>
      </c>
      <c r="F91" s="97">
        <f t="shared" si="17"/>
        <v>5000</v>
      </c>
      <c r="G91" s="97">
        <f t="shared" si="17"/>
        <v>5000</v>
      </c>
      <c r="H91" s="97">
        <f t="shared" si="17"/>
        <v>95113.636363636382</v>
      </c>
      <c r="I91" s="97">
        <f t="shared" si="17"/>
        <v>1946892.5647925793</v>
      </c>
      <c r="J91" s="97">
        <f t="shared" si="17"/>
        <v>17752920.512268085</v>
      </c>
      <c r="K91" s="97">
        <f t="shared" si="17"/>
        <v>28965019.325031847</v>
      </c>
      <c r="L91" s="97">
        <f t="shared" si="17"/>
        <v>17084877.445212834</v>
      </c>
      <c r="M91" s="97">
        <f t="shared" si="17"/>
        <v>12315179.353387499</v>
      </c>
      <c r="N91" s="97">
        <f t="shared" si="17"/>
        <v>25778202.55239328</v>
      </c>
      <c r="O91" s="97">
        <f t="shared" si="17"/>
        <v>171579.43636363637</v>
      </c>
      <c r="P91" s="97">
        <f t="shared" ref="P91" si="18">+P85</f>
        <v>0</v>
      </c>
      <c r="Q91" s="97">
        <f t="shared" si="17"/>
        <v>7752165.727156423</v>
      </c>
      <c r="R91" s="130">
        <v>0</v>
      </c>
      <c r="S91" s="130">
        <v>0</v>
      </c>
      <c r="T91" s="97">
        <f t="shared" si="17"/>
        <v>0</v>
      </c>
      <c r="U91" s="97">
        <f t="shared" si="17"/>
        <v>376649.1632299326</v>
      </c>
      <c r="V91" s="97">
        <v>0</v>
      </c>
      <c r="W91" s="122"/>
      <c r="X91" s="107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</row>
    <row r="92" spans="1:47" s="127" customFormat="1" x14ac:dyDescent="0.25">
      <c r="A92" s="106">
        <v>14</v>
      </c>
      <c r="B92" s="98" t="s">
        <v>197</v>
      </c>
      <c r="C92" s="116">
        <f>SUM(D92:V92)</f>
        <v>0.99999999999999989</v>
      </c>
      <c r="D92" s="125">
        <f>D91/$C$91</f>
        <v>0.15029443386382041</v>
      </c>
      <c r="E92" s="125">
        <f t="shared" ref="E92:V92" si="19">E91/$C$91</f>
        <v>3.5258671523932621E-4</v>
      </c>
      <c r="F92" s="125">
        <f t="shared" si="19"/>
        <v>3.7833566813678528E-5</v>
      </c>
      <c r="G92" s="125">
        <f t="shared" si="19"/>
        <v>3.7833566813678528E-5</v>
      </c>
      <c r="H92" s="125">
        <f t="shared" si="19"/>
        <v>7.1969762325111222E-4</v>
      </c>
      <c r="I92" s="125">
        <f t="shared" si="19"/>
        <v>1.4731577985826801E-2</v>
      </c>
      <c r="J92" s="125">
        <f t="shared" si="19"/>
        <v>0.13433126086776373</v>
      </c>
      <c r="K92" s="125">
        <f t="shared" si="19"/>
        <v>0.21916999877861643</v>
      </c>
      <c r="L92" s="125">
        <f t="shared" si="19"/>
        <v>0.12927637046539381</v>
      </c>
      <c r="M92" s="125">
        <f t="shared" si="19"/>
        <v>9.3185432177764066E-2</v>
      </c>
      <c r="N92" s="125">
        <f t="shared" si="19"/>
        <v>0.19505626972050191</v>
      </c>
      <c r="O92" s="125">
        <f t="shared" si="19"/>
        <v>1.2982924139033881E-3</v>
      </c>
      <c r="P92" s="125">
        <f t="shared" ref="P92" si="20">P91/$C$91</f>
        <v>0</v>
      </c>
      <c r="Q92" s="125">
        <f t="shared" si="19"/>
        <v>5.8658415997816266E-2</v>
      </c>
      <c r="R92" s="125">
        <f t="shared" si="19"/>
        <v>0</v>
      </c>
      <c r="S92" s="125">
        <f t="shared" si="19"/>
        <v>0</v>
      </c>
      <c r="T92" s="125">
        <f t="shared" si="19"/>
        <v>0</v>
      </c>
      <c r="U92" s="125">
        <f t="shared" si="19"/>
        <v>2.8499962564751532E-3</v>
      </c>
      <c r="V92" s="125">
        <f t="shared" si="19"/>
        <v>0</v>
      </c>
      <c r="W92" s="123"/>
      <c r="X92" s="104">
        <f>SUM(U85+T85+SUM(D85:O85))</f>
        <v>124405608.99770181</v>
      </c>
      <c r="Y92" s="101"/>
      <c r="Z92" s="101"/>
      <c r="AA92" s="101"/>
      <c r="AB92" s="101"/>
      <c r="AC92" s="101">
        <f>SUM(D92:V92)-C92</f>
        <v>0</v>
      </c>
      <c r="AD92" s="101"/>
      <c r="AE92" s="101"/>
      <c r="AF92" s="101"/>
      <c r="AG92" s="101"/>
      <c r="AH92" s="101"/>
      <c r="AI92" s="101"/>
      <c r="AJ92" s="101"/>
    </row>
    <row r="93" spans="1:47" x14ac:dyDescent="0.25">
      <c r="A93" s="12"/>
      <c r="B93" s="9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05"/>
      <c r="Q93" s="11"/>
      <c r="R93" s="11"/>
      <c r="S93" s="11"/>
      <c r="T93" s="11"/>
      <c r="U93" s="11"/>
      <c r="V93" s="11"/>
      <c r="W93" s="72"/>
      <c r="X93" s="33" t="s">
        <v>147</v>
      </c>
      <c r="Y93" s="5"/>
      <c r="Z93" s="5"/>
      <c r="AA93" s="5"/>
      <c r="AB93" s="5"/>
      <c r="AC93" s="5">
        <f>SUM(D93:V93)-C93</f>
        <v>0</v>
      </c>
      <c r="AD93" s="5"/>
      <c r="AE93" s="5"/>
      <c r="AF93" s="5"/>
      <c r="AG93" s="5"/>
      <c r="AH93" s="5"/>
      <c r="AI93" s="5"/>
      <c r="AJ93" s="5"/>
    </row>
    <row r="94" spans="1:47" x14ac:dyDescent="0.25">
      <c r="A94" s="12">
        <v>14</v>
      </c>
      <c r="B94" s="98" t="s">
        <v>199</v>
      </c>
      <c r="C94" s="91">
        <f>SUM(D94:V94)</f>
        <v>98627406.445308521</v>
      </c>
      <c r="D94" s="91">
        <f>+D85</f>
        <v>19862577.932974882</v>
      </c>
      <c r="E94" s="124">
        <f t="shared" ref="E94:U94" si="21">+E85</f>
        <v>46597.075683576615</v>
      </c>
      <c r="F94" s="124">
        <f t="shared" si="21"/>
        <v>5000</v>
      </c>
      <c r="G94" s="124">
        <f t="shared" si="21"/>
        <v>5000</v>
      </c>
      <c r="H94" s="124">
        <f t="shared" si="21"/>
        <v>95113.636363636382</v>
      </c>
      <c r="I94" s="124">
        <f t="shared" si="21"/>
        <v>1946892.5647925793</v>
      </c>
      <c r="J94" s="124">
        <f t="shared" si="21"/>
        <v>17752920.512268085</v>
      </c>
      <c r="K94" s="124">
        <f t="shared" si="21"/>
        <v>28965019.325031847</v>
      </c>
      <c r="L94" s="124">
        <f t="shared" si="21"/>
        <v>17084877.445212834</v>
      </c>
      <c r="M94" s="124">
        <f t="shared" si="21"/>
        <v>12315179.353387499</v>
      </c>
      <c r="N94" s="124">
        <v>0</v>
      </c>
      <c r="O94" s="124">
        <f t="shared" si="21"/>
        <v>171579.43636363637</v>
      </c>
      <c r="P94" s="124">
        <f t="shared" ref="P94" si="22">+P85</f>
        <v>0</v>
      </c>
      <c r="Q94" s="124">
        <v>0</v>
      </c>
      <c r="R94" s="124">
        <v>0</v>
      </c>
      <c r="S94" s="124">
        <v>0</v>
      </c>
      <c r="T94" s="124">
        <f t="shared" si="21"/>
        <v>0</v>
      </c>
      <c r="U94" s="124">
        <f t="shared" si="21"/>
        <v>376649.1632299326</v>
      </c>
      <c r="V94" s="124">
        <v>0</v>
      </c>
      <c r="W94" s="76"/>
      <c r="X94" s="19">
        <f>+V94+S94+R94+O94+Q94</f>
        <v>171579.43636363637</v>
      </c>
      <c r="Y94" s="7"/>
      <c r="Z94" s="27"/>
      <c r="AA94" s="7"/>
      <c r="AB94" s="7"/>
      <c r="AC94" s="5">
        <f>SUM(D94:V94)-C94</f>
        <v>0</v>
      </c>
      <c r="AD94" s="7"/>
      <c r="AE94" s="7"/>
      <c r="AF94" s="7"/>
      <c r="AG94" s="7"/>
      <c r="AH94" s="7"/>
      <c r="AI94" s="7"/>
      <c r="AJ94" s="7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x14ac:dyDescent="0.25">
      <c r="A95" s="12">
        <v>15</v>
      </c>
      <c r="B95" s="98" t="s">
        <v>197</v>
      </c>
      <c r="C95" s="116">
        <f>SUM(D95:V95)</f>
        <v>0.99999999999999989</v>
      </c>
      <c r="D95" s="125">
        <f>D94/$C$94</f>
        <v>0.20139004612261807</v>
      </c>
      <c r="E95" s="125">
        <f t="shared" ref="E95:V95" si="23">E94/$C$94</f>
        <v>4.7245565267313314E-4</v>
      </c>
      <c r="F95" s="125">
        <f t="shared" si="23"/>
        <v>5.0695847941339012E-5</v>
      </c>
      <c r="G95" s="125">
        <f t="shared" si="23"/>
        <v>5.0695847941339012E-5</v>
      </c>
      <c r="H95" s="125">
        <f t="shared" si="23"/>
        <v>9.643732892477446E-4</v>
      </c>
      <c r="I95" s="125">
        <f t="shared" si="23"/>
        <v>1.973987388456962E-2</v>
      </c>
      <c r="J95" s="125">
        <f t="shared" si="23"/>
        <v>0.17999987176092422</v>
      </c>
      <c r="K95" s="125">
        <f t="shared" si="23"/>
        <v>0.2936812430639521</v>
      </c>
      <c r="L95" s="125">
        <f t="shared" si="23"/>
        <v>0.17322646981178447</v>
      </c>
      <c r="M95" s="125">
        <f t="shared" si="23"/>
        <v>0.12486569197393008</v>
      </c>
      <c r="N95" s="125">
        <f t="shared" si="23"/>
        <v>0</v>
      </c>
      <c r="O95" s="125">
        <f t="shared" si="23"/>
        <v>1.7396730031503127E-3</v>
      </c>
      <c r="P95" s="125">
        <f t="shared" ref="P95" si="24">P94/$C$94</f>
        <v>0</v>
      </c>
      <c r="Q95" s="125">
        <f t="shared" si="23"/>
        <v>0</v>
      </c>
      <c r="R95" s="125">
        <f t="shared" si="23"/>
        <v>0</v>
      </c>
      <c r="S95" s="125">
        <f t="shared" si="23"/>
        <v>0</v>
      </c>
      <c r="T95" s="125">
        <f t="shared" si="23"/>
        <v>0</v>
      </c>
      <c r="U95" s="125">
        <f t="shared" si="23"/>
        <v>3.8189097412674481E-3</v>
      </c>
      <c r="V95" s="125">
        <f t="shared" si="23"/>
        <v>0</v>
      </c>
      <c r="W95" s="78"/>
      <c r="X95" s="43" t="s">
        <v>164</v>
      </c>
      <c r="Y95" s="5"/>
      <c r="Z95" s="6"/>
      <c r="AA95" s="5"/>
      <c r="AB95" s="5"/>
      <c r="AC95" s="5">
        <f>SUM(D95:V95)-C95</f>
        <v>0</v>
      </c>
      <c r="AD95" s="5"/>
      <c r="AE95" s="5"/>
      <c r="AF95" s="5"/>
      <c r="AG95" s="5"/>
      <c r="AH95" s="5"/>
      <c r="AI95" s="5"/>
      <c r="AJ95" s="5"/>
    </row>
    <row r="96" spans="1:47" s="100" customFormat="1" x14ac:dyDescent="0.25">
      <c r="A96" s="106"/>
      <c r="B96" s="98"/>
      <c r="C96" s="116"/>
      <c r="D96" s="125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78"/>
      <c r="X96" s="121"/>
      <c r="Y96" s="101"/>
      <c r="Z96" s="102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</row>
    <row r="97" spans="1:36" s="100" customFormat="1" x14ac:dyDescent="0.25">
      <c r="A97" s="106">
        <v>16</v>
      </c>
      <c r="B97" s="98" t="s">
        <v>200</v>
      </c>
      <c r="C97" s="124">
        <f>SUM(D97:V97)</f>
        <v>255116216.05602875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  <c r="I97" s="130">
        <v>0</v>
      </c>
      <c r="J97" s="130">
        <v>0</v>
      </c>
      <c r="K97" s="130">
        <v>0</v>
      </c>
      <c r="L97" s="130">
        <v>0</v>
      </c>
      <c r="M97" s="130">
        <v>0</v>
      </c>
      <c r="N97" s="131">
        <f>+N85</f>
        <v>25778202.55239328</v>
      </c>
      <c r="O97" s="130">
        <v>0</v>
      </c>
      <c r="P97" s="130">
        <v>0</v>
      </c>
      <c r="Q97" s="131">
        <f>+Q85</f>
        <v>7752165.727156423</v>
      </c>
      <c r="R97" s="131">
        <f>+R85</f>
        <v>21840257.59372567</v>
      </c>
      <c r="S97" s="131">
        <f>+S85</f>
        <v>9388798.9501323942</v>
      </c>
      <c r="T97" s="130">
        <v>0</v>
      </c>
      <c r="U97" s="130">
        <v>0</v>
      </c>
      <c r="V97" s="131">
        <f>+V85</f>
        <v>190356791.23262098</v>
      </c>
      <c r="W97" s="78"/>
      <c r="X97" s="121"/>
      <c r="Y97" s="101"/>
      <c r="Z97" s="102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</row>
    <row r="98" spans="1:36" x14ac:dyDescent="0.25">
      <c r="A98" s="12">
        <v>17</v>
      </c>
      <c r="B98" s="98" t="s">
        <v>197</v>
      </c>
      <c r="C98" s="116">
        <f>SUM(D98:V98)</f>
        <v>1</v>
      </c>
      <c r="D98" s="125">
        <f>D97/$C$97</f>
        <v>0</v>
      </c>
      <c r="E98" s="125">
        <f t="shared" ref="E98:V98" si="25">E97/$C$97</f>
        <v>0</v>
      </c>
      <c r="F98" s="125">
        <f t="shared" si="25"/>
        <v>0</v>
      </c>
      <c r="G98" s="125">
        <f t="shared" si="25"/>
        <v>0</v>
      </c>
      <c r="H98" s="125">
        <f t="shared" si="25"/>
        <v>0</v>
      </c>
      <c r="I98" s="125">
        <f t="shared" si="25"/>
        <v>0</v>
      </c>
      <c r="J98" s="125">
        <f t="shared" si="25"/>
        <v>0</v>
      </c>
      <c r="K98" s="125">
        <f t="shared" si="25"/>
        <v>0</v>
      </c>
      <c r="L98" s="125">
        <f t="shared" si="25"/>
        <v>0</v>
      </c>
      <c r="M98" s="125">
        <f t="shared" si="25"/>
        <v>0</v>
      </c>
      <c r="N98" s="125">
        <f t="shared" si="25"/>
        <v>0.10104493924734231</v>
      </c>
      <c r="O98" s="125">
        <f t="shared" si="25"/>
        <v>0</v>
      </c>
      <c r="P98" s="125">
        <f t="shared" ref="P98" si="26">P97/$C$97</f>
        <v>0</v>
      </c>
      <c r="Q98" s="125">
        <f t="shared" si="25"/>
        <v>3.0386801148908106E-2</v>
      </c>
      <c r="R98" s="125">
        <f t="shared" si="25"/>
        <v>8.560905273433933E-2</v>
      </c>
      <c r="S98" s="125">
        <f t="shared" si="25"/>
        <v>3.6802046907400118E-2</v>
      </c>
      <c r="T98" s="125">
        <f t="shared" si="25"/>
        <v>0</v>
      </c>
      <c r="U98" s="125">
        <f t="shared" si="25"/>
        <v>0</v>
      </c>
      <c r="V98" s="125">
        <f t="shared" si="25"/>
        <v>0.74615715996201015</v>
      </c>
      <c r="W98" s="79"/>
      <c r="X98" s="14">
        <f>SUM(U94+T94+SUM(D94:O94))</f>
        <v>98627406.445308521</v>
      </c>
      <c r="Y98" s="5"/>
      <c r="Z98" s="5"/>
      <c r="AA98" s="5"/>
      <c r="AB98" s="5"/>
      <c r="AC98" s="5">
        <f>SUM(D98:V98)-C98</f>
        <v>0</v>
      </c>
      <c r="AD98" s="5"/>
      <c r="AE98" s="5"/>
      <c r="AF98" s="5"/>
      <c r="AG98" s="5"/>
      <c r="AH98" s="5"/>
      <c r="AI98" s="5"/>
      <c r="AJ98" s="5"/>
    </row>
    <row r="99" spans="1:36" s="100" customFormat="1" x14ac:dyDescent="0.25">
      <c r="A99" s="106"/>
      <c r="B99" s="98"/>
      <c r="C99" s="116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2"/>
      <c r="X99" s="107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</row>
    <row r="100" spans="1:36" s="100" customFormat="1" x14ac:dyDescent="0.25">
      <c r="A100" s="106">
        <v>18</v>
      </c>
      <c r="B100" s="98" t="s">
        <v>249</v>
      </c>
      <c r="C100" s="124">
        <f>SUM(D100:V100)</f>
        <v>232217287.86529502</v>
      </c>
      <c r="D100" s="124">
        <v>87366797.485980779</v>
      </c>
      <c r="E100" s="124">
        <v>205252.82218035532</v>
      </c>
      <c r="F100" s="124">
        <v>4020</v>
      </c>
      <c r="G100" s="124">
        <v>7877.1000000000013</v>
      </c>
      <c r="H100" s="124">
        <v>93394.678349999973</v>
      </c>
      <c r="I100" s="124">
        <v>6398018.4546671966</v>
      </c>
      <c r="J100" s="124">
        <v>30808853.849075269</v>
      </c>
      <c r="K100" s="124">
        <v>37239822.62076766</v>
      </c>
      <c r="L100" s="124">
        <v>18486939.627837822</v>
      </c>
      <c r="M100" s="124">
        <v>10837267.328584038</v>
      </c>
      <c r="N100" s="124">
        <v>16740343.900626309</v>
      </c>
      <c r="O100" s="124">
        <v>821262.76946800004</v>
      </c>
      <c r="P100" s="124">
        <v>0</v>
      </c>
      <c r="Q100" s="124">
        <v>3024774.7001132974</v>
      </c>
      <c r="R100" s="124">
        <v>4344775.3728302084</v>
      </c>
      <c r="S100" s="124">
        <v>521743.68679779151</v>
      </c>
      <c r="T100" s="124">
        <v>0.13051800000175717</v>
      </c>
      <c r="U100" s="124">
        <v>268397.70348817908</v>
      </c>
      <c r="V100" s="124">
        <v>15047745.634010116</v>
      </c>
      <c r="W100" s="122"/>
      <c r="X100" s="107"/>
      <c r="Y100" s="101"/>
      <c r="Z100" s="149">
        <v>-2411.6233393549919</v>
      </c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</row>
    <row r="101" spans="1:36" x14ac:dyDescent="0.25">
      <c r="A101" s="12">
        <v>19</v>
      </c>
      <c r="B101" s="98" t="s">
        <v>197</v>
      </c>
      <c r="C101" s="35">
        <f>SUM(D101:V101)</f>
        <v>1</v>
      </c>
      <c r="D101" s="125">
        <f>D100/$C$100</f>
        <v>0.3762286532975988</v>
      </c>
      <c r="E101" s="125">
        <f t="shared" ref="E101:V101" si="27">E100/$C$100</f>
        <v>8.8388260868595928E-4</v>
      </c>
      <c r="F101" s="125">
        <f t="shared" si="27"/>
        <v>1.7311372624125763E-5</v>
      </c>
      <c r="G101" s="125">
        <f t="shared" si="27"/>
        <v>3.3921247088930618E-5</v>
      </c>
      <c r="H101" s="125">
        <f t="shared" si="27"/>
        <v>4.0218658657393549E-4</v>
      </c>
      <c r="I101" s="125">
        <f t="shared" si="27"/>
        <v>2.7551861075815205E-2</v>
      </c>
      <c r="J101" s="125">
        <f t="shared" si="27"/>
        <v>0.13267252465263016</v>
      </c>
      <c r="K101" s="125">
        <f t="shared" si="27"/>
        <v>0.16036628006081011</v>
      </c>
      <c r="L101" s="125">
        <f t="shared" si="27"/>
        <v>7.9610522531646119E-2</v>
      </c>
      <c r="M101" s="125">
        <f t="shared" si="27"/>
        <v>4.6668649988154787E-2</v>
      </c>
      <c r="N101" s="125">
        <f t="shared" si="27"/>
        <v>7.2089137094465919E-2</v>
      </c>
      <c r="O101" s="125">
        <f t="shared" si="27"/>
        <v>3.5366133891995134E-3</v>
      </c>
      <c r="P101" s="125">
        <f t="shared" ref="P101" si="28">P100/$C$100</f>
        <v>0</v>
      </c>
      <c r="Q101" s="125">
        <f t="shared" si="27"/>
        <v>1.302562237255959E-2</v>
      </c>
      <c r="R101" s="125">
        <f t="shared" si="27"/>
        <v>1.8709956578902655E-2</v>
      </c>
      <c r="S101" s="125">
        <f t="shared" si="27"/>
        <v>2.2467908896621229E-3</v>
      </c>
      <c r="T101" s="125">
        <f t="shared" si="27"/>
        <v>5.6205117716071281E-10</v>
      </c>
      <c r="U101" s="125">
        <f t="shared" si="27"/>
        <v>1.1558041434187778E-3</v>
      </c>
      <c r="V101" s="125">
        <f t="shared" si="27"/>
        <v>6.4800281548112112E-2</v>
      </c>
      <c r="W101" s="79"/>
      <c r="X101" s="14">
        <f>SUM(U94+T94+SUM(D94:M94))</f>
        <v>98455827.008944884</v>
      </c>
      <c r="Y101" s="5"/>
      <c r="Z101" s="5"/>
      <c r="AA101" s="5"/>
      <c r="AB101" s="5"/>
      <c r="AC101" s="5">
        <f>SUM(D101:V101)-C101</f>
        <v>0</v>
      </c>
      <c r="AD101" s="5"/>
      <c r="AE101" s="5"/>
      <c r="AF101" s="5"/>
      <c r="AG101" s="5"/>
      <c r="AH101" s="5"/>
      <c r="AI101" s="5"/>
      <c r="AJ101" s="5"/>
    </row>
    <row r="102" spans="1:36" s="100" customFormat="1" x14ac:dyDescent="0.25">
      <c r="A102" s="106"/>
      <c r="B102" s="98"/>
      <c r="C102" s="11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22"/>
      <c r="X102" s="107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</row>
    <row r="103" spans="1:36" s="100" customFormat="1" x14ac:dyDescent="0.25">
      <c r="A103" s="106"/>
      <c r="B103" s="98" t="s">
        <v>201</v>
      </c>
      <c r="C103" s="124">
        <f>SUM(D103:V103)</f>
        <v>9333759.7957344577</v>
      </c>
      <c r="D103" s="132">
        <f>$D$50*($Y$103)*D108/SUM($D108:$F108)</f>
        <v>3732084.8617773</v>
      </c>
      <c r="E103" s="132">
        <f>$D$50*($Y$103)*E108/SUM($D108:$F108)</f>
        <v>0</v>
      </c>
      <c r="F103" s="132">
        <f>$D$50*($Y$103)*F108/SUM($D108:$F108)</f>
        <v>1419.0565164835266</v>
      </c>
      <c r="G103" s="132">
        <f t="shared" ref="G103:M103" si="29">$D$50*($Y$104)*G108/SUM($G108:$M108)</f>
        <v>371.95412804800753</v>
      </c>
      <c r="H103" s="132">
        <f t="shared" si="29"/>
        <v>6461.0601774352526</v>
      </c>
      <c r="I103" s="132">
        <f t="shared" si="29"/>
        <v>116143.75733451608</v>
      </c>
      <c r="J103" s="132">
        <f t="shared" si="29"/>
        <v>1140102.5708186701</v>
      </c>
      <c r="K103" s="132">
        <f t="shared" si="29"/>
        <v>1864705.9095163087</v>
      </c>
      <c r="L103" s="132">
        <f t="shared" si="29"/>
        <v>1117566.600832056</v>
      </c>
      <c r="M103" s="132">
        <f t="shared" si="29"/>
        <v>888216.03484691877</v>
      </c>
      <c r="N103" s="132">
        <f t="shared" ref="N103:U103" si="30">$D$50*($Y$105)*N108/SUM($N108:$U108)</f>
        <v>184619.03959269897</v>
      </c>
      <c r="O103" s="132">
        <f t="shared" si="30"/>
        <v>1568.3126985764525</v>
      </c>
      <c r="P103" s="132">
        <f t="shared" si="30"/>
        <v>0</v>
      </c>
      <c r="Q103" s="132">
        <f t="shared" si="30"/>
        <v>53252.401310293484</v>
      </c>
      <c r="R103" s="132">
        <f t="shared" si="30"/>
        <v>158173.98673311382</v>
      </c>
      <c r="S103" s="132">
        <f t="shared" si="30"/>
        <v>66944.570173648011</v>
      </c>
      <c r="T103" s="132">
        <f t="shared" si="30"/>
        <v>0</v>
      </c>
      <c r="U103" s="132">
        <f t="shared" si="30"/>
        <v>2129.6792783922037</v>
      </c>
      <c r="V103" s="130">
        <v>0</v>
      </c>
      <c r="W103" s="122"/>
      <c r="X103" s="109" t="s">
        <v>186</v>
      </c>
      <c r="Y103" s="133">
        <v>0.4</v>
      </c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</row>
    <row r="104" spans="1:36" x14ac:dyDescent="0.25">
      <c r="A104" s="12">
        <v>18</v>
      </c>
      <c r="B104" s="98" t="s">
        <v>197</v>
      </c>
      <c r="C104" s="116">
        <f>SUM(D104:V104)</f>
        <v>1.0000000000000002</v>
      </c>
      <c r="D104" s="125">
        <f>D103/$C$103</f>
        <v>0.39984796517721277</v>
      </c>
      <c r="E104" s="125">
        <f t="shared" ref="E104:V104" si="31">E103/$C$103</f>
        <v>0</v>
      </c>
      <c r="F104" s="125">
        <f t="shared" si="31"/>
        <v>1.5203482278727996E-4</v>
      </c>
      <c r="G104" s="125">
        <f t="shared" si="31"/>
        <v>3.9850407144395461E-5</v>
      </c>
      <c r="H104" s="125">
        <f t="shared" si="31"/>
        <v>6.9222481816898337E-4</v>
      </c>
      <c r="I104" s="125">
        <f t="shared" si="31"/>
        <v>1.2443405431066906E-2</v>
      </c>
      <c r="J104" s="125">
        <f t="shared" si="31"/>
        <v>0.12214826562600194</v>
      </c>
      <c r="K104" s="125">
        <f t="shared" si="31"/>
        <v>0.19978079041293542</v>
      </c>
      <c r="L104" s="125">
        <f t="shared" si="31"/>
        <v>0.11973380773552643</v>
      </c>
      <c r="M104" s="125">
        <f t="shared" si="31"/>
        <v>9.5161655569156053E-2</v>
      </c>
      <c r="N104" s="125">
        <f t="shared" si="31"/>
        <v>1.9779707602617987E-2</v>
      </c>
      <c r="O104" s="125">
        <f t="shared" si="31"/>
        <v>1.6802582591563732E-4</v>
      </c>
      <c r="P104" s="125">
        <f t="shared" ref="P104" si="32">P103/$C$103</f>
        <v>0</v>
      </c>
      <c r="Q104" s="125">
        <f t="shared" si="31"/>
        <v>5.7053537347971943E-3</v>
      </c>
      <c r="R104" s="125">
        <f t="shared" si="31"/>
        <v>1.6946438540811772E-2</v>
      </c>
      <c r="S104" s="125">
        <f t="shared" si="31"/>
        <v>7.1723047987844917E-3</v>
      </c>
      <c r="T104" s="125">
        <f t="shared" si="31"/>
        <v>0</v>
      </c>
      <c r="U104" s="125">
        <f t="shared" si="31"/>
        <v>2.2816949707292342E-4</v>
      </c>
      <c r="V104" s="125">
        <f t="shared" si="31"/>
        <v>0</v>
      </c>
      <c r="W104" s="79"/>
      <c r="X104" s="109" t="s">
        <v>202</v>
      </c>
      <c r="Y104" s="133">
        <v>0.55000000000000004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12"/>
      <c r="B105" s="42"/>
      <c r="C105" s="97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16"/>
      <c r="W105" s="79"/>
      <c r="X105" s="134" t="s">
        <v>188</v>
      </c>
      <c r="Y105" s="133">
        <v>0.05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12">
        <v>19</v>
      </c>
      <c r="B106" s="41" t="s">
        <v>43</v>
      </c>
      <c r="C106" s="116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66"/>
      <c r="X106" s="10"/>
      <c r="Y106" s="5"/>
      <c r="Z106" s="5"/>
      <c r="AA106" s="5"/>
      <c r="AB106" s="5"/>
      <c r="AC106" s="5">
        <f t="shared" ref="AC106:AC115" si="33">SUM(D106:V106)-C106</f>
        <v>0</v>
      </c>
      <c r="AD106" s="5"/>
      <c r="AE106" s="5"/>
      <c r="AF106" s="5"/>
      <c r="AG106" s="5"/>
      <c r="AH106" s="5"/>
      <c r="AI106" s="5"/>
      <c r="AJ106" s="5"/>
    </row>
    <row r="107" spans="1:36" x14ac:dyDescent="0.25">
      <c r="A107" s="12"/>
      <c r="B107" s="9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09"/>
      <c r="Q107" s="17"/>
      <c r="R107" s="17"/>
      <c r="S107" s="17"/>
      <c r="T107" s="17"/>
      <c r="U107" s="17"/>
      <c r="V107" s="17"/>
      <c r="W107" s="80"/>
      <c r="Z107" s="5"/>
      <c r="AA107" s="5"/>
      <c r="AB107" s="5"/>
      <c r="AC107" s="5">
        <f t="shared" si="33"/>
        <v>0</v>
      </c>
      <c r="AD107" s="5"/>
      <c r="AE107" s="5"/>
      <c r="AF107" s="5"/>
      <c r="AG107" s="5"/>
      <c r="AH107" s="5"/>
      <c r="AI107" s="5"/>
      <c r="AJ107" s="5"/>
    </row>
    <row r="108" spans="1:36" x14ac:dyDescent="0.25">
      <c r="A108" s="12">
        <v>20</v>
      </c>
      <c r="B108" s="9" t="s">
        <v>44</v>
      </c>
      <c r="C108" s="37">
        <f>SUM(D108:V108)</f>
        <v>2096125688.3775043</v>
      </c>
      <c r="D108" s="91">
        <v>78899285.935958534</v>
      </c>
      <c r="E108" s="91">
        <v>0</v>
      </c>
      <c r="F108" s="91">
        <v>30000</v>
      </c>
      <c r="G108" s="91">
        <v>30000</v>
      </c>
      <c r="H108" s="91">
        <v>521117.49999999994</v>
      </c>
      <c r="I108" s="91">
        <v>9367587.1761954669</v>
      </c>
      <c r="J108" s="91">
        <v>91955094.850151956</v>
      </c>
      <c r="K108" s="91">
        <v>150398054.67159384</v>
      </c>
      <c r="L108" s="91">
        <v>90137453.779339164</v>
      </c>
      <c r="M108" s="92">
        <v>71639159.337326512</v>
      </c>
      <c r="N108" s="91">
        <v>150361272.54718637</v>
      </c>
      <c r="O108" s="91">
        <v>1277297.8</v>
      </c>
      <c r="P108" s="124">
        <v>0</v>
      </c>
      <c r="Q108" s="85">
        <v>43370926.66538731</v>
      </c>
      <c r="R108" s="6">
        <v>128823343.36438239</v>
      </c>
      <c r="S108" s="6">
        <v>54522387.201456338</v>
      </c>
      <c r="T108" s="6">
        <v>0</v>
      </c>
      <c r="U108" s="6">
        <v>1734497.6288625919</v>
      </c>
      <c r="V108" s="6">
        <v>1223058209.9196639</v>
      </c>
      <c r="X108" s="148">
        <v>0</v>
      </c>
      <c r="Z108" s="149">
        <v>0</v>
      </c>
      <c r="AA108" s="5"/>
      <c r="AB108" s="5"/>
      <c r="AC108" s="5">
        <f t="shared" si="33"/>
        <v>0</v>
      </c>
      <c r="AD108" s="5"/>
      <c r="AE108" s="5"/>
      <c r="AF108" s="5"/>
      <c r="AG108" s="5"/>
      <c r="AH108" s="5"/>
      <c r="AI108" s="5"/>
      <c r="AJ108" s="5"/>
    </row>
    <row r="109" spans="1:36" x14ac:dyDescent="0.25">
      <c r="A109" s="12">
        <v>21</v>
      </c>
      <c r="B109" s="9" t="s">
        <v>41</v>
      </c>
      <c r="C109" s="126">
        <f>SUM(D109:V109)</f>
        <v>1</v>
      </c>
      <c r="D109" s="126">
        <f>D108/$C$108</f>
        <v>3.7640531945882565E-2</v>
      </c>
      <c r="E109" s="126">
        <f t="shared" ref="E109:V109" si="34">E108/$C$108</f>
        <v>0</v>
      </c>
      <c r="F109" s="126">
        <f t="shared" si="34"/>
        <v>1.4312118861164929E-5</v>
      </c>
      <c r="G109" s="126">
        <f t="shared" si="34"/>
        <v>1.4312118861164929E-5</v>
      </c>
      <c r="H109" s="126">
        <f t="shared" si="34"/>
        <v>2.4860985335443714E-4</v>
      </c>
      <c r="I109" s="126">
        <f t="shared" si="34"/>
        <v>4.4690007036011286E-3</v>
      </c>
      <c r="J109" s="126">
        <f t="shared" si="34"/>
        <v>4.3869074912835662E-2</v>
      </c>
      <c r="K109" s="126">
        <f t="shared" si="34"/>
        <v>7.1750494498261083E-2</v>
      </c>
      <c r="L109" s="126">
        <f t="shared" si="34"/>
        <v>4.3001931744422066E-2</v>
      </c>
      <c r="M109" s="126">
        <f t="shared" si="34"/>
        <v>3.417693878499168E-2</v>
      </c>
      <c r="N109" s="126">
        <f t="shared" si="34"/>
        <v>7.1732946827044883E-2</v>
      </c>
      <c r="O109" s="126">
        <f t="shared" si="34"/>
        <v>6.0936126449014896E-4</v>
      </c>
      <c r="P109" s="126">
        <f t="shared" ref="P109" si="35">P108/$C$108</f>
        <v>0</v>
      </c>
      <c r="Q109" s="126">
        <f t="shared" si="34"/>
        <v>2.0690995251796355E-2</v>
      </c>
      <c r="R109" s="126">
        <f t="shared" si="34"/>
        <v>6.14578334107901E-2</v>
      </c>
      <c r="S109" s="126">
        <f t="shared" si="34"/>
        <v>2.6011029540723353E-2</v>
      </c>
      <c r="T109" s="126">
        <f t="shared" si="34"/>
        <v>0</v>
      </c>
      <c r="U109" s="126">
        <f t="shared" si="34"/>
        <v>8.2747787428967166E-4</v>
      </c>
      <c r="V109" s="126">
        <f t="shared" si="34"/>
        <v>0.58348514914979455</v>
      </c>
      <c r="W109" s="147"/>
      <c r="Z109" s="5"/>
      <c r="AA109" s="5"/>
      <c r="AB109" s="5"/>
      <c r="AC109" s="5">
        <f t="shared" si="33"/>
        <v>0</v>
      </c>
      <c r="AD109" s="5"/>
      <c r="AE109" s="5"/>
      <c r="AF109" s="5"/>
      <c r="AG109" s="5"/>
      <c r="AH109" s="5"/>
      <c r="AI109" s="5"/>
      <c r="AJ109" s="5"/>
    </row>
    <row r="110" spans="1:36" x14ac:dyDescent="0.25">
      <c r="A110" s="12"/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4"/>
      <c r="Q110" s="5"/>
      <c r="R110" s="5"/>
      <c r="S110" s="5"/>
      <c r="T110" s="5"/>
      <c r="U110" s="5"/>
      <c r="V110" s="5"/>
      <c r="W110" s="62"/>
      <c r="X110" s="5"/>
      <c r="Y110" s="5"/>
      <c r="Z110" s="5"/>
      <c r="AA110" s="5"/>
      <c r="AB110" s="5"/>
      <c r="AC110" s="5">
        <f t="shared" si="33"/>
        <v>0</v>
      </c>
      <c r="AD110" s="5"/>
      <c r="AE110" s="5"/>
      <c r="AF110" s="5"/>
      <c r="AG110" s="5"/>
      <c r="AH110" s="5"/>
      <c r="AI110" s="5"/>
      <c r="AJ110" s="5"/>
    </row>
    <row r="111" spans="1:36" x14ac:dyDescent="0.25">
      <c r="A111" s="12">
        <v>22</v>
      </c>
      <c r="B111" s="41" t="s">
        <v>45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4"/>
      <c r="Q111" s="10"/>
      <c r="R111" s="10"/>
      <c r="S111" s="10"/>
      <c r="T111" s="10"/>
      <c r="U111" s="10"/>
      <c r="V111" s="10"/>
      <c r="W111" s="66"/>
      <c r="X111" s="10"/>
      <c r="Y111" s="5"/>
      <c r="Z111" s="5"/>
      <c r="AA111" s="5"/>
      <c r="AB111" s="5"/>
      <c r="AC111" s="5">
        <f t="shared" si="33"/>
        <v>0</v>
      </c>
      <c r="AD111" s="5"/>
      <c r="AE111" s="5"/>
      <c r="AF111" s="5"/>
      <c r="AG111" s="5"/>
      <c r="AH111" s="5"/>
      <c r="AI111" s="5"/>
      <c r="AJ111" s="5"/>
    </row>
    <row r="112" spans="1:36" x14ac:dyDescent="0.25">
      <c r="A112" s="12"/>
      <c r="B112" s="9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09"/>
      <c r="Q112" s="10"/>
      <c r="R112" s="10"/>
      <c r="S112" s="10"/>
      <c r="T112" s="10"/>
      <c r="U112" s="10"/>
      <c r="V112" s="10"/>
      <c r="W112" s="66"/>
      <c r="X112" s="10" t="s">
        <v>148</v>
      </c>
      <c r="Y112" s="5"/>
      <c r="Z112" s="5"/>
      <c r="AA112" s="5"/>
      <c r="AB112" s="5"/>
      <c r="AC112" s="5">
        <f t="shared" si="33"/>
        <v>0</v>
      </c>
      <c r="AD112" s="5"/>
      <c r="AE112" s="5"/>
      <c r="AF112" s="5"/>
      <c r="AG112" s="5"/>
      <c r="AH112" s="5"/>
      <c r="AI112" s="5"/>
      <c r="AJ112" s="5"/>
    </row>
    <row r="113" spans="1:36" x14ac:dyDescent="0.25">
      <c r="A113" s="12">
        <v>23</v>
      </c>
      <c r="B113" s="98" t="s">
        <v>203</v>
      </c>
      <c r="C113" s="111">
        <f>SUM(D113:V113)</f>
        <v>1577960.0571407452</v>
      </c>
      <c r="D113" s="111">
        <f t="shared" ref="D113:V113" si="36">+D320*$X$113</f>
        <v>613470.03545987164</v>
      </c>
      <c r="E113" s="111">
        <f t="shared" si="36"/>
        <v>1405.0643468659696</v>
      </c>
      <c r="F113" s="111">
        <f t="shared" si="36"/>
        <v>49.421065481029451</v>
      </c>
      <c r="G113" s="111">
        <f t="shared" si="36"/>
        <v>46.074323941598351</v>
      </c>
      <c r="H113" s="111">
        <f t="shared" si="36"/>
        <v>723.14296717697971</v>
      </c>
      <c r="I113" s="111">
        <f t="shared" si="36"/>
        <v>32865.023145370898</v>
      </c>
      <c r="J113" s="111">
        <f t="shared" si="36"/>
        <v>172161.70415539117</v>
      </c>
      <c r="K113" s="111">
        <f t="shared" si="36"/>
        <v>236878.59691101391</v>
      </c>
      <c r="L113" s="111">
        <f t="shared" si="36"/>
        <v>132888.21793352813</v>
      </c>
      <c r="M113" s="111">
        <f t="shared" si="36"/>
        <v>94827.240010377413</v>
      </c>
      <c r="N113" s="111">
        <f t="shared" si="36"/>
        <v>132317.83814777734</v>
      </c>
      <c r="O113" s="111">
        <f t="shared" si="36"/>
        <v>3298.7625937804937</v>
      </c>
      <c r="P113" s="111">
        <f t="shared" si="36"/>
        <v>6625.7694876655169</v>
      </c>
      <c r="Q113" s="111">
        <f t="shared" si="36"/>
        <v>41752.624184115608</v>
      </c>
      <c r="R113" s="111">
        <f t="shared" si="36"/>
        <v>61864.268163522152</v>
      </c>
      <c r="S113" s="111">
        <f t="shared" si="36"/>
        <v>1369.7208705443968</v>
      </c>
      <c r="T113" s="111">
        <f t="shared" si="36"/>
        <v>4.5371559423022603E-6</v>
      </c>
      <c r="U113" s="111">
        <f t="shared" si="36"/>
        <v>2759.4720886244122</v>
      </c>
      <c r="V113" s="111">
        <f t="shared" si="36"/>
        <v>42657.081281159248</v>
      </c>
      <c r="W113" s="72"/>
      <c r="X113" s="34">
        <v>5.0299999999999997E-3</v>
      </c>
      <c r="Y113" s="5"/>
      <c r="Z113" s="5"/>
      <c r="AA113" s="5"/>
      <c r="AB113" s="5"/>
      <c r="AC113" s="5">
        <f t="shared" si="33"/>
        <v>0</v>
      </c>
      <c r="AD113" s="5"/>
      <c r="AE113" s="5"/>
      <c r="AF113" s="5"/>
      <c r="AG113" s="5"/>
      <c r="AH113" s="5"/>
      <c r="AI113" s="5"/>
      <c r="AJ113" s="5"/>
    </row>
    <row r="114" spans="1:36" x14ac:dyDescent="0.25">
      <c r="A114" s="12">
        <v>24</v>
      </c>
      <c r="B114" s="98" t="s">
        <v>41</v>
      </c>
      <c r="C114" s="35">
        <f>SUM(D114:V114)</f>
        <v>1</v>
      </c>
      <c r="D114" s="129">
        <f>D113/$C$113</f>
        <v>0.38877412180602083</v>
      </c>
      <c r="E114" s="129">
        <f t="shared" ref="E114:V114" si="37">E113/$C$113</f>
        <v>8.904308702287042E-4</v>
      </c>
      <c r="F114" s="129">
        <f t="shared" si="37"/>
        <v>3.1319592189538783E-5</v>
      </c>
      <c r="G114" s="129">
        <f t="shared" si="37"/>
        <v>2.9198663003602744E-5</v>
      </c>
      <c r="H114" s="129">
        <f t="shared" si="37"/>
        <v>4.5827710524391264E-4</v>
      </c>
      <c r="I114" s="129">
        <f t="shared" si="37"/>
        <v>2.0827538058803677E-2</v>
      </c>
      <c r="J114" s="129">
        <f t="shared" si="37"/>
        <v>0.10910396836491996</v>
      </c>
      <c r="K114" s="129">
        <f t="shared" si="37"/>
        <v>0.15011697909529889</v>
      </c>
      <c r="L114" s="129">
        <f t="shared" si="37"/>
        <v>8.4215197547091808E-2</v>
      </c>
      <c r="M114" s="129">
        <f t="shared" si="37"/>
        <v>6.0094829131609226E-2</v>
      </c>
      <c r="N114" s="129">
        <f t="shared" si="37"/>
        <v>8.3853730992111755E-2</v>
      </c>
      <c r="O114" s="129">
        <f t="shared" si="37"/>
        <v>2.0905235077735953E-3</v>
      </c>
      <c r="P114" s="129">
        <f t="shared" ref="P114" si="38">P113/$C$113</f>
        <v>4.1989462646293933E-3</v>
      </c>
      <c r="Q114" s="129">
        <f t="shared" si="37"/>
        <v>2.6459873933546284E-2</v>
      </c>
      <c r="R114" s="129">
        <f t="shared" si="37"/>
        <v>3.9205218081134363E-2</v>
      </c>
      <c r="S114" s="129">
        <f t="shared" si="37"/>
        <v>8.6803266302337419E-4</v>
      </c>
      <c r="T114" s="129">
        <f t="shared" si="37"/>
        <v>2.8753300324493394E-12</v>
      </c>
      <c r="U114" s="129">
        <f t="shared" si="37"/>
        <v>1.7487591502313184E-3</v>
      </c>
      <c r="V114" s="129">
        <f t="shared" si="37"/>
        <v>2.7033055170264348E-2</v>
      </c>
      <c r="W114" s="81"/>
      <c r="Y114" s="5"/>
      <c r="Z114" s="5"/>
      <c r="AA114" s="5"/>
      <c r="AB114" s="5"/>
      <c r="AC114" s="5">
        <f t="shared" si="33"/>
        <v>0</v>
      </c>
      <c r="AD114" s="5"/>
      <c r="AE114" s="5"/>
      <c r="AF114" s="5"/>
      <c r="AG114" s="5"/>
      <c r="AH114" s="5"/>
      <c r="AI114" s="5"/>
      <c r="AJ114" s="5"/>
    </row>
    <row r="115" spans="1:36" x14ac:dyDescent="0.25">
      <c r="A115" s="12">
        <v>25</v>
      </c>
      <c r="B115" s="9" t="s">
        <v>150</v>
      </c>
      <c r="C115" s="3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36"/>
      <c r="R115" s="36"/>
      <c r="S115" s="36"/>
      <c r="T115" s="28"/>
      <c r="U115" s="28"/>
      <c r="V115" s="36"/>
      <c r="W115" s="79"/>
      <c r="X115" s="10"/>
      <c r="Y115" s="5"/>
      <c r="Z115" s="5"/>
      <c r="AA115" s="5"/>
      <c r="AB115" s="5"/>
      <c r="AC115" s="5">
        <f t="shared" si="33"/>
        <v>0</v>
      </c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4"/>
      <c r="Q116" s="10"/>
      <c r="R116" s="10"/>
      <c r="S116" s="10"/>
      <c r="T116" s="10"/>
      <c r="U116" s="10"/>
      <c r="V116" s="5"/>
      <c r="W116" s="6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idden="1" x14ac:dyDescent="0.25">
      <c r="A117" s="5"/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4"/>
      <c r="Q117" s="10"/>
      <c r="R117" s="10"/>
      <c r="S117" s="10"/>
      <c r="T117" s="10"/>
      <c r="U117" s="10"/>
      <c r="V117" s="5"/>
      <c r="W117" s="6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idden="1" x14ac:dyDescent="0.25">
      <c r="A118" s="5"/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4"/>
      <c r="Q118" s="10"/>
      <c r="R118" s="10"/>
      <c r="S118" s="10"/>
      <c r="T118" s="10"/>
      <c r="U118" s="10"/>
      <c r="V118" s="5"/>
      <c r="W118" s="6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idden="1" x14ac:dyDescent="0.25">
      <c r="A119" s="5"/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4"/>
      <c r="Q119" s="10"/>
      <c r="R119" s="10"/>
      <c r="S119" s="10"/>
      <c r="T119" s="10"/>
      <c r="U119" s="10"/>
      <c r="V119" s="5"/>
      <c r="W119" s="6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idden="1" x14ac:dyDescent="0.25">
      <c r="A120" s="5"/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4"/>
      <c r="Q120" s="10"/>
      <c r="R120" s="10"/>
      <c r="S120" s="10"/>
      <c r="T120" s="10"/>
      <c r="U120" s="10"/>
      <c r="V120" s="5"/>
      <c r="W120" s="6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idden="1" x14ac:dyDescent="0.25">
      <c r="A121" s="5"/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4"/>
      <c r="Q121" s="10"/>
      <c r="R121" s="10"/>
      <c r="S121" s="10"/>
      <c r="T121" s="10"/>
      <c r="U121" s="10"/>
      <c r="V121" s="5"/>
      <c r="W121" s="6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idden="1" x14ac:dyDescent="0.25">
      <c r="A122" s="5"/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4"/>
      <c r="Q122" s="10"/>
      <c r="R122" s="10"/>
      <c r="S122" s="10"/>
      <c r="T122" s="10"/>
      <c r="U122" s="10"/>
      <c r="V122" s="5"/>
      <c r="W122" s="6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idden="1" x14ac:dyDescent="0.25">
      <c r="A123" s="5"/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4"/>
      <c r="Q123" s="10"/>
      <c r="R123" s="10"/>
      <c r="S123" s="10"/>
      <c r="T123" s="10"/>
      <c r="U123" s="10"/>
      <c r="V123" s="5"/>
      <c r="W123" s="6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idden="1" x14ac:dyDescent="0.25">
      <c r="A124" s="5"/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4"/>
      <c r="Q124" s="10"/>
      <c r="R124" s="10"/>
      <c r="S124" s="10"/>
      <c r="T124" s="10"/>
      <c r="U124" s="10"/>
      <c r="V124" s="5"/>
      <c r="W124" s="6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4"/>
      <c r="Q125" s="10"/>
      <c r="R125" s="10"/>
      <c r="S125" s="10"/>
      <c r="T125" s="10"/>
      <c r="U125" s="10"/>
      <c r="V125" s="5"/>
      <c r="W125" s="6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4"/>
      <c r="Q126" s="10"/>
      <c r="R126" s="10"/>
      <c r="S126" s="10"/>
      <c r="T126" s="10"/>
      <c r="U126" s="10"/>
      <c r="V126" s="5"/>
      <c r="W126" s="6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idden="1" x14ac:dyDescent="0.25">
      <c r="A127" s="5"/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4"/>
      <c r="Q127" s="10"/>
      <c r="R127" s="10"/>
      <c r="S127" s="10"/>
      <c r="T127" s="10"/>
      <c r="U127" s="10"/>
      <c r="V127" s="5"/>
      <c r="W127" s="6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idden="1" x14ac:dyDescent="0.25">
      <c r="A128" s="5"/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4"/>
      <c r="Q128" s="10"/>
      <c r="R128" s="10"/>
      <c r="S128" s="10"/>
      <c r="T128" s="10"/>
      <c r="U128" s="10"/>
      <c r="V128" s="5"/>
      <c r="W128" s="6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idden="1" x14ac:dyDescent="0.25">
      <c r="A129" s="5"/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4"/>
      <c r="Q129" s="10"/>
      <c r="R129" s="10"/>
      <c r="S129" s="10"/>
      <c r="T129" s="10"/>
      <c r="U129" s="10"/>
      <c r="V129" s="5"/>
      <c r="W129" s="6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idden="1" x14ac:dyDescent="0.25">
      <c r="A130" s="5"/>
      <c r="B130" s="5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4"/>
      <c r="Q130" s="10"/>
      <c r="R130" s="10"/>
      <c r="S130" s="10"/>
      <c r="T130" s="10"/>
      <c r="U130" s="10"/>
      <c r="V130" s="5"/>
      <c r="W130" s="6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4"/>
      <c r="Q131" s="10"/>
      <c r="R131" s="10"/>
      <c r="S131" s="10"/>
      <c r="T131" s="10"/>
      <c r="U131" s="10"/>
      <c r="V131" s="5"/>
      <c r="W131" s="6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4"/>
      <c r="Q132" s="10"/>
      <c r="R132" s="10"/>
      <c r="S132" s="10"/>
      <c r="T132" s="10"/>
      <c r="U132" s="10"/>
      <c r="V132" s="5"/>
      <c r="W132" s="6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4"/>
      <c r="Q133" s="10"/>
      <c r="R133" s="10"/>
      <c r="S133" s="10"/>
      <c r="T133" s="10"/>
      <c r="U133" s="10"/>
      <c r="V133" s="5"/>
      <c r="W133" s="6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4"/>
      <c r="Q134" s="10"/>
      <c r="R134" s="10"/>
      <c r="S134" s="10"/>
      <c r="T134" s="10"/>
      <c r="U134" s="10"/>
      <c r="V134" s="5"/>
      <c r="W134" s="6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1"/>
      <c r="W135" s="62"/>
      <c r="X135" s="51"/>
      <c r="Y135" s="61"/>
      <c r="Z135" s="62"/>
      <c r="AA135" s="62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47" t="s">
        <v>46</v>
      </c>
      <c r="B136" s="8"/>
      <c r="C136" s="10"/>
      <c r="D136" s="10"/>
      <c r="E136" s="10"/>
      <c r="F136" s="10"/>
      <c r="G136" s="10"/>
      <c r="H136" s="10"/>
      <c r="I136" s="10"/>
      <c r="J136" s="10"/>
      <c r="K136" s="56" t="s">
        <v>62</v>
      </c>
      <c r="L136" s="10"/>
      <c r="M136" s="10"/>
      <c r="N136" s="10"/>
      <c r="Q136" s="10"/>
      <c r="R136" s="10"/>
      <c r="S136" s="56"/>
      <c r="T136" s="56"/>
      <c r="U136" s="56" t="s">
        <v>62</v>
      </c>
      <c r="V136" s="5"/>
      <c r="W136" s="6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idden="1" x14ac:dyDescent="0.25">
      <c r="A137" s="5"/>
      <c r="B137" s="5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4"/>
      <c r="Q137" s="10"/>
      <c r="R137" s="10"/>
      <c r="S137" s="104"/>
      <c r="T137" s="10"/>
      <c r="U137" s="10"/>
      <c r="V137" s="5"/>
      <c r="W137" s="6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idden="1" x14ac:dyDescent="0.25">
      <c r="A138" s="5"/>
      <c r="B138" s="5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4"/>
      <c r="Q138" s="10"/>
      <c r="R138" s="10"/>
      <c r="S138" s="104"/>
      <c r="T138" s="10"/>
      <c r="U138" s="10"/>
      <c r="V138" s="5"/>
      <c r="W138" s="6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s="52" customFormat="1" x14ac:dyDescent="0.25">
      <c r="A139" s="54" t="s">
        <v>0</v>
      </c>
      <c r="B139" s="54"/>
      <c r="C139" s="55"/>
      <c r="D139" s="55"/>
      <c r="E139" s="55"/>
      <c r="F139" s="187" t="s">
        <v>137</v>
      </c>
      <c r="G139" s="55"/>
      <c r="H139" s="187"/>
      <c r="I139" s="55"/>
      <c r="J139" s="188" t="s">
        <v>263</v>
      </c>
      <c r="K139" s="189"/>
      <c r="L139" s="55"/>
      <c r="M139" s="187"/>
      <c r="N139" s="55"/>
      <c r="P139" s="187" t="s">
        <v>137</v>
      </c>
      <c r="Q139" s="55"/>
      <c r="R139" s="55"/>
      <c r="S139" s="190" t="s">
        <v>262</v>
      </c>
      <c r="T139" s="189"/>
      <c r="U139" s="55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</row>
    <row r="140" spans="1:36" x14ac:dyDescent="0.25">
      <c r="A140" s="8"/>
      <c r="B140" s="8"/>
      <c r="C140" s="10"/>
      <c r="D140" s="10"/>
      <c r="E140" s="10"/>
      <c r="F140" s="57" t="s">
        <v>135</v>
      </c>
      <c r="G140" s="10"/>
      <c r="H140" s="57"/>
      <c r="I140" s="10"/>
      <c r="J140" s="170"/>
      <c r="K140" s="56"/>
      <c r="L140" s="10"/>
      <c r="M140" s="57"/>
      <c r="N140" s="10"/>
      <c r="P140" s="57" t="s">
        <v>135</v>
      </c>
      <c r="Q140" s="10"/>
      <c r="R140" s="10"/>
      <c r="S140" s="174"/>
      <c r="T140" s="56"/>
      <c r="U140" s="10"/>
      <c r="V140" s="5"/>
      <c r="W140" s="62"/>
      <c r="X140" s="5"/>
      <c r="Y140" s="5"/>
      <c r="Z140" s="5"/>
      <c r="AA140" s="5"/>
      <c r="AB140" s="8"/>
      <c r="AC140" s="5"/>
      <c r="AD140" s="8"/>
      <c r="AE140" s="5"/>
      <c r="AF140" s="5"/>
      <c r="AG140" s="5"/>
      <c r="AH140" s="5"/>
      <c r="AI140" s="5"/>
      <c r="AJ140" s="5"/>
    </row>
    <row r="141" spans="1:36" x14ac:dyDescent="0.25">
      <c r="A141" s="8" t="s">
        <v>1</v>
      </c>
      <c r="B141" s="50"/>
      <c r="C141" s="10"/>
      <c r="D141" s="10"/>
      <c r="E141" s="10"/>
      <c r="F141" s="57" t="s">
        <v>142</v>
      </c>
      <c r="G141" s="10"/>
      <c r="H141" s="57"/>
      <c r="I141" s="10"/>
      <c r="J141" s="170" t="s">
        <v>2</v>
      </c>
      <c r="K141" s="56"/>
      <c r="L141" s="10"/>
      <c r="M141" s="57"/>
      <c r="N141" s="10"/>
      <c r="P141" s="57" t="s">
        <v>142</v>
      </c>
      <c r="Q141" s="10"/>
      <c r="R141" s="10"/>
      <c r="S141" s="174" t="s">
        <v>2</v>
      </c>
      <c r="T141" s="56"/>
      <c r="U141" s="10"/>
      <c r="V141" s="5"/>
      <c r="W141" s="6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0" t="s">
        <v>114</v>
      </c>
      <c r="B142" s="50"/>
      <c r="C142" s="10"/>
      <c r="D142" s="10"/>
      <c r="E142" s="10"/>
      <c r="F142" s="100"/>
      <c r="G142" s="10"/>
      <c r="I142" s="10"/>
      <c r="J142" s="171" t="str">
        <f>+J$4</f>
        <v>PROJECTED TEST YEAR:    12/31/21</v>
      </c>
      <c r="K142" s="58"/>
      <c r="L142" s="10"/>
      <c r="N142" s="10"/>
      <c r="Q142" s="10"/>
      <c r="R142" s="10"/>
      <c r="S142" s="175" t="str">
        <f>+J$4</f>
        <v>PROJECTED TEST YEAR:    12/31/21</v>
      </c>
      <c r="T142" s="58"/>
      <c r="U142" s="10"/>
      <c r="V142" s="5"/>
      <c r="W142" s="6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3" t="s">
        <v>246</v>
      </c>
      <c r="B143" s="51"/>
      <c r="C143" s="55"/>
      <c r="D143" s="55"/>
      <c r="E143" s="55"/>
      <c r="F143" s="63"/>
      <c r="G143" s="55"/>
      <c r="H143" s="63"/>
      <c r="I143" s="55"/>
      <c r="J143" s="172" t="str">
        <f>+J$5</f>
        <v>WITNESS:  D. YARDLEY</v>
      </c>
      <c r="K143" s="59"/>
      <c r="L143" s="55"/>
      <c r="M143" s="63"/>
      <c r="N143" s="55"/>
      <c r="O143" s="52"/>
      <c r="P143" s="63"/>
      <c r="Q143" s="55"/>
      <c r="R143" s="55"/>
      <c r="S143" s="176" t="str">
        <f>+J$5</f>
        <v>WITNESS:  D. YARDLEY</v>
      </c>
      <c r="T143" s="59"/>
      <c r="U143" s="55"/>
      <c r="V143" s="51"/>
      <c r="W143" s="6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10"/>
      <c r="D144" s="10"/>
      <c r="E144" s="10"/>
      <c r="F144" s="57" t="s">
        <v>144</v>
      </c>
      <c r="G144" s="10"/>
      <c r="H144" s="57"/>
      <c r="I144" s="10"/>
      <c r="K144" s="57"/>
      <c r="L144" s="10"/>
      <c r="M144" s="57"/>
      <c r="N144" s="10"/>
      <c r="O144" s="10"/>
      <c r="P144" s="57" t="s">
        <v>144</v>
      </c>
      <c r="Q144" s="10"/>
      <c r="R144" s="10"/>
      <c r="S144" s="10"/>
      <c r="T144" s="10"/>
      <c r="U144" s="10"/>
      <c r="V144" s="5"/>
      <c r="W144" s="6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16380" x14ac:dyDescent="0.25">
      <c r="A145" s="5"/>
      <c r="B145" s="5"/>
      <c r="C145" s="10"/>
      <c r="D145" s="10"/>
      <c r="E145" s="10"/>
      <c r="F145" s="57" t="s">
        <v>145</v>
      </c>
      <c r="G145" s="10"/>
      <c r="H145" s="57"/>
      <c r="I145" s="10"/>
      <c r="K145" s="57"/>
      <c r="L145" s="10"/>
      <c r="M145" s="57"/>
      <c r="N145" s="10"/>
      <c r="O145" s="10"/>
      <c r="P145" s="57" t="s">
        <v>145</v>
      </c>
      <c r="Q145" s="10"/>
      <c r="R145" s="10"/>
      <c r="S145" s="10"/>
      <c r="T145" s="10"/>
      <c r="U145" s="10"/>
      <c r="V145" s="5"/>
      <c r="W145" s="6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16380" x14ac:dyDescent="0.25">
      <c r="A146" s="5"/>
      <c r="B146" s="5"/>
      <c r="C146" s="10"/>
      <c r="D146" s="10"/>
      <c r="E146" s="10"/>
      <c r="F146" s="10"/>
      <c r="G146" s="10"/>
      <c r="H146" s="10"/>
      <c r="I146" s="10"/>
      <c r="L146" s="10"/>
      <c r="M146" s="10"/>
      <c r="N146" s="10"/>
      <c r="O146" s="10"/>
      <c r="P146" s="104"/>
      <c r="Q146" s="10"/>
      <c r="R146" s="10"/>
      <c r="S146" s="10"/>
      <c r="T146" s="10"/>
      <c r="U146" s="10"/>
      <c r="V146" s="5"/>
      <c r="W146" s="6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16380" x14ac:dyDescent="0.25">
      <c r="A147" s="5"/>
      <c r="B147" s="5"/>
      <c r="C147" s="10"/>
      <c r="D147" s="10"/>
      <c r="E147" s="10"/>
      <c r="F147" s="10"/>
      <c r="G147" s="10"/>
      <c r="H147" s="10"/>
      <c r="I147" s="10"/>
      <c r="L147" s="10"/>
      <c r="M147" s="10"/>
      <c r="N147" s="10"/>
      <c r="O147" s="10"/>
      <c r="P147" s="104"/>
      <c r="Q147" s="10"/>
      <c r="R147" s="10"/>
      <c r="S147" s="10"/>
      <c r="T147" s="10"/>
      <c r="U147" s="10"/>
      <c r="V147" s="5"/>
      <c r="W147" s="6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16380" x14ac:dyDescent="0.25">
      <c r="A148" s="5"/>
      <c r="B148" s="8"/>
      <c r="C148" s="10"/>
      <c r="D148" s="2"/>
      <c r="E148" s="2"/>
      <c r="F148" s="2" t="s">
        <v>116</v>
      </c>
      <c r="G148" s="2" t="s">
        <v>115</v>
      </c>
      <c r="H148" s="2" t="s">
        <v>115</v>
      </c>
      <c r="I148" s="3"/>
      <c r="J148" s="3"/>
      <c r="K148" s="3"/>
      <c r="L148" s="3"/>
      <c r="M148" s="3"/>
      <c r="N148" s="3"/>
      <c r="O148" s="2"/>
      <c r="P148" s="2"/>
      <c r="Q148" s="2"/>
      <c r="R148" s="2"/>
      <c r="S148" s="2"/>
      <c r="T148" s="151" t="s">
        <v>253</v>
      </c>
      <c r="U148" s="2"/>
      <c r="V148" s="2"/>
      <c r="W148" s="73"/>
      <c r="X148" s="12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16380" x14ac:dyDescent="0.25">
      <c r="A149" s="5"/>
      <c r="B149" s="5"/>
      <c r="C149" s="10"/>
      <c r="D149" s="2" t="s">
        <v>116</v>
      </c>
      <c r="E149" s="2" t="s">
        <v>116</v>
      </c>
      <c r="F149" s="2" t="s">
        <v>195</v>
      </c>
      <c r="G149" s="2" t="s">
        <v>193</v>
      </c>
      <c r="H149" s="2" t="s">
        <v>117</v>
      </c>
      <c r="I149" s="2" t="s">
        <v>118</v>
      </c>
      <c r="J149" s="2" t="s">
        <v>119</v>
      </c>
      <c r="K149" s="2" t="s">
        <v>119</v>
      </c>
      <c r="L149" s="2" t="s">
        <v>119</v>
      </c>
      <c r="M149" s="2" t="s">
        <v>119</v>
      </c>
      <c r="N149" s="2" t="s">
        <v>119</v>
      </c>
      <c r="O149" s="2" t="s">
        <v>115</v>
      </c>
      <c r="P149" s="2"/>
      <c r="Q149" s="2" t="s">
        <v>132</v>
      </c>
      <c r="R149" s="3" t="s">
        <v>120</v>
      </c>
      <c r="S149" s="3" t="s">
        <v>120</v>
      </c>
      <c r="T149" s="150" t="s">
        <v>121</v>
      </c>
      <c r="U149" s="2" t="s">
        <v>122</v>
      </c>
      <c r="V149" s="2" t="s">
        <v>227</v>
      </c>
      <c r="W149" s="73"/>
      <c r="X149" s="12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16380" s="184" customFormat="1" x14ac:dyDescent="0.25">
      <c r="A150" s="182" t="s">
        <v>112</v>
      </c>
      <c r="C150" s="178" t="s">
        <v>4</v>
      </c>
      <c r="D150" s="179" t="s">
        <v>230</v>
      </c>
      <c r="E150" s="179" t="s">
        <v>184</v>
      </c>
      <c r="F150" s="183" t="s">
        <v>194</v>
      </c>
      <c r="G150" s="180" t="s">
        <v>194</v>
      </c>
      <c r="H150" s="180" t="s">
        <v>123</v>
      </c>
      <c r="I150" s="180" t="s">
        <v>124</v>
      </c>
      <c r="J150" s="180" t="s">
        <v>125</v>
      </c>
      <c r="K150" s="180" t="s">
        <v>126</v>
      </c>
      <c r="L150" s="180" t="s">
        <v>127</v>
      </c>
      <c r="M150" s="180" t="s">
        <v>128</v>
      </c>
      <c r="N150" s="180" t="s">
        <v>129</v>
      </c>
      <c r="O150" s="180" t="s">
        <v>184</v>
      </c>
      <c r="P150" s="180" t="s">
        <v>243</v>
      </c>
      <c r="Q150" s="180" t="s">
        <v>133</v>
      </c>
      <c r="R150" s="180" t="s">
        <v>124</v>
      </c>
      <c r="S150" s="180" t="s">
        <v>130</v>
      </c>
      <c r="T150" s="181" t="s">
        <v>131</v>
      </c>
      <c r="U150" s="180"/>
      <c r="V150" s="180" t="s">
        <v>228</v>
      </c>
      <c r="W150" s="180"/>
      <c r="X150" s="182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</row>
    <row r="151" spans="1:16380" x14ac:dyDescent="0.25">
      <c r="A151" s="5"/>
      <c r="B151" s="185" t="s">
        <v>47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09"/>
      <c r="Q151" s="17"/>
      <c r="R151" s="17"/>
      <c r="S151" s="17"/>
      <c r="T151" s="17"/>
      <c r="U151" s="17"/>
      <c r="V151" s="20"/>
      <c r="W151" s="82"/>
      <c r="X151" s="9"/>
      <c r="Y151" s="5"/>
      <c r="Z151" s="5"/>
      <c r="AA151" s="5"/>
      <c r="AB151" s="8"/>
      <c r="AC151" s="5"/>
      <c r="AD151" s="8"/>
      <c r="AE151" s="5"/>
      <c r="AF151" s="5"/>
      <c r="AG151" s="5"/>
      <c r="AH151" s="5"/>
      <c r="AI151" s="5"/>
      <c r="AJ151" s="5"/>
    </row>
    <row r="152" spans="1:16380" x14ac:dyDescent="0.25">
      <c r="A152" s="12">
        <v>1</v>
      </c>
      <c r="B152" s="9" t="s">
        <v>48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4"/>
      <c r="Q152" s="13"/>
      <c r="R152" s="13"/>
      <c r="S152" s="13"/>
      <c r="T152" s="13"/>
      <c r="U152" s="13"/>
      <c r="V152" s="24"/>
      <c r="W152" s="83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16380" x14ac:dyDescent="0.25">
      <c r="A153" s="12">
        <f>+A152+1</f>
        <v>2</v>
      </c>
      <c r="B153" s="41" t="s">
        <v>49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4"/>
      <c r="Q153" s="13"/>
      <c r="R153" s="13"/>
      <c r="S153" s="13"/>
      <c r="T153" s="13"/>
      <c r="U153" s="13"/>
      <c r="V153" s="24"/>
      <c r="W153" s="83"/>
      <c r="X153" s="5" t="s">
        <v>149</v>
      </c>
      <c r="Y153" s="5"/>
      <c r="Z153" s="5"/>
      <c r="AA153" s="5"/>
      <c r="AB153" s="5"/>
      <c r="AC153" s="5" t="s">
        <v>158</v>
      </c>
      <c r="AD153" s="5"/>
      <c r="AE153" s="5"/>
      <c r="AF153" s="5"/>
      <c r="AG153" s="5"/>
      <c r="AH153" s="5"/>
      <c r="AI153" s="5"/>
      <c r="AJ153" s="5"/>
    </row>
    <row r="154" spans="1:16380" x14ac:dyDescent="0.25">
      <c r="A154" s="12">
        <f t="shared" ref="A154:A161" si="39">+A153+1</f>
        <v>3</v>
      </c>
      <c r="B154" s="9" t="s">
        <v>50</v>
      </c>
      <c r="C154" s="15">
        <f>F31-C155</f>
        <v>90180247.01555118</v>
      </c>
      <c r="D154" s="15">
        <f>+D$81*($C154)</f>
        <v>76035266.735098675</v>
      </c>
      <c r="E154" s="108">
        <f t="shared" ref="E154:V154" si="40">+E$81*($C154)</f>
        <v>178376.69866580496</v>
      </c>
      <c r="F154" s="108">
        <f t="shared" si="40"/>
        <v>991.24806342219449</v>
      </c>
      <c r="G154" s="108">
        <f t="shared" si="40"/>
        <v>1384.4246695840702</v>
      </c>
      <c r="H154" s="108">
        <f t="shared" si="40"/>
        <v>0</v>
      </c>
      <c r="I154" s="108">
        <f t="shared" si="40"/>
        <v>3283437.8608450713</v>
      </c>
      <c r="J154" s="108">
        <f t="shared" si="40"/>
        <v>6582478.4503972689</v>
      </c>
      <c r="K154" s="108">
        <f t="shared" si="40"/>
        <v>2949752.6938487394</v>
      </c>
      <c r="L154" s="108">
        <f t="shared" si="40"/>
        <v>510786.57733755157</v>
      </c>
      <c r="M154" s="108">
        <f t="shared" si="40"/>
        <v>117035.93894743032</v>
      </c>
      <c r="N154" s="108">
        <f t="shared" si="40"/>
        <v>146560.73322084802</v>
      </c>
      <c r="O154" s="108">
        <f t="shared" si="40"/>
        <v>365119.30203821743</v>
      </c>
      <c r="P154" s="108">
        <f t="shared" si="40"/>
        <v>0</v>
      </c>
      <c r="Q154" s="108">
        <f t="shared" si="40"/>
        <v>0</v>
      </c>
      <c r="R154" s="108">
        <f t="shared" si="40"/>
        <v>0</v>
      </c>
      <c r="S154" s="108">
        <f t="shared" si="40"/>
        <v>0</v>
      </c>
      <c r="T154" s="108">
        <f t="shared" si="40"/>
        <v>0</v>
      </c>
      <c r="U154" s="108">
        <f t="shared" si="40"/>
        <v>9056.352418551156</v>
      </c>
      <c r="V154" s="108">
        <f t="shared" si="40"/>
        <v>0</v>
      </c>
      <c r="W154" s="84"/>
      <c r="X154" s="37">
        <v>0</v>
      </c>
      <c r="Y154" s="9" t="s">
        <v>175</v>
      </c>
      <c r="Z154" s="5"/>
      <c r="AA154" s="5"/>
      <c r="AB154" s="5"/>
      <c r="AC154" s="5">
        <f>SUM(D154:V154)-C154</f>
        <v>0</v>
      </c>
      <c r="AD154" s="5"/>
      <c r="AE154" s="5"/>
      <c r="AF154" s="5"/>
      <c r="AG154" s="5"/>
      <c r="AH154" s="5"/>
      <c r="AI154" s="5"/>
      <c r="AJ154" s="5"/>
    </row>
    <row r="155" spans="1:16380" s="127" customFormat="1" x14ac:dyDescent="0.25">
      <c r="A155" s="106">
        <f t="shared" si="39"/>
        <v>4</v>
      </c>
      <c r="B155" s="98" t="s">
        <v>204</v>
      </c>
      <c r="C155" s="118">
        <f>SUM(D155:V155)</f>
        <v>1749962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18">
        <v>0</v>
      </c>
      <c r="Q155" s="135">
        <v>134425</v>
      </c>
      <c r="R155" s="135">
        <v>112939</v>
      </c>
      <c r="S155" s="135">
        <v>812</v>
      </c>
      <c r="T155" s="118">
        <v>0</v>
      </c>
      <c r="U155" s="118">
        <v>0</v>
      </c>
      <c r="V155" s="135">
        <v>1501786</v>
      </c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  <c r="GM155" s="98"/>
      <c r="GN155" s="98"/>
      <c r="GO155" s="98"/>
      <c r="GP155" s="98"/>
      <c r="GQ155" s="98"/>
      <c r="GR155" s="98"/>
      <c r="GS155" s="98"/>
      <c r="GT155" s="98"/>
      <c r="GU155" s="98"/>
      <c r="GV155" s="98"/>
      <c r="GW155" s="98"/>
      <c r="GX155" s="98"/>
      <c r="GY155" s="98"/>
      <c r="GZ155" s="98"/>
      <c r="HA155" s="98"/>
      <c r="HB155" s="98"/>
      <c r="HC155" s="98"/>
      <c r="HD155" s="98"/>
      <c r="HE155" s="98"/>
      <c r="HF155" s="98"/>
      <c r="HG155" s="98"/>
      <c r="HH155" s="98"/>
      <c r="HI155" s="98"/>
      <c r="HJ155" s="98"/>
      <c r="HK155" s="98"/>
      <c r="HL155" s="98"/>
      <c r="HM155" s="98"/>
      <c r="HN155" s="98"/>
      <c r="HO155" s="98"/>
      <c r="HP155" s="98"/>
      <c r="HQ155" s="98"/>
      <c r="HR155" s="98"/>
      <c r="HS155" s="98"/>
      <c r="HT155" s="98"/>
      <c r="HU155" s="98"/>
      <c r="HV155" s="98"/>
      <c r="HW155" s="98"/>
      <c r="HX155" s="98"/>
      <c r="HY155" s="98"/>
      <c r="HZ155" s="98"/>
      <c r="IA155" s="98"/>
      <c r="IB155" s="98"/>
      <c r="IC155" s="98"/>
      <c r="ID155" s="98"/>
      <c r="IE155" s="98"/>
      <c r="IF155" s="98"/>
      <c r="IG155" s="98"/>
      <c r="IH155" s="98"/>
      <c r="II155" s="98"/>
      <c r="IJ155" s="98"/>
      <c r="IK155" s="98"/>
      <c r="IL155" s="98"/>
      <c r="IM155" s="98"/>
      <c r="IN155" s="98"/>
      <c r="IO155" s="98"/>
      <c r="IP155" s="98"/>
      <c r="IQ155" s="98"/>
      <c r="IR155" s="98"/>
      <c r="IS155" s="98"/>
      <c r="IT155" s="98"/>
      <c r="IU155" s="98"/>
      <c r="IV155" s="98"/>
      <c r="IW155" s="98"/>
      <c r="IX155" s="98"/>
      <c r="IY155" s="98"/>
      <c r="IZ155" s="98"/>
      <c r="JA155" s="98"/>
      <c r="JB155" s="98"/>
      <c r="JC155" s="98"/>
      <c r="JD155" s="98"/>
      <c r="JE155" s="98"/>
      <c r="JF155" s="98"/>
      <c r="JG155" s="98"/>
      <c r="JH155" s="98"/>
      <c r="JI155" s="98"/>
      <c r="JJ155" s="98"/>
      <c r="JK155" s="98"/>
      <c r="JL155" s="98"/>
      <c r="JM155" s="98"/>
      <c r="JN155" s="98"/>
      <c r="JO155" s="98"/>
      <c r="JP155" s="98"/>
      <c r="JQ155" s="98"/>
      <c r="JR155" s="98"/>
      <c r="JS155" s="98"/>
      <c r="JT155" s="98"/>
      <c r="JU155" s="98"/>
      <c r="JV155" s="98"/>
      <c r="JW155" s="98"/>
      <c r="JX155" s="98"/>
      <c r="JY155" s="98"/>
      <c r="JZ155" s="98"/>
      <c r="KA155" s="98"/>
      <c r="KB155" s="98"/>
      <c r="KC155" s="98"/>
      <c r="KD155" s="98"/>
      <c r="KE155" s="98"/>
      <c r="KF155" s="98"/>
      <c r="KG155" s="98"/>
      <c r="KH155" s="98"/>
      <c r="KI155" s="98"/>
      <c r="KJ155" s="98"/>
      <c r="KK155" s="98"/>
      <c r="KL155" s="98"/>
      <c r="KM155" s="98"/>
      <c r="KN155" s="98"/>
      <c r="KO155" s="98"/>
      <c r="KP155" s="98"/>
      <c r="KQ155" s="98"/>
      <c r="KR155" s="98"/>
      <c r="KS155" s="98"/>
      <c r="KT155" s="98"/>
      <c r="KU155" s="98"/>
      <c r="KV155" s="98"/>
      <c r="KW155" s="98"/>
      <c r="KX155" s="98"/>
      <c r="KY155" s="98"/>
      <c r="KZ155" s="98"/>
      <c r="LA155" s="98"/>
      <c r="LB155" s="98"/>
      <c r="LC155" s="98"/>
      <c r="LD155" s="98"/>
      <c r="LE155" s="98"/>
      <c r="LF155" s="98"/>
      <c r="LG155" s="98"/>
      <c r="LH155" s="98"/>
      <c r="LI155" s="98"/>
      <c r="LJ155" s="98"/>
      <c r="LK155" s="98"/>
      <c r="LL155" s="98"/>
      <c r="LM155" s="98"/>
      <c r="LN155" s="98"/>
      <c r="LO155" s="98"/>
      <c r="LP155" s="98"/>
      <c r="LQ155" s="98"/>
      <c r="LR155" s="98"/>
      <c r="LS155" s="98"/>
      <c r="LT155" s="98"/>
      <c r="LU155" s="98"/>
      <c r="LV155" s="98"/>
      <c r="LW155" s="98"/>
      <c r="LX155" s="98"/>
      <c r="LY155" s="98"/>
      <c r="LZ155" s="98"/>
      <c r="MA155" s="98"/>
      <c r="MB155" s="98"/>
      <c r="MC155" s="98"/>
      <c r="MD155" s="98"/>
      <c r="ME155" s="98"/>
      <c r="MF155" s="98"/>
      <c r="MG155" s="98"/>
      <c r="MH155" s="98"/>
      <c r="MI155" s="98"/>
      <c r="MJ155" s="98"/>
      <c r="MK155" s="98"/>
      <c r="ML155" s="98"/>
      <c r="MM155" s="98"/>
      <c r="MN155" s="98"/>
      <c r="MO155" s="98"/>
      <c r="MP155" s="98"/>
      <c r="MQ155" s="98"/>
      <c r="MR155" s="98"/>
      <c r="MS155" s="98"/>
      <c r="MT155" s="98"/>
      <c r="MU155" s="98"/>
      <c r="MV155" s="98"/>
      <c r="MW155" s="98"/>
      <c r="MX155" s="98"/>
      <c r="MY155" s="98"/>
      <c r="MZ155" s="98"/>
      <c r="NA155" s="98"/>
      <c r="NB155" s="98"/>
      <c r="NC155" s="98"/>
      <c r="ND155" s="98"/>
      <c r="NE155" s="98"/>
      <c r="NF155" s="98"/>
      <c r="NG155" s="98"/>
      <c r="NH155" s="98"/>
      <c r="NI155" s="98"/>
      <c r="NJ155" s="98"/>
      <c r="NK155" s="98"/>
      <c r="NL155" s="98"/>
      <c r="NM155" s="98"/>
      <c r="NN155" s="98"/>
      <c r="NO155" s="98"/>
      <c r="NP155" s="98"/>
      <c r="NQ155" s="98"/>
      <c r="NR155" s="98"/>
      <c r="NS155" s="98"/>
      <c r="NT155" s="98"/>
      <c r="NU155" s="98"/>
      <c r="NV155" s="98"/>
      <c r="NW155" s="98"/>
      <c r="NX155" s="98"/>
      <c r="NY155" s="98"/>
      <c r="NZ155" s="98"/>
      <c r="OA155" s="98"/>
      <c r="OB155" s="98"/>
      <c r="OC155" s="98"/>
      <c r="OD155" s="98"/>
      <c r="OE155" s="98"/>
      <c r="OF155" s="98"/>
      <c r="OG155" s="98"/>
      <c r="OH155" s="98"/>
      <c r="OI155" s="98"/>
      <c r="OJ155" s="98"/>
      <c r="OK155" s="98"/>
      <c r="OL155" s="98"/>
      <c r="OM155" s="98"/>
      <c r="ON155" s="98"/>
      <c r="OO155" s="98"/>
      <c r="OP155" s="98"/>
      <c r="OQ155" s="98"/>
      <c r="OR155" s="98"/>
      <c r="OS155" s="98"/>
      <c r="OT155" s="98"/>
      <c r="OU155" s="98"/>
      <c r="OV155" s="98"/>
      <c r="OW155" s="98"/>
      <c r="OX155" s="98"/>
      <c r="OY155" s="98"/>
      <c r="OZ155" s="98"/>
      <c r="PA155" s="98"/>
      <c r="PB155" s="98"/>
      <c r="PC155" s="98"/>
      <c r="PD155" s="98"/>
      <c r="PE155" s="98"/>
      <c r="PF155" s="98"/>
      <c r="PG155" s="98"/>
      <c r="PH155" s="98"/>
      <c r="PI155" s="98"/>
      <c r="PJ155" s="98"/>
      <c r="PK155" s="98"/>
      <c r="PL155" s="98"/>
      <c r="PM155" s="98"/>
      <c r="PN155" s="98"/>
      <c r="PO155" s="98"/>
      <c r="PP155" s="98"/>
      <c r="PQ155" s="98"/>
      <c r="PR155" s="98"/>
      <c r="PS155" s="98"/>
      <c r="PT155" s="98"/>
      <c r="PU155" s="98"/>
      <c r="PV155" s="98"/>
      <c r="PW155" s="98"/>
      <c r="PX155" s="98"/>
      <c r="PY155" s="98"/>
      <c r="PZ155" s="98"/>
      <c r="QA155" s="98"/>
      <c r="QB155" s="98"/>
      <c r="QC155" s="98"/>
      <c r="QD155" s="98"/>
      <c r="QE155" s="98"/>
      <c r="QF155" s="98"/>
      <c r="QG155" s="98"/>
      <c r="QH155" s="98"/>
      <c r="QI155" s="98"/>
      <c r="QJ155" s="98"/>
      <c r="QK155" s="98"/>
      <c r="QL155" s="98"/>
      <c r="QM155" s="98"/>
      <c r="QN155" s="98"/>
      <c r="QO155" s="98"/>
      <c r="QP155" s="98"/>
      <c r="QQ155" s="98"/>
      <c r="QR155" s="98"/>
      <c r="QS155" s="98"/>
      <c r="QT155" s="98"/>
      <c r="QU155" s="98"/>
      <c r="QV155" s="98"/>
      <c r="QW155" s="98"/>
      <c r="QX155" s="98"/>
      <c r="QY155" s="98"/>
      <c r="QZ155" s="98"/>
      <c r="RA155" s="98"/>
      <c r="RB155" s="98"/>
      <c r="RC155" s="98"/>
      <c r="RD155" s="98"/>
      <c r="RE155" s="98"/>
      <c r="RF155" s="98"/>
      <c r="RG155" s="98"/>
      <c r="RH155" s="98"/>
      <c r="RI155" s="98"/>
      <c r="RJ155" s="98"/>
      <c r="RK155" s="98"/>
      <c r="RL155" s="98"/>
      <c r="RM155" s="98"/>
      <c r="RN155" s="98"/>
      <c r="RO155" s="98"/>
      <c r="RP155" s="98"/>
      <c r="RQ155" s="98"/>
      <c r="RR155" s="98"/>
      <c r="RS155" s="98"/>
      <c r="RT155" s="98"/>
      <c r="RU155" s="98"/>
      <c r="RV155" s="98"/>
      <c r="RW155" s="98"/>
      <c r="RX155" s="98"/>
      <c r="RY155" s="98"/>
      <c r="RZ155" s="98"/>
      <c r="SA155" s="98"/>
      <c r="SB155" s="98"/>
      <c r="SC155" s="98"/>
      <c r="SD155" s="98"/>
      <c r="SE155" s="98"/>
      <c r="SF155" s="98"/>
      <c r="SG155" s="98"/>
      <c r="SH155" s="98"/>
      <c r="SI155" s="98"/>
      <c r="SJ155" s="98"/>
      <c r="SK155" s="98"/>
      <c r="SL155" s="98"/>
      <c r="SM155" s="98"/>
      <c r="SN155" s="98"/>
      <c r="SO155" s="98"/>
      <c r="SP155" s="98"/>
      <c r="SQ155" s="98"/>
      <c r="SR155" s="98"/>
      <c r="SS155" s="98"/>
      <c r="ST155" s="98"/>
      <c r="SU155" s="98"/>
      <c r="SV155" s="98"/>
      <c r="SW155" s="98"/>
      <c r="SX155" s="98"/>
      <c r="SY155" s="98"/>
      <c r="SZ155" s="98"/>
      <c r="TA155" s="98"/>
      <c r="TB155" s="98"/>
      <c r="TC155" s="98"/>
      <c r="TD155" s="98"/>
      <c r="TE155" s="98"/>
      <c r="TF155" s="98"/>
      <c r="TG155" s="98"/>
      <c r="TH155" s="98"/>
      <c r="TI155" s="98"/>
      <c r="TJ155" s="98"/>
      <c r="TK155" s="98"/>
      <c r="TL155" s="98"/>
      <c r="TM155" s="98"/>
      <c r="TN155" s="98"/>
      <c r="TO155" s="98"/>
      <c r="TP155" s="98"/>
      <c r="TQ155" s="98"/>
      <c r="TR155" s="98"/>
      <c r="TS155" s="98"/>
      <c r="TT155" s="98"/>
      <c r="TU155" s="98"/>
      <c r="TV155" s="98"/>
      <c r="TW155" s="98"/>
      <c r="TX155" s="98"/>
      <c r="TY155" s="98"/>
      <c r="TZ155" s="98"/>
      <c r="UA155" s="98"/>
      <c r="UB155" s="98"/>
      <c r="UC155" s="98"/>
      <c r="UD155" s="98"/>
      <c r="UE155" s="98"/>
      <c r="UF155" s="98"/>
      <c r="UG155" s="98"/>
      <c r="UH155" s="98"/>
      <c r="UI155" s="98"/>
      <c r="UJ155" s="98"/>
      <c r="UK155" s="98"/>
      <c r="UL155" s="98"/>
      <c r="UM155" s="98"/>
      <c r="UN155" s="98"/>
      <c r="UO155" s="98"/>
      <c r="UP155" s="98"/>
      <c r="UQ155" s="98"/>
      <c r="UR155" s="98"/>
      <c r="US155" s="98"/>
      <c r="UT155" s="98"/>
      <c r="UU155" s="98"/>
      <c r="UV155" s="98"/>
      <c r="UW155" s="98"/>
      <c r="UX155" s="98"/>
      <c r="UY155" s="98"/>
      <c r="UZ155" s="98"/>
      <c r="VA155" s="98"/>
      <c r="VB155" s="98"/>
      <c r="VC155" s="98"/>
      <c r="VD155" s="98"/>
      <c r="VE155" s="98"/>
      <c r="VF155" s="98"/>
      <c r="VG155" s="98"/>
      <c r="VH155" s="98"/>
      <c r="VI155" s="98"/>
      <c r="VJ155" s="98"/>
      <c r="VK155" s="98"/>
      <c r="VL155" s="98"/>
      <c r="VM155" s="98"/>
      <c r="VN155" s="98"/>
      <c r="VO155" s="98"/>
      <c r="VP155" s="98"/>
      <c r="VQ155" s="98"/>
      <c r="VR155" s="98"/>
      <c r="VS155" s="98"/>
      <c r="VT155" s="98"/>
      <c r="VU155" s="98"/>
      <c r="VV155" s="98"/>
      <c r="VW155" s="98"/>
      <c r="VX155" s="98"/>
      <c r="VY155" s="98"/>
      <c r="VZ155" s="98"/>
      <c r="WA155" s="98"/>
      <c r="WB155" s="98"/>
      <c r="WC155" s="98"/>
      <c r="WD155" s="98"/>
      <c r="WE155" s="98"/>
      <c r="WF155" s="98"/>
      <c r="WG155" s="98"/>
      <c r="WH155" s="98"/>
      <c r="WI155" s="98"/>
      <c r="WJ155" s="98"/>
      <c r="WK155" s="98"/>
      <c r="WL155" s="98"/>
      <c r="WM155" s="98"/>
      <c r="WN155" s="98"/>
      <c r="WO155" s="98"/>
      <c r="WP155" s="98"/>
      <c r="WQ155" s="98"/>
      <c r="WR155" s="98"/>
      <c r="WS155" s="98"/>
      <c r="WT155" s="98"/>
      <c r="WU155" s="98"/>
      <c r="WV155" s="98"/>
      <c r="WW155" s="98"/>
      <c r="WX155" s="98"/>
      <c r="WY155" s="98"/>
      <c r="WZ155" s="98"/>
      <c r="XA155" s="98"/>
      <c r="XB155" s="98"/>
      <c r="XC155" s="98"/>
      <c r="XD155" s="98"/>
      <c r="XE155" s="98"/>
      <c r="XF155" s="98"/>
      <c r="XG155" s="98"/>
      <c r="XH155" s="98"/>
      <c r="XI155" s="98"/>
      <c r="XJ155" s="98"/>
      <c r="XK155" s="98"/>
      <c r="XL155" s="98"/>
      <c r="XM155" s="98"/>
      <c r="XN155" s="98"/>
      <c r="XO155" s="98"/>
      <c r="XP155" s="98"/>
      <c r="XQ155" s="98"/>
      <c r="XR155" s="98"/>
      <c r="XS155" s="98"/>
      <c r="XT155" s="98"/>
      <c r="XU155" s="98"/>
      <c r="XV155" s="98"/>
      <c r="XW155" s="98"/>
      <c r="XX155" s="98"/>
      <c r="XY155" s="98"/>
      <c r="XZ155" s="98"/>
      <c r="YA155" s="98"/>
      <c r="YB155" s="98"/>
      <c r="YC155" s="98"/>
      <c r="YD155" s="98"/>
      <c r="YE155" s="98"/>
      <c r="YF155" s="98"/>
      <c r="YG155" s="98"/>
      <c r="YH155" s="98"/>
      <c r="YI155" s="98"/>
      <c r="YJ155" s="98"/>
      <c r="YK155" s="98"/>
      <c r="YL155" s="98"/>
      <c r="YM155" s="98"/>
      <c r="YN155" s="98"/>
      <c r="YO155" s="98"/>
      <c r="YP155" s="98"/>
      <c r="YQ155" s="98"/>
      <c r="YR155" s="98"/>
      <c r="YS155" s="98"/>
      <c r="YT155" s="98"/>
      <c r="YU155" s="98"/>
      <c r="YV155" s="98"/>
      <c r="YW155" s="98"/>
      <c r="YX155" s="98"/>
      <c r="YY155" s="98"/>
      <c r="YZ155" s="98"/>
      <c r="ZA155" s="98"/>
      <c r="ZB155" s="98"/>
      <c r="ZC155" s="98"/>
      <c r="ZD155" s="98"/>
      <c r="ZE155" s="98"/>
      <c r="ZF155" s="98"/>
      <c r="ZG155" s="98"/>
      <c r="ZH155" s="98"/>
      <c r="ZI155" s="98"/>
      <c r="ZJ155" s="98"/>
      <c r="ZK155" s="98"/>
      <c r="ZL155" s="98"/>
      <c r="ZM155" s="98"/>
      <c r="ZN155" s="98"/>
      <c r="ZO155" s="98"/>
      <c r="ZP155" s="98"/>
      <c r="ZQ155" s="98"/>
      <c r="ZR155" s="98"/>
      <c r="ZS155" s="98"/>
      <c r="ZT155" s="98"/>
      <c r="ZU155" s="98"/>
      <c r="ZV155" s="98"/>
      <c r="ZW155" s="98"/>
      <c r="ZX155" s="98"/>
      <c r="ZY155" s="98"/>
      <c r="ZZ155" s="98"/>
      <c r="AAA155" s="98"/>
      <c r="AAB155" s="98"/>
      <c r="AAC155" s="98"/>
      <c r="AAD155" s="98"/>
      <c r="AAE155" s="98"/>
      <c r="AAF155" s="98"/>
      <c r="AAG155" s="98"/>
      <c r="AAH155" s="98"/>
      <c r="AAI155" s="98"/>
      <c r="AAJ155" s="98"/>
      <c r="AAK155" s="98"/>
      <c r="AAL155" s="98"/>
      <c r="AAM155" s="98"/>
      <c r="AAN155" s="98"/>
      <c r="AAO155" s="98"/>
      <c r="AAP155" s="98"/>
      <c r="AAQ155" s="98"/>
      <c r="AAR155" s="98"/>
      <c r="AAS155" s="98"/>
      <c r="AAT155" s="98"/>
      <c r="AAU155" s="98"/>
      <c r="AAV155" s="98"/>
      <c r="AAW155" s="98"/>
      <c r="AAX155" s="98"/>
      <c r="AAY155" s="98"/>
      <c r="AAZ155" s="98"/>
      <c r="ABA155" s="98"/>
      <c r="ABB155" s="98"/>
      <c r="ABC155" s="98"/>
      <c r="ABD155" s="98"/>
      <c r="ABE155" s="98"/>
      <c r="ABF155" s="98"/>
      <c r="ABG155" s="98"/>
      <c r="ABH155" s="98"/>
      <c r="ABI155" s="98"/>
      <c r="ABJ155" s="98"/>
      <c r="ABK155" s="98"/>
      <c r="ABL155" s="98"/>
      <c r="ABM155" s="98"/>
      <c r="ABN155" s="98"/>
      <c r="ABO155" s="98"/>
      <c r="ABP155" s="98"/>
      <c r="ABQ155" s="98"/>
      <c r="ABR155" s="98"/>
      <c r="ABS155" s="98"/>
      <c r="ABT155" s="98"/>
      <c r="ABU155" s="98"/>
      <c r="ABV155" s="98"/>
      <c r="ABW155" s="98"/>
      <c r="ABX155" s="98"/>
      <c r="ABY155" s="98"/>
      <c r="ABZ155" s="98"/>
      <c r="ACA155" s="98"/>
      <c r="ACB155" s="98"/>
      <c r="ACC155" s="98"/>
      <c r="ACD155" s="98"/>
      <c r="ACE155" s="98"/>
      <c r="ACF155" s="98"/>
      <c r="ACG155" s="98"/>
      <c r="ACH155" s="98"/>
      <c r="ACI155" s="98"/>
      <c r="ACJ155" s="98"/>
      <c r="ACK155" s="98"/>
      <c r="ACL155" s="98"/>
      <c r="ACM155" s="98"/>
      <c r="ACN155" s="98"/>
      <c r="ACO155" s="98"/>
      <c r="ACP155" s="98"/>
      <c r="ACQ155" s="98"/>
      <c r="ACR155" s="98"/>
      <c r="ACS155" s="98"/>
      <c r="ACT155" s="98"/>
      <c r="ACU155" s="98"/>
      <c r="ACV155" s="98"/>
      <c r="ACW155" s="98"/>
      <c r="ACX155" s="98"/>
      <c r="ACY155" s="98"/>
      <c r="ACZ155" s="98"/>
      <c r="ADA155" s="98"/>
      <c r="ADB155" s="98"/>
      <c r="ADC155" s="98"/>
      <c r="ADD155" s="98"/>
      <c r="ADE155" s="98"/>
      <c r="ADF155" s="98"/>
      <c r="ADG155" s="98"/>
      <c r="ADH155" s="98"/>
      <c r="ADI155" s="98"/>
      <c r="ADJ155" s="98"/>
      <c r="ADK155" s="98"/>
      <c r="ADL155" s="98"/>
      <c r="ADM155" s="98"/>
      <c r="ADN155" s="98"/>
      <c r="ADO155" s="98"/>
      <c r="ADP155" s="98"/>
      <c r="ADQ155" s="98"/>
      <c r="ADR155" s="98"/>
      <c r="ADS155" s="98"/>
      <c r="ADT155" s="98"/>
      <c r="ADU155" s="98"/>
      <c r="ADV155" s="98"/>
      <c r="ADW155" s="98"/>
      <c r="ADX155" s="98"/>
      <c r="ADY155" s="98"/>
      <c r="ADZ155" s="98"/>
      <c r="AEA155" s="98"/>
      <c r="AEB155" s="98"/>
      <c r="AEC155" s="98"/>
      <c r="AED155" s="98"/>
      <c r="AEE155" s="98"/>
      <c r="AEF155" s="98"/>
      <c r="AEG155" s="98"/>
      <c r="AEH155" s="98"/>
      <c r="AEI155" s="98"/>
      <c r="AEJ155" s="98"/>
      <c r="AEK155" s="98"/>
      <c r="AEL155" s="98"/>
      <c r="AEM155" s="98"/>
      <c r="AEN155" s="98"/>
      <c r="AEO155" s="98"/>
      <c r="AEP155" s="98"/>
      <c r="AEQ155" s="98"/>
      <c r="AER155" s="98"/>
      <c r="AES155" s="98"/>
      <c r="AET155" s="98"/>
      <c r="AEU155" s="98"/>
      <c r="AEV155" s="98"/>
      <c r="AEW155" s="98"/>
      <c r="AEX155" s="98"/>
      <c r="AEY155" s="98"/>
      <c r="AEZ155" s="98"/>
      <c r="AFA155" s="98"/>
      <c r="AFB155" s="98"/>
      <c r="AFC155" s="98"/>
      <c r="AFD155" s="98"/>
      <c r="AFE155" s="98"/>
      <c r="AFF155" s="98"/>
      <c r="AFG155" s="98"/>
      <c r="AFH155" s="98"/>
      <c r="AFI155" s="98"/>
      <c r="AFJ155" s="98"/>
      <c r="AFK155" s="98"/>
      <c r="AFL155" s="98"/>
      <c r="AFM155" s="98"/>
      <c r="AFN155" s="98"/>
      <c r="AFO155" s="98"/>
      <c r="AFP155" s="98"/>
      <c r="AFQ155" s="98"/>
      <c r="AFR155" s="98"/>
      <c r="AFS155" s="98"/>
      <c r="AFT155" s="98"/>
      <c r="AFU155" s="98"/>
      <c r="AFV155" s="98"/>
      <c r="AFW155" s="98"/>
      <c r="AFX155" s="98"/>
      <c r="AFY155" s="98"/>
      <c r="AFZ155" s="98"/>
      <c r="AGA155" s="98"/>
      <c r="AGB155" s="98"/>
      <c r="AGC155" s="98"/>
      <c r="AGD155" s="98"/>
      <c r="AGE155" s="98"/>
      <c r="AGF155" s="98"/>
      <c r="AGG155" s="98"/>
      <c r="AGH155" s="98"/>
      <c r="AGI155" s="98"/>
      <c r="AGJ155" s="98"/>
      <c r="AGK155" s="98"/>
      <c r="AGL155" s="98"/>
      <c r="AGM155" s="98"/>
      <c r="AGN155" s="98"/>
      <c r="AGO155" s="98"/>
      <c r="AGP155" s="98"/>
      <c r="AGQ155" s="98"/>
      <c r="AGR155" s="98"/>
      <c r="AGS155" s="98"/>
      <c r="AGT155" s="98"/>
      <c r="AGU155" s="98"/>
      <c r="AGV155" s="98"/>
      <c r="AGW155" s="98"/>
      <c r="AGX155" s="98"/>
      <c r="AGY155" s="98"/>
      <c r="AGZ155" s="98"/>
      <c r="AHA155" s="98"/>
      <c r="AHB155" s="98"/>
      <c r="AHC155" s="98"/>
      <c r="AHD155" s="98"/>
      <c r="AHE155" s="98"/>
      <c r="AHF155" s="98"/>
      <c r="AHG155" s="98"/>
      <c r="AHH155" s="98"/>
      <c r="AHI155" s="98"/>
      <c r="AHJ155" s="98"/>
      <c r="AHK155" s="98"/>
      <c r="AHL155" s="98"/>
      <c r="AHM155" s="98"/>
      <c r="AHN155" s="98"/>
      <c r="AHO155" s="98"/>
      <c r="AHP155" s="98"/>
      <c r="AHQ155" s="98"/>
      <c r="AHR155" s="98"/>
      <c r="AHS155" s="98"/>
      <c r="AHT155" s="98"/>
      <c r="AHU155" s="98"/>
      <c r="AHV155" s="98"/>
      <c r="AHW155" s="98"/>
      <c r="AHX155" s="98"/>
      <c r="AHY155" s="98"/>
      <c r="AHZ155" s="98"/>
      <c r="AIA155" s="98"/>
      <c r="AIB155" s="98"/>
      <c r="AIC155" s="98"/>
      <c r="AID155" s="98"/>
      <c r="AIE155" s="98"/>
      <c r="AIF155" s="98"/>
      <c r="AIG155" s="98"/>
      <c r="AIH155" s="98"/>
      <c r="AII155" s="98"/>
      <c r="AIJ155" s="98"/>
      <c r="AIK155" s="98"/>
      <c r="AIL155" s="98"/>
      <c r="AIM155" s="98"/>
      <c r="AIN155" s="98"/>
      <c r="AIO155" s="98"/>
      <c r="AIP155" s="98"/>
      <c r="AIQ155" s="98"/>
      <c r="AIR155" s="98"/>
      <c r="AIS155" s="98"/>
      <c r="AIT155" s="98"/>
      <c r="AIU155" s="98"/>
      <c r="AIV155" s="98"/>
      <c r="AIW155" s="98"/>
      <c r="AIX155" s="98"/>
      <c r="AIY155" s="98"/>
      <c r="AIZ155" s="98"/>
      <c r="AJA155" s="98"/>
      <c r="AJB155" s="98"/>
      <c r="AJC155" s="98"/>
      <c r="AJD155" s="98"/>
      <c r="AJE155" s="98"/>
      <c r="AJF155" s="98"/>
      <c r="AJG155" s="98"/>
      <c r="AJH155" s="98"/>
      <c r="AJI155" s="98"/>
      <c r="AJJ155" s="98"/>
      <c r="AJK155" s="98"/>
      <c r="AJL155" s="98"/>
      <c r="AJM155" s="98"/>
      <c r="AJN155" s="98"/>
      <c r="AJO155" s="98"/>
      <c r="AJP155" s="98"/>
      <c r="AJQ155" s="98"/>
      <c r="AJR155" s="98"/>
      <c r="AJS155" s="98"/>
      <c r="AJT155" s="98"/>
      <c r="AJU155" s="98"/>
      <c r="AJV155" s="98"/>
      <c r="AJW155" s="98"/>
      <c r="AJX155" s="98"/>
      <c r="AJY155" s="98"/>
      <c r="AJZ155" s="98"/>
      <c r="AKA155" s="98"/>
      <c r="AKB155" s="98"/>
      <c r="AKC155" s="98"/>
      <c r="AKD155" s="98"/>
      <c r="AKE155" s="98"/>
      <c r="AKF155" s="98"/>
      <c r="AKG155" s="98"/>
      <c r="AKH155" s="98"/>
      <c r="AKI155" s="98"/>
      <c r="AKJ155" s="98"/>
      <c r="AKK155" s="98"/>
      <c r="AKL155" s="98"/>
      <c r="AKM155" s="98"/>
      <c r="AKN155" s="98"/>
      <c r="AKO155" s="98"/>
      <c r="AKP155" s="98"/>
      <c r="AKQ155" s="98"/>
      <c r="AKR155" s="98"/>
      <c r="AKS155" s="98"/>
      <c r="AKT155" s="98"/>
      <c r="AKU155" s="98"/>
      <c r="AKV155" s="98"/>
      <c r="AKW155" s="98"/>
      <c r="AKX155" s="98"/>
      <c r="AKY155" s="98"/>
      <c r="AKZ155" s="98"/>
      <c r="ALA155" s="98"/>
      <c r="ALB155" s="98"/>
      <c r="ALC155" s="98"/>
      <c r="ALD155" s="98"/>
      <c r="ALE155" s="98"/>
      <c r="ALF155" s="98"/>
      <c r="ALG155" s="98"/>
      <c r="ALH155" s="98"/>
      <c r="ALI155" s="98"/>
      <c r="ALJ155" s="98"/>
      <c r="ALK155" s="98"/>
      <c r="ALL155" s="98"/>
      <c r="ALM155" s="98"/>
      <c r="ALN155" s="98"/>
      <c r="ALO155" s="98"/>
      <c r="ALP155" s="98"/>
      <c r="ALQ155" s="98"/>
      <c r="ALR155" s="98"/>
      <c r="ALS155" s="98"/>
      <c r="ALT155" s="98"/>
      <c r="ALU155" s="98"/>
      <c r="ALV155" s="98"/>
      <c r="ALW155" s="98"/>
      <c r="ALX155" s="98"/>
      <c r="ALY155" s="98"/>
      <c r="ALZ155" s="98"/>
      <c r="AMA155" s="98"/>
      <c r="AMB155" s="98"/>
      <c r="AMC155" s="98"/>
      <c r="AMD155" s="98"/>
      <c r="AME155" s="98"/>
      <c r="AMF155" s="98"/>
      <c r="AMG155" s="98"/>
      <c r="AMH155" s="98"/>
      <c r="AMI155" s="98"/>
      <c r="AMJ155" s="98"/>
      <c r="AMK155" s="98"/>
      <c r="AML155" s="98"/>
      <c r="AMM155" s="98"/>
      <c r="AMN155" s="98"/>
      <c r="AMO155" s="98"/>
      <c r="AMP155" s="98"/>
      <c r="AMQ155" s="98"/>
      <c r="AMR155" s="98"/>
      <c r="AMS155" s="98"/>
      <c r="AMT155" s="98"/>
      <c r="AMU155" s="98"/>
      <c r="AMV155" s="98"/>
      <c r="AMW155" s="98"/>
      <c r="AMX155" s="98"/>
      <c r="AMY155" s="98"/>
      <c r="AMZ155" s="98"/>
      <c r="ANA155" s="98"/>
      <c r="ANB155" s="98"/>
      <c r="ANC155" s="98"/>
      <c r="AND155" s="98"/>
      <c r="ANE155" s="98"/>
      <c r="ANF155" s="98"/>
      <c r="ANG155" s="98"/>
      <c r="ANH155" s="98"/>
      <c r="ANI155" s="98"/>
      <c r="ANJ155" s="98"/>
      <c r="ANK155" s="98"/>
      <c r="ANL155" s="98"/>
      <c r="ANM155" s="98"/>
      <c r="ANN155" s="98"/>
      <c r="ANO155" s="98"/>
      <c r="ANP155" s="98"/>
      <c r="ANQ155" s="98"/>
      <c r="ANR155" s="98"/>
      <c r="ANS155" s="98"/>
      <c r="ANT155" s="98"/>
      <c r="ANU155" s="98"/>
      <c r="ANV155" s="98"/>
      <c r="ANW155" s="98"/>
      <c r="ANX155" s="98"/>
      <c r="ANY155" s="98"/>
      <c r="ANZ155" s="98"/>
      <c r="AOA155" s="98"/>
      <c r="AOB155" s="98"/>
      <c r="AOC155" s="98"/>
      <c r="AOD155" s="98"/>
      <c r="AOE155" s="98"/>
      <c r="AOF155" s="98"/>
      <c r="AOG155" s="98"/>
      <c r="AOH155" s="98"/>
      <c r="AOI155" s="98"/>
      <c r="AOJ155" s="98"/>
      <c r="AOK155" s="98"/>
      <c r="AOL155" s="98"/>
      <c r="AOM155" s="98"/>
      <c r="AON155" s="98"/>
      <c r="AOO155" s="98"/>
      <c r="AOP155" s="98"/>
      <c r="AOQ155" s="98"/>
      <c r="AOR155" s="98"/>
      <c r="AOS155" s="98"/>
      <c r="AOT155" s="98"/>
      <c r="AOU155" s="98"/>
      <c r="AOV155" s="98"/>
      <c r="AOW155" s="98"/>
      <c r="AOX155" s="98"/>
      <c r="AOY155" s="98"/>
      <c r="AOZ155" s="98"/>
      <c r="APA155" s="98"/>
      <c r="APB155" s="98"/>
      <c r="APC155" s="98"/>
      <c r="APD155" s="98"/>
      <c r="APE155" s="98"/>
      <c r="APF155" s="98"/>
      <c r="APG155" s="98"/>
      <c r="APH155" s="98"/>
      <c r="API155" s="98"/>
      <c r="APJ155" s="98"/>
      <c r="APK155" s="98"/>
      <c r="APL155" s="98"/>
      <c r="APM155" s="98"/>
      <c r="APN155" s="98"/>
      <c r="APO155" s="98"/>
      <c r="APP155" s="98"/>
      <c r="APQ155" s="98"/>
      <c r="APR155" s="98"/>
      <c r="APS155" s="98"/>
      <c r="APT155" s="98"/>
      <c r="APU155" s="98"/>
      <c r="APV155" s="98"/>
      <c r="APW155" s="98"/>
      <c r="APX155" s="98"/>
      <c r="APY155" s="98"/>
      <c r="APZ155" s="98"/>
      <c r="AQA155" s="98"/>
      <c r="AQB155" s="98"/>
      <c r="AQC155" s="98"/>
      <c r="AQD155" s="98"/>
      <c r="AQE155" s="98"/>
      <c r="AQF155" s="98"/>
      <c r="AQG155" s="98"/>
      <c r="AQH155" s="98"/>
      <c r="AQI155" s="98"/>
      <c r="AQJ155" s="98"/>
      <c r="AQK155" s="98"/>
      <c r="AQL155" s="98"/>
      <c r="AQM155" s="98"/>
      <c r="AQN155" s="98"/>
      <c r="AQO155" s="98"/>
      <c r="AQP155" s="98"/>
      <c r="AQQ155" s="98"/>
      <c r="AQR155" s="98"/>
      <c r="AQS155" s="98"/>
      <c r="AQT155" s="98"/>
      <c r="AQU155" s="98"/>
      <c r="AQV155" s="98"/>
      <c r="AQW155" s="98"/>
      <c r="AQX155" s="98"/>
      <c r="AQY155" s="98"/>
      <c r="AQZ155" s="98"/>
      <c r="ARA155" s="98"/>
      <c r="ARB155" s="98"/>
      <c r="ARC155" s="98"/>
      <c r="ARD155" s="98"/>
      <c r="ARE155" s="98"/>
      <c r="ARF155" s="98"/>
      <c r="ARG155" s="98"/>
      <c r="ARH155" s="98"/>
      <c r="ARI155" s="98"/>
      <c r="ARJ155" s="98"/>
      <c r="ARK155" s="98"/>
      <c r="ARL155" s="98"/>
      <c r="ARM155" s="98"/>
      <c r="ARN155" s="98"/>
      <c r="ARO155" s="98"/>
      <c r="ARP155" s="98"/>
      <c r="ARQ155" s="98"/>
      <c r="ARR155" s="98"/>
      <c r="ARS155" s="98"/>
      <c r="ART155" s="98"/>
      <c r="ARU155" s="98"/>
      <c r="ARV155" s="98"/>
      <c r="ARW155" s="98"/>
      <c r="ARX155" s="98"/>
      <c r="ARY155" s="98"/>
      <c r="ARZ155" s="98"/>
      <c r="ASA155" s="98"/>
      <c r="ASB155" s="98"/>
      <c r="ASC155" s="98"/>
      <c r="ASD155" s="98"/>
      <c r="ASE155" s="98"/>
      <c r="ASF155" s="98"/>
      <c r="ASG155" s="98"/>
      <c r="ASH155" s="98"/>
      <c r="ASI155" s="98"/>
      <c r="ASJ155" s="98"/>
      <c r="ASK155" s="98"/>
      <c r="ASL155" s="98"/>
      <c r="ASM155" s="98"/>
      <c r="ASN155" s="98"/>
      <c r="ASO155" s="98"/>
      <c r="ASP155" s="98"/>
      <c r="ASQ155" s="98"/>
      <c r="ASR155" s="98"/>
      <c r="ASS155" s="98"/>
      <c r="AST155" s="98"/>
      <c r="ASU155" s="98"/>
      <c r="ASV155" s="98"/>
      <c r="ASW155" s="98"/>
      <c r="ASX155" s="98"/>
      <c r="ASY155" s="98"/>
      <c r="ASZ155" s="98"/>
      <c r="ATA155" s="98"/>
      <c r="ATB155" s="98"/>
      <c r="ATC155" s="98"/>
      <c r="ATD155" s="98"/>
      <c r="ATE155" s="98"/>
      <c r="ATF155" s="98"/>
      <c r="ATG155" s="98"/>
      <c r="ATH155" s="98"/>
      <c r="ATI155" s="98"/>
      <c r="ATJ155" s="98"/>
      <c r="ATK155" s="98"/>
      <c r="ATL155" s="98"/>
      <c r="ATM155" s="98"/>
      <c r="ATN155" s="98"/>
      <c r="ATO155" s="98"/>
      <c r="ATP155" s="98"/>
      <c r="ATQ155" s="98"/>
      <c r="ATR155" s="98"/>
      <c r="ATS155" s="98"/>
      <c r="ATT155" s="98"/>
      <c r="ATU155" s="98"/>
      <c r="ATV155" s="98"/>
      <c r="ATW155" s="98"/>
      <c r="ATX155" s="98"/>
      <c r="ATY155" s="98"/>
      <c r="ATZ155" s="98"/>
      <c r="AUA155" s="98"/>
      <c r="AUB155" s="98"/>
      <c r="AUC155" s="98"/>
      <c r="AUD155" s="98"/>
      <c r="AUE155" s="98"/>
      <c r="AUF155" s="98"/>
      <c r="AUG155" s="98"/>
      <c r="AUH155" s="98"/>
      <c r="AUI155" s="98"/>
      <c r="AUJ155" s="98"/>
      <c r="AUK155" s="98"/>
      <c r="AUL155" s="98"/>
      <c r="AUM155" s="98"/>
      <c r="AUN155" s="98"/>
      <c r="AUO155" s="98"/>
      <c r="AUP155" s="98"/>
      <c r="AUQ155" s="98"/>
      <c r="AUR155" s="98"/>
      <c r="AUS155" s="98"/>
      <c r="AUT155" s="98"/>
      <c r="AUU155" s="98"/>
      <c r="AUV155" s="98"/>
      <c r="AUW155" s="98"/>
      <c r="AUX155" s="98"/>
      <c r="AUY155" s="98"/>
      <c r="AUZ155" s="98"/>
      <c r="AVA155" s="98"/>
      <c r="AVB155" s="98"/>
      <c r="AVC155" s="98"/>
      <c r="AVD155" s="98"/>
      <c r="AVE155" s="98"/>
      <c r="AVF155" s="98"/>
      <c r="AVG155" s="98"/>
      <c r="AVH155" s="98"/>
      <c r="AVI155" s="98"/>
      <c r="AVJ155" s="98"/>
      <c r="AVK155" s="98"/>
      <c r="AVL155" s="98"/>
      <c r="AVM155" s="98"/>
      <c r="AVN155" s="98"/>
      <c r="AVO155" s="98"/>
      <c r="AVP155" s="98"/>
      <c r="AVQ155" s="98"/>
      <c r="AVR155" s="98"/>
      <c r="AVS155" s="98"/>
      <c r="AVT155" s="98"/>
      <c r="AVU155" s="98"/>
      <c r="AVV155" s="98"/>
      <c r="AVW155" s="98"/>
      <c r="AVX155" s="98"/>
      <c r="AVY155" s="98"/>
      <c r="AVZ155" s="98"/>
      <c r="AWA155" s="98"/>
      <c r="AWB155" s="98"/>
      <c r="AWC155" s="98"/>
      <c r="AWD155" s="98"/>
      <c r="AWE155" s="98"/>
      <c r="AWF155" s="98"/>
      <c r="AWG155" s="98"/>
      <c r="AWH155" s="98"/>
      <c r="AWI155" s="98"/>
      <c r="AWJ155" s="98"/>
      <c r="AWK155" s="98"/>
      <c r="AWL155" s="98"/>
      <c r="AWM155" s="98"/>
      <c r="AWN155" s="98"/>
      <c r="AWO155" s="98"/>
      <c r="AWP155" s="98"/>
      <c r="AWQ155" s="98"/>
      <c r="AWR155" s="98"/>
      <c r="AWS155" s="98"/>
      <c r="AWT155" s="98"/>
      <c r="AWU155" s="98"/>
      <c r="AWV155" s="98"/>
      <c r="AWW155" s="98"/>
      <c r="AWX155" s="98"/>
      <c r="AWY155" s="98"/>
      <c r="AWZ155" s="98"/>
      <c r="AXA155" s="98"/>
      <c r="AXB155" s="98"/>
      <c r="AXC155" s="98"/>
      <c r="AXD155" s="98"/>
      <c r="AXE155" s="98"/>
      <c r="AXF155" s="98"/>
      <c r="AXG155" s="98"/>
      <c r="AXH155" s="98"/>
      <c r="AXI155" s="98"/>
      <c r="AXJ155" s="98"/>
      <c r="AXK155" s="98"/>
      <c r="AXL155" s="98"/>
      <c r="AXM155" s="98"/>
      <c r="AXN155" s="98"/>
      <c r="AXO155" s="98"/>
      <c r="AXP155" s="98"/>
      <c r="AXQ155" s="98"/>
      <c r="AXR155" s="98"/>
      <c r="AXS155" s="98"/>
      <c r="AXT155" s="98"/>
      <c r="AXU155" s="98"/>
      <c r="AXV155" s="98"/>
      <c r="AXW155" s="98"/>
      <c r="AXX155" s="98"/>
      <c r="AXY155" s="98"/>
      <c r="AXZ155" s="98"/>
      <c r="AYA155" s="98"/>
      <c r="AYB155" s="98"/>
      <c r="AYC155" s="98"/>
      <c r="AYD155" s="98"/>
      <c r="AYE155" s="98"/>
      <c r="AYF155" s="98"/>
      <c r="AYG155" s="98"/>
      <c r="AYH155" s="98"/>
      <c r="AYI155" s="98"/>
      <c r="AYJ155" s="98"/>
      <c r="AYK155" s="98"/>
      <c r="AYL155" s="98"/>
      <c r="AYM155" s="98"/>
      <c r="AYN155" s="98"/>
      <c r="AYO155" s="98"/>
      <c r="AYP155" s="98"/>
      <c r="AYQ155" s="98"/>
      <c r="AYR155" s="98"/>
      <c r="AYS155" s="98"/>
      <c r="AYT155" s="98"/>
      <c r="AYU155" s="98"/>
      <c r="AYV155" s="98"/>
      <c r="AYW155" s="98"/>
      <c r="AYX155" s="98"/>
      <c r="AYY155" s="98"/>
      <c r="AYZ155" s="98"/>
      <c r="AZA155" s="98"/>
      <c r="AZB155" s="98"/>
      <c r="AZC155" s="98"/>
      <c r="AZD155" s="98"/>
      <c r="AZE155" s="98"/>
      <c r="AZF155" s="98"/>
      <c r="AZG155" s="98"/>
      <c r="AZH155" s="98"/>
      <c r="AZI155" s="98"/>
      <c r="AZJ155" s="98"/>
      <c r="AZK155" s="98"/>
      <c r="AZL155" s="98"/>
      <c r="AZM155" s="98"/>
      <c r="AZN155" s="98"/>
      <c r="AZO155" s="98"/>
      <c r="AZP155" s="98"/>
      <c r="AZQ155" s="98"/>
      <c r="AZR155" s="98"/>
      <c r="AZS155" s="98"/>
      <c r="AZT155" s="98"/>
      <c r="AZU155" s="98"/>
      <c r="AZV155" s="98"/>
      <c r="AZW155" s="98"/>
      <c r="AZX155" s="98"/>
      <c r="AZY155" s="98"/>
      <c r="AZZ155" s="98"/>
      <c r="BAA155" s="98"/>
      <c r="BAB155" s="98"/>
      <c r="BAC155" s="98"/>
      <c r="BAD155" s="98"/>
      <c r="BAE155" s="98"/>
      <c r="BAF155" s="98"/>
      <c r="BAG155" s="98"/>
      <c r="BAH155" s="98"/>
      <c r="BAI155" s="98"/>
      <c r="BAJ155" s="98"/>
      <c r="BAK155" s="98"/>
      <c r="BAL155" s="98"/>
      <c r="BAM155" s="98"/>
      <c r="BAN155" s="98"/>
      <c r="BAO155" s="98"/>
      <c r="BAP155" s="98"/>
      <c r="BAQ155" s="98"/>
      <c r="BAR155" s="98"/>
      <c r="BAS155" s="98"/>
      <c r="BAT155" s="98"/>
      <c r="BAU155" s="98"/>
      <c r="BAV155" s="98"/>
      <c r="BAW155" s="98"/>
      <c r="BAX155" s="98"/>
      <c r="BAY155" s="98"/>
      <c r="BAZ155" s="98"/>
      <c r="BBA155" s="98"/>
      <c r="BBB155" s="98"/>
      <c r="BBC155" s="98"/>
      <c r="BBD155" s="98"/>
      <c r="BBE155" s="98"/>
      <c r="BBF155" s="98"/>
      <c r="BBG155" s="98"/>
      <c r="BBH155" s="98"/>
      <c r="BBI155" s="98"/>
      <c r="BBJ155" s="98"/>
      <c r="BBK155" s="98"/>
      <c r="BBL155" s="98"/>
      <c r="BBM155" s="98"/>
      <c r="BBN155" s="98"/>
      <c r="BBO155" s="98"/>
      <c r="BBP155" s="98"/>
      <c r="BBQ155" s="98"/>
      <c r="BBR155" s="98"/>
      <c r="BBS155" s="98"/>
      <c r="BBT155" s="98"/>
      <c r="BBU155" s="98"/>
      <c r="BBV155" s="98"/>
      <c r="BBW155" s="98"/>
      <c r="BBX155" s="98"/>
      <c r="BBY155" s="98"/>
      <c r="BBZ155" s="98"/>
      <c r="BCA155" s="98"/>
      <c r="BCB155" s="98"/>
      <c r="BCC155" s="98"/>
      <c r="BCD155" s="98"/>
      <c r="BCE155" s="98"/>
      <c r="BCF155" s="98"/>
      <c r="BCG155" s="98"/>
      <c r="BCH155" s="98"/>
      <c r="BCI155" s="98"/>
      <c r="BCJ155" s="98"/>
      <c r="BCK155" s="98"/>
      <c r="BCL155" s="98"/>
      <c r="BCM155" s="98"/>
      <c r="BCN155" s="98"/>
      <c r="BCO155" s="98"/>
      <c r="BCP155" s="98"/>
      <c r="BCQ155" s="98"/>
      <c r="BCR155" s="98"/>
      <c r="BCS155" s="98"/>
      <c r="BCT155" s="98"/>
      <c r="BCU155" s="98"/>
      <c r="BCV155" s="98"/>
      <c r="BCW155" s="98"/>
      <c r="BCX155" s="98"/>
      <c r="BCY155" s="98"/>
      <c r="BCZ155" s="98"/>
      <c r="BDA155" s="98"/>
      <c r="BDB155" s="98"/>
      <c r="BDC155" s="98"/>
      <c r="BDD155" s="98"/>
      <c r="BDE155" s="98"/>
      <c r="BDF155" s="98"/>
      <c r="BDG155" s="98"/>
      <c r="BDH155" s="98"/>
      <c r="BDI155" s="98"/>
      <c r="BDJ155" s="98"/>
      <c r="BDK155" s="98"/>
      <c r="BDL155" s="98"/>
      <c r="BDM155" s="98"/>
      <c r="BDN155" s="98"/>
      <c r="BDO155" s="98"/>
      <c r="BDP155" s="98"/>
      <c r="BDQ155" s="98"/>
      <c r="BDR155" s="98"/>
      <c r="BDS155" s="98"/>
      <c r="BDT155" s="98"/>
      <c r="BDU155" s="98"/>
      <c r="BDV155" s="98"/>
      <c r="BDW155" s="98"/>
      <c r="BDX155" s="98"/>
      <c r="BDY155" s="98"/>
      <c r="BDZ155" s="98"/>
      <c r="BEA155" s="98"/>
      <c r="BEB155" s="98"/>
      <c r="BEC155" s="98"/>
      <c r="BED155" s="98"/>
      <c r="BEE155" s="98"/>
      <c r="BEF155" s="98"/>
      <c r="BEG155" s="98"/>
      <c r="BEH155" s="98"/>
      <c r="BEI155" s="98"/>
      <c r="BEJ155" s="98"/>
      <c r="BEK155" s="98"/>
      <c r="BEL155" s="98"/>
      <c r="BEM155" s="98"/>
      <c r="BEN155" s="98"/>
      <c r="BEO155" s="98"/>
      <c r="BEP155" s="98"/>
      <c r="BEQ155" s="98"/>
      <c r="BER155" s="98"/>
      <c r="BES155" s="98"/>
      <c r="BET155" s="98"/>
      <c r="BEU155" s="98"/>
      <c r="BEV155" s="98"/>
      <c r="BEW155" s="98"/>
      <c r="BEX155" s="98"/>
      <c r="BEY155" s="98"/>
      <c r="BEZ155" s="98"/>
      <c r="BFA155" s="98"/>
      <c r="BFB155" s="98"/>
      <c r="BFC155" s="98"/>
      <c r="BFD155" s="98"/>
      <c r="BFE155" s="98"/>
      <c r="BFF155" s="98"/>
      <c r="BFG155" s="98"/>
      <c r="BFH155" s="98"/>
      <c r="BFI155" s="98"/>
      <c r="BFJ155" s="98"/>
      <c r="BFK155" s="98"/>
      <c r="BFL155" s="98"/>
      <c r="BFM155" s="98"/>
      <c r="BFN155" s="98"/>
      <c r="BFO155" s="98"/>
      <c r="BFP155" s="98"/>
      <c r="BFQ155" s="98"/>
      <c r="BFR155" s="98"/>
      <c r="BFS155" s="98"/>
      <c r="BFT155" s="98"/>
      <c r="BFU155" s="98"/>
      <c r="BFV155" s="98"/>
      <c r="BFW155" s="98"/>
      <c r="BFX155" s="98"/>
      <c r="BFY155" s="98"/>
      <c r="BFZ155" s="98"/>
      <c r="BGA155" s="98"/>
      <c r="BGB155" s="98"/>
      <c r="BGC155" s="98"/>
      <c r="BGD155" s="98"/>
      <c r="BGE155" s="98"/>
      <c r="BGF155" s="98"/>
      <c r="BGG155" s="98"/>
      <c r="BGH155" s="98"/>
      <c r="BGI155" s="98"/>
      <c r="BGJ155" s="98"/>
      <c r="BGK155" s="98"/>
      <c r="BGL155" s="98"/>
      <c r="BGM155" s="98"/>
      <c r="BGN155" s="98"/>
      <c r="BGO155" s="98"/>
      <c r="BGP155" s="98"/>
      <c r="BGQ155" s="98"/>
      <c r="BGR155" s="98"/>
      <c r="BGS155" s="98"/>
      <c r="BGT155" s="98"/>
      <c r="BGU155" s="98"/>
      <c r="BGV155" s="98"/>
      <c r="BGW155" s="98"/>
      <c r="BGX155" s="98"/>
      <c r="BGY155" s="98"/>
      <c r="BGZ155" s="98"/>
      <c r="BHA155" s="98"/>
      <c r="BHB155" s="98"/>
      <c r="BHC155" s="98"/>
      <c r="BHD155" s="98"/>
      <c r="BHE155" s="98"/>
      <c r="BHF155" s="98"/>
      <c r="BHG155" s="98"/>
      <c r="BHH155" s="98"/>
      <c r="BHI155" s="98"/>
      <c r="BHJ155" s="98"/>
      <c r="BHK155" s="98"/>
      <c r="BHL155" s="98"/>
      <c r="BHM155" s="98"/>
      <c r="BHN155" s="98"/>
      <c r="BHO155" s="98"/>
      <c r="BHP155" s="98"/>
      <c r="BHQ155" s="98"/>
      <c r="BHR155" s="98"/>
      <c r="BHS155" s="98"/>
      <c r="BHT155" s="98"/>
      <c r="BHU155" s="98"/>
      <c r="BHV155" s="98"/>
      <c r="BHW155" s="98"/>
      <c r="BHX155" s="98"/>
      <c r="BHY155" s="98"/>
      <c r="BHZ155" s="98"/>
      <c r="BIA155" s="98"/>
      <c r="BIB155" s="98"/>
      <c r="BIC155" s="98"/>
      <c r="BID155" s="98"/>
      <c r="BIE155" s="98"/>
      <c r="BIF155" s="98"/>
      <c r="BIG155" s="98"/>
      <c r="BIH155" s="98"/>
      <c r="BII155" s="98"/>
      <c r="BIJ155" s="98"/>
      <c r="BIK155" s="98"/>
      <c r="BIL155" s="98"/>
      <c r="BIM155" s="98"/>
      <c r="BIN155" s="98"/>
      <c r="BIO155" s="98"/>
      <c r="BIP155" s="98"/>
      <c r="BIQ155" s="98"/>
      <c r="BIR155" s="98"/>
      <c r="BIS155" s="98"/>
      <c r="BIT155" s="98"/>
      <c r="BIU155" s="98"/>
      <c r="BIV155" s="98"/>
      <c r="BIW155" s="98"/>
      <c r="BIX155" s="98"/>
      <c r="BIY155" s="98"/>
      <c r="BIZ155" s="98"/>
      <c r="BJA155" s="98"/>
      <c r="BJB155" s="98"/>
      <c r="BJC155" s="98"/>
      <c r="BJD155" s="98"/>
      <c r="BJE155" s="98"/>
      <c r="BJF155" s="98"/>
      <c r="BJG155" s="98"/>
      <c r="BJH155" s="98"/>
      <c r="BJI155" s="98"/>
      <c r="BJJ155" s="98"/>
      <c r="BJK155" s="98"/>
      <c r="BJL155" s="98"/>
      <c r="BJM155" s="98"/>
      <c r="BJN155" s="98"/>
      <c r="BJO155" s="98"/>
      <c r="BJP155" s="98"/>
      <c r="BJQ155" s="98"/>
      <c r="BJR155" s="98"/>
      <c r="BJS155" s="98"/>
      <c r="BJT155" s="98"/>
      <c r="BJU155" s="98"/>
      <c r="BJV155" s="98"/>
      <c r="BJW155" s="98"/>
      <c r="BJX155" s="98"/>
      <c r="BJY155" s="98"/>
      <c r="BJZ155" s="98"/>
      <c r="BKA155" s="98"/>
      <c r="BKB155" s="98"/>
      <c r="BKC155" s="98"/>
      <c r="BKD155" s="98"/>
      <c r="BKE155" s="98"/>
      <c r="BKF155" s="98"/>
      <c r="BKG155" s="98"/>
      <c r="BKH155" s="98"/>
      <c r="BKI155" s="98"/>
      <c r="BKJ155" s="98"/>
      <c r="BKK155" s="98"/>
      <c r="BKL155" s="98"/>
      <c r="BKM155" s="98"/>
      <c r="BKN155" s="98"/>
      <c r="BKO155" s="98"/>
      <c r="BKP155" s="98"/>
      <c r="BKQ155" s="98"/>
      <c r="BKR155" s="98"/>
      <c r="BKS155" s="98"/>
      <c r="BKT155" s="98"/>
      <c r="BKU155" s="98"/>
      <c r="BKV155" s="98"/>
      <c r="BKW155" s="98"/>
      <c r="BKX155" s="98"/>
      <c r="BKY155" s="98"/>
      <c r="BKZ155" s="98"/>
      <c r="BLA155" s="98"/>
      <c r="BLB155" s="98"/>
      <c r="BLC155" s="98"/>
      <c r="BLD155" s="98"/>
      <c r="BLE155" s="98"/>
      <c r="BLF155" s="98"/>
      <c r="BLG155" s="98"/>
      <c r="BLH155" s="98"/>
      <c r="BLI155" s="98"/>
      <c r="BLJ155" s="98"/>
      <c r="BLK155" s="98"/>
      <c r="BLL155" s="98"/>
      <c r="BLM155" s="98"/>
      <c r="BLN155" s="98"/>
      <c r="BLO155" s="98"/>
      <c r="BLP155" s="98"/>
      <c r="BLQ155" s="98"/>
      <c r="BLR155" s="98"/>
      <c r="BLS155" s="98"/>
      <c r="BLT155" s="98"/>
      <c r="BLU155" s="98"/>
      <c r="BLV155" s="98"/>
      <c r="BLW155" s="98"/>
      <c r="BLX155" s="98"/>
      <c r="BLY155" s="98"/>
      <c r="BLZ155" s="98"/>
      <c r="BMA155" s="98"/>
      <c r="BMB155" s="98"/>
      <c r="BMC155" s="98"/>
      <c r="BMD155" s="98"/>
      <c r="BME155" s="98"/>
      <c r="BMF155" s="98"/>
      <c r="BMG155" s="98"/>
      <c r="BMH155" s="98"/>
      <c r="BMI155" s="98"/>
      <c r="BMJ155" s="98"/>
      <c r="BMK155" s="98"/>
      <c r="BML155" s="98"/>
      <c r="BMM155" s="98"/>
      <c r="BMN155" s="98"/>
      <c r="BMO155" s="98"/>
      <c r="BMP155" s="98"/>
      <c r="BMQ155" s="98"/>
      <c r="BMR155" s="98"/>
      <c r="BMS155" s="98"/>
      <c r="BMT155" s="98"/>
      <c r="BMU155" s="98"/>
      <c r="BMV155" s="98"/>
      <c r="BMW155" s="98"/>
      <c r="BMX155" s="98"/>
      <c r="BMY155" s="98"/>
      <c r="BMZ155" s="98"/>
      <c r="BNA155" s="98"/>
      <c r="BNB155" s="98"/>
      <c r="BNC155" s="98"/>
      <c r="BND155" s="98"/>
      <c r="BNE155" s="98"/>
      <c r="BNF155" s="98"/>
      <c r="BNG155" s="98"/>
      <c r="BNH155" s="98"/>
      <c r="BNI155" s="98"/>
      <c r="BNJ155" s="98"/>
      <c r="BNK155" s="98"/>
      <c r="BNL155" s="98"/>
      <c r="BNM155" s="98"/>
      <c r="BNN155" s="98"/>
      <c r="BNO155" s="98"/>
      <c r="BNP155" s="98"/>
      <c r="BNQ155" s="98"/>
      <c r="BNR155" s="98"/>
      <c r="BNS155" s="98"/>
      <c r="BNT155" s="98"/>
      <c r="BNU155" s="98"/>
      <c r="BNV155" s="98"/>
      <c r="BNW155" s="98"/>
      <c r="BNX155" s="98"/>
      <c r="BNY155" s="98"/>
      <c r="BNZ155" s="98"/>
      <c r="BOA155" s="98"/>
      <c r="BOB155" s="98"/>
      <c r="BOC155" s="98"/>
      <c r="BOD155" s="98"/>
      <c r="BOE155" s="98"/>
      <c r="BOF155" s="98"/>
      <c r="BOG155" s="98"/>
      <c r="BOH155" s="98"/>
      <c r="BOI155" s="98"/>
      <c r="BOJ155" s="98"/>
      <c r="BOK155" s="98"/>
      <c r="BOL155" s="98"/>
      <c r="BOM155" s="98"/>
      <c r="BON155" s="98"/>
      <c r="BOO155" s="98"/>
      <c r="BOP155" s="98"/>
      <c r="BOQ155" s="98"/>
      <c r="BOR155" s="98"/>
      <c r="BOS155" s="98"/>
      <c r="BOT155" s="98"/>
      <c r="BOU155" s="98"/>
      <c r="BOV155" s="98"/>
      <c r="BOW155" s="98"/>
      <c r="BOX155" s="98"/>
      <c r="BOY155" s="98"/>
      <c r="BOZ155" s="98"/>
      <c r="BPA155" s="98"/>
      <c r="BPB155" s="98"/>
      <c r="BPC155" s="98"/>
      <c r="BPD155" s="98"/>
      <c r="BPE155" s="98"/>
      <c r="BPF155" s="98"/>
      <c r="BPG155" s="98"/>
      <c r="BPH155" s="98"/>
      <c r="BPI155" s="98"/>
      <c r="BPJ155" s="98"/>
      <c r="BPK155" s="98"/>
      <c r="BPL155" s="98"/>
      <c r="BPM155" s="98"/>
      <c r="BPN155" s="98"/>
      <c r="BPO155" s="98"/>
      <c r="BPP155" s="98"/>
      <c r="BPQ155" s="98"/>
      <c r="BPR155" s="98"/>
      <c r="BPS155" s="98"/>
      <c r="BPT155" s="98"/>
      <c r="BPU155" s="98"/>
      <c r="BPV155" s="98"/>
      <c r="BPW155" s="98"/>
      <c r="BPX155" s="98"/>
      <c r="BPY155" s="98"/>
      <c r="BPZ155" s="98"/>
      <c r="BQA155" s="98"/>
      <c r="BQB155" s="98"/>
      <c r="BQC155" s="98"/>
      <c r="BQD155" s="98"/>
      <c r="BQE155" s="98"/>
      <c r="BQF155" s="98"/>
      <c r="BQG155" s="98"/>
      <c r="BQH155" s="98"/>
      <c r="BQI155" s="98"/>
      <c r="BQJ155" s="98"/>
      <c r="BQK155" s="98"/>
      <c r="BQL155" s="98"/>
      <c r="BQM155" s="98"/>
      <c r="BQN155" s="98"/>
      <c r="BQO155" s="98"/>
      <c r="BQP155" s="98"/>
      <c r="BQQ155" s="98"/>
      <c r="BQR155" s="98"/>
      <c r="BQS155" s="98"/>
      <c r="BQT155" s="98"/>
      <c r="BQU155" s="98"/>
      <c r="BQV155" s="98"/>
      <c r="BQW155" s="98"/>
      <c r="BQX155" s="98"/>
      <c r="BQY155" s="98"/>
      <c r="BQZ155" s="98"/>
      <c r="BRA155" s="98"/>
      <c r="BRB155" s="98"/>
      <c r="BRC155" s="98"/>
      <c r="BRD155" s="98"/>
      <c r="BRE155" s="98"/>
      <c r="BRF155" s="98"/>
      <c r="BRG155" s="98"/>
      <c r="BRH155" s="98"/>
      <c r="BRI155" s="98"/>
      <c r="BRJ155" s="98"/>
      <c r="BRK155" s="98"/>
      <c r="BRL155" s="98"/>
      <c r="BRM155" s="98"/>
      <c r="BRN155" s="98"/>
      <c r="BRO155" s="98"/>
      <c r="BRP155" s="98"/>
      <c r="BRQ155" s="98"/>
      <c r="BRR155" s="98"/>
      <c r="BRS155" s="98"/>
      <c r="BRT155" s="98"/>
      <c r="BRU155" s="98"/>
      <c r="BRV155" s="98"/>
      <c r="BRW155" s="98"/>
      <c r="BRX155" s="98"/>
      <c r="BRY155" s="98"/>
      <c r="BRZ155" s="98"/>
      <c r="BSA155" s="98"/>
      <c r="BSB155" s="98"/>
      <c r="BSC155" s="98"/>
      <c r="BSD155" s="98"/>
      <c r="BSE155" s="98"/>
      <c r="BSF155" s="98"/>
      <c r="BSG155" s="98"/>
      <c r="BSH155" s="98"/>
      <c r="BSI155" s="98"/>
      <c r="BSJ155" s="98"/>
      <c r="BSK155" s="98"/>
      <c r="BSL155" s="98"/>
      <c r="BSM155" s="98"/>
      <c r="BSN155" s="98"/>
      <c r="BSO155" s="98"/>
      <c r="BSP155" s="98"/>
      <c r="BSQ155" s="98"/>
      <c r="BSR155" s="98"/>
      <c r="BSS155" s="98"/>
      <c r="BST155" s="98"/>
      <c r="BSU155" s="98"/>
      <c r="BSV155" s="98"/>
      <c r="BSW155" s="98"/>
      <c r="BSX155" s="98"/>
      <c r="BSY155" s="98"/>
      <c r="BSZ155" s="98"/>
      <c r="BTA155" s="98"/>
      <c r="BTB155" s="98"/>
      <c r="BTC155" s="98"/>
      <c r="BTD155" s="98"/>
      <c r="BTE155" s="98"/>
      <c r="BTF155" s="98"/>
      <c r="BTG155" s="98"/>
      <c r="BTH155" s="98"/>
      <c r="BTI155" s="98"/>
      <c r="BTJ155" s="98"/>
      <c r="BTK155" s="98"/>
      <c r="BTL155" s="98"/>
      <c r="BTM155" s="98"/>
      <c r="BTN155" s="98"/>
      <c r="BTO155" s="98"/>
      <c r="BTP155" s="98"/>
      <c r="BTQ155" s="98"/>
      <c r="BTR155" s="98"/>
      <c r="BTS155" s="98"/>
      <c r="BTT155" s="98"/>
      <c r="BTU155" s="98"/>
      <c r="BTV155" s="98"/>
      <c r="BTW155" s="98"/>
      <c r="BTX155" s="98"/>
      <c r="BTY155" s="98"/>
      <c r="BTZ155" s="98"/>
      <c r="BUA155" s="98"/>
      <c r="BUB155" s="98"/>
      <c r="BUC155" s="98"/>
      <c r="BUD155" s="98"/>
      <c r="BUE155" s="98"/>
      <c r="BUF155" s="98"/>
      <c r="BUG155" s="98"/>
      <c r="BUH155" s="98"/>
      <c r="BUI155" s="98"/>
      <c r="BUJ155" s="98"/>
      <c r="BUK155" s="98"/>
      <c r="BUL155" s="98"/>
      <c r="BUM155" s="98"/>
      <c r="BUN155" s="98"/>
      <c r="BUO155" s="98"/>
      <c r="BUP155" s="98"/>
      <c r="BUQ155" s="98"/>
      <c r="BUR155" s="98"/>
      <c r="BUS155" s="98"/>
      <c r="BUT155" s="98"/>
      <c r="BUU155" s="98"/>
      <c r="BUV155" s="98"/>
      <c r="BUW155" s="98"/>
      <c r="BUX155" s="98"/>
      <c r="BUY155" s="98"/>
      <c r="BUZ155" s="98"/>
      <c r="BVA155" s="98"/>
      <c r="BVB155" s="98"/>
      <c r="BVC155" s="98"/>
      <c r="BVD155" s="98"/>
      <c r="BVE155" s="98"/>
      <c r="BVF155" s="98"/>
      <c r="BVG155" s="98"/>
      <c r="BVH155" s="98"/>
      <c r="BVI155" s="98"/>
      <c r="BVJ155" s="98"/>
      <c r="BVK155" s="98"/>
      <c r="BVL155" s="98"/>
      <c r="BVM155" s="98"/>
      <c r="BVN155" s="98"/>
      <c r="BVO155" s="98"/>
      <c r="BVP155" s="98"/>
      <c r="BVQ155" s="98"/>
      <c r="BVR155" s="98"/>
      <c r="BVS155" s="98"/>
      <c r="BVT155" s="98"/>
      <c r="BVU155" s="98"/>
      <c r="BVV155" s="98"/>
      <c r="BVW155" s="98"/>
      <c r="BVX155" s="98"/>
      <c r="BVY155" s="98"/>
      <c r="BVZ155" s="98"/>
      <c r="BWA155" s="98"/>
      <c r="BWB155" s="98"/>
      <c r="BWC155" s="98"/>
      <c r="BWD155" s="98"/>
      <c r="BWE155" s="98"/>
      <c r="BWF155" s="98"/>
      <c r="BWG155" s="98"/>
      <c r="BWH155" s="98"/>
      <c r="BWI155" s="98"/>
      <c r="BWJ155" s="98"/>
      <c r="BWK155" s="98"/>
      <c r="BWL155" s="98"/>
      <c r="BWM155" s="98"/>
      <c r="BWN155" s="98"/>
      <c r="BWO155" s="98"/>
      <c r="BWP155" s="98"/>
      <c r="BWQ155" s="98"/>
      <c r="BWR155" s="98"/>
      <c r="BWS155" s="98"/>
      <c r="BWT155" s="98"/>
      <c r="BWU155" s="98"/>
      <c r="BWV155" s="98"/>
      <c r="BWW155" s="98"/>
      <c r="BWX155" s="98"/>
      <c r="BWY155" s="98"/>
      <c r="BWZ155" s="98"/>
      <c r="BXA155" s="98"/>
      <c r="BXB155" s="98"/>
      <c r="BXC155" s="98"/>
      <c r="BXD155" s="98"/>
      <c r="BXE155" s="98"/>
      <c r="BXF155" s="98"/>
      <c r="BXG155" s="98"/>
      <c r="BXH155" s="98"/>
      <c r="BXI155" s="98"/>
      <c r="BXJ155" s="98"/>
      <c r="BXK155" s="98"/>
      <c r="BXL155" s="98"/>
      <c r="BXM155" s="98"/>
      <c r="BXN155" s="98"/>
      <c r="BXO155" s="98"/>
      <c r="BXP155" s="98"/>
      <c r="BXQ155" s="98"/>
      <c r="BXR155" s="98"/>
      <c r="BXS155" s="98"/>
      <c r="BXT155" s="98"/>
      <c r="BXU155" s="98"/>
      <c r="BXV155" s="98"/>
      <c r="BXW155" s="98"/>
      <c r="BXX155" s="98"/>
      <c r="BXY155" s="98"/>
      <c r="BXZ155" s="98"/>
      <c r="BYA155" s="98"/>
      <c r="BYB155" s="98"/>
      <c r="BYC155" s="98"/>
      <c r="BYD155" s="98"/>
      <c r="BYE155" s="98"/>
      <c r="BYF155" s="98"/>
      <c r="BYG155" s="98"/>
      <c r="BYH155" s="98"/>
      <c r="BYI155" s="98"/>
      <c r="BYJ155" s="98"/>
      <c r="BYK155" s="98"/>
      <c r="BYL155" s="98"/>
      <c r="BYM155" s="98"/>
      <c r="BYN155" s="98"/>
      <c r="BYO155" s="98"/>
      <c r="BYP155" s="98"/>
      <c r="BYQ155" s="98"/>
      <c r="BYR155" s="98"/>
      <c r="BYS155" s="98"/>
      <c r="BYT155" s="98"/>
      <c r="BYU155" s="98"/>
      <c r="BYV155" s="98"/>
      <c r="BYW155" s="98"/>
      <c r="BYX155" s="98"/>
      <c r="BYY155" s="98"/>
      <c r="BYZ155" s="98"/>
      <c r="BZA155" s="98"/>
      <c r="BZB155" s="98"/>
      <c r="BZC155" s="98"/>
      <c r="BZD155" s="98"/>
      <c r="BZE155" s="98"/>
      <c r="BZF155" s="98"/>
      <c r="BZG155" s="98"/>
      <c r="BZH155" s="98"/>
      <c r="BZI155" s="98"/>
      <c r="BZJ155" s="98"/>
      <c r="BZK155" s="98"/>
      <c r="BZL155" s="98"/>
      <c r="BZM155" s="98"/>
      <c r="BZN155" s="98"/>
      <c r="BZO155" s="98"/>
      <c r="BZP155" s="98"/>
      <c r="BZQ155" s="98"/>
      <c r="BZR155" s="98"/>
      <c r="BZS155" s="98"/>
      <c r="BZT155" s="98"/>
      <c r="BZU155" s="98"/>
      <c r="BZV155" s="98"/>
      <c r="BZW155" s="98"/>
      <c r="BZX155" s="98"/>
      <c r="BZY155" s="98"/>
      <c r="BZZ155" s="98"/>
      <c r="CAA155" s="98"/>
      <c r="CAB155" s="98"/>
      <c r="CAC155" s="98"/>
      <c r="CAD155" s="98"/>
      <c r="CAE155" s="98"/>
      <c r="CAF155" s="98"/>
      <c r="CAG155" s="98"/>
      <c r="CAH155" s="98"/>
      <c r="CAI155" s="98"/>
      <c r="CAJ155" s="98"/>
      <c r="CAK155" s="98"/>
      <c r="CAL155" s="98"/>
      <c r="CAM155" s="98"/>
      <c r="CAN155" s="98"/>
      <c r="CAO155" s="98"/>
      <c r="CAP155" s="98"/>
      <c r="CAQ155" s="98"/>
      <c r="CAR155" s="98"/>
      <c r="CAS155" s="98"/>
      <c r="CAT155" s="98"/>
      <c r="CAU155" s="98"/>
      <c r="CAV155" s="98"/>
      <c r="CAW155" s="98"/>
      <c r="CAX155" s="98"/>
      <c r="CAY155" s="98"/>
      <c r="CAZ155" s="98"/>
      <c r="CBA155" s="98"/>
      <c r="CBB155" s="98"/>
      <c r="CBC155" s="98"/>
      <c r="CBD155" s="98"/>
      <c r="CBE155" s="98"/>
      <c r="CBF155" s="98"/>
      <c r="CBG155" s="98"/>
      <c r="CBH155" s="98"/>
      <c r="CBI155" s="98"/>
      <c r="CBJ155" s="98"/>
      <c r="CBK155" s="98"/>
      <c r="CBL155" s="98"/>
      <c r="CBM155" s="98"/>
      <c r="CBN155" s="98"/>
      <c r="CBO155" s="98"/>
      <c r="CBP155" s="98"/>
      <c r="CBQ155" s="98"/>
      <c r="CBR155" s="98"/>
      <c r="CBS155" s="98"/>
      <c r="CBT155" s="98"/>
      <c r="CBU155" s="98"/>
      <c r="CBV155" s="98"/>
      <c r="CBW155" s="98"/>
      <c r="CBX155" s="98"/>
      <c r="CBY155" s="98"/>
      <c r="CBZ155" s="98"/>
      <c r="CCA155" s="98"/>
      <c r="CCB155" s="98"/>
      <c r="CCC155" s="98"/>
      <c r="CCD155" s="98"/>
      <c r="CCE155" s="98"/>
      <c r="CCF155" s="98"/>
      <c r="CCG155" s="98"/>
      <c r="CCH155" s="98"/>
      <c r="CCI155" s="98"/>
      <c r="CCJ155" s="98"/>
      <c r="CCK155" s="98"/>
      <c r="CCL155" s="98"/>
      <c r="CCM155" s="98"/>
      <c r="CCN155" s="98"/>
      <c r="CCO155" s="98"/>
      <c r="CCP155" s="98"/>
      <c r="CCQ155" s="98"/>
      <c r="CCR155" s="98"/>
      <c r="CCS155" s="98"/>
      <c r="CCT155" s="98"/>
      <c r="CCU155" s="98"/>
      <c r="CCV155" s="98"/>
      <c r="CCW155" s="98"/>
      <c r="CCX155" s="98"/>
      <c r="CCY155" s="98"/>
      <c r="CCZ155" s="98"/>
      <c r="CDA155" s="98"/>
      <c r="CDB155" s="98"/>
      <c r="CDC155" s="98"/>
      <c r="CDD155" s="98"/>
      <c r="CDE155" s="98"/>
      <c r="CDF155" s="98"/>
      <c r="CDG155" s="98"/>
      <c r="CDH155" s="98"/>
      <c r="CDI155" s="98"/>
      <c r="CDJ155" s="98"/>
      <c r="CDK155" s="98"/>
      <c r="CDL155" s="98"/>
      <c r="CDM155" s="98"/>
      <c r="CDN155" s="98"/>
      <c r="CDO155" s="98"/>
      <c r="CDP155" s="98"/>
      <c r="CDQ155" s="98"/>
      <c r="CDR155" s="98"/>
      <c r="CDS155" s="98"/>
      <c r="CDT155" s="98"/>
      <c r="CDU155" s="98"/>
      <c r="CDV155" s="98"/>
      <c r="CDW155" s="98"/>
      <c r="CDX155" s="98"/>
      <c r="CDY155" s="98"/>
      <c r="CDZ155" s="98"/>
      <c r="CEA155" s="98"/>
      <c r="CEB155" s="98"/>
      <c r="CEC155" s="98"/>
      <c r="CED155" s="98"/>
      <c r="CEE155" s="98"/>
      <c r="CEF155" s="98"/>
      <c r="CEG155" s="98"/>
      <c r="CEH155" s="98"/>
      <c r="CEI155" s="98"/>
      <c r="CEJ155" s="98"/>
      <c r="CEK155" s="98"/>
      <c r="CEL155" s="98"/>
      <c r="CEM155" s="98"/>
      <c r="CEN155" s="98"/>
      <c r="CEO155" s="98"/>
      <c r="CEP155" s="98"/>
      <c r="CEQ155" s="98"/>
      <c r="CER155" s="98"/>
      <c r="CES155" s="98"/>
      <c r="CET155" s="98"/>
      <c r="CEU155" s="98"/>
      <c r="CEV155" s="98"/>
      <c r="CEW155" s="98"/>
      <c r="CEX155" s="98"/>
      <c r="CEY155" s="98"/>
      <c r="CEZ155" s="98"/>
      <c r="CFA155" s="98"/>
      <c r="CFB155" s="98"/>
      <c r="CFC155" s="98"/>
      <c r="CFD155" s="98"/>
      <c r="CFE155" s="98"/>
      <c r="CFF155" s="98"/>
      <c r="CFG155" s="98"/>
      <c r="CFH155" s="98"/>
      <c r="CFI155" s="98"/>
      <c r="CFJ155" s="98"/>
      <c r="CFK155" s="98"/>
      <c r="CFL155" s="98"/>
      <c r="CFM155" s="98"/>
      <c r="CFN155" s="98"/>
      <c r="CFO155" s="98"/>
      <c r="CFP155" s="98"/>
      <c r="CFQ155" s="98"/>
      <c r="CFR155" s="98"/>
      <c r="CFS155" s="98"/>
      <c r="CFT155" s="98"/>
      <c r="CFU155" s="98"/>
      <c r="CFV155" s="98"/>
      <c r="CFW155" s="98"/>
      <c r="CFX155" s="98"/>
      <c r="CFY155" s="98"/>
      <c r="CFZ155" s="98"/>
      <c r="CGA155" s="98"/>
      <c r="CGB155" s="98"/>
      <c r="CGC155" s="98"/>
      <c r="CGD155" s="98"/>
      <c r="CGE155" s="98"/>
      <c r="CGF155" s="98"/>
      <c r="CGG155" s="98"/>
      <c r="CGH155" s="98"/>
      <c r="CGI155" s="98"/>
      <c r="CGJ155" s="98"/>
      <c r="CGK155" s="98"/>
      <c r="CGL155" s="98"/>
      <c r="CGM155" s="98"/>
      <c r="CGN155" s="98"/>
      <c r="CGO155" s="98"/>
      <c r="CGP155" s="98"/>
      <c r="CGQ155" s="98"/>
      <c r="CGR155" s="98"/>
      <c r="CGS155" s="98"/>
      <c r="CGT155" s="98"/>
      <c r="CGU155" s="98"/>
      <c r="CGV155" s="98"/>
      <c r="CGW155" s="98"/>
      <c r="CGX155" s="98"/>
      <c r="CGY155" s="98"/>
      <c r="CGZ155" s="98"/>
      <c r="CHA155" s="98"/>
      <c r="CHB155" s="98"/>
      <c r="CHC155" s="98"/>
      <c r="CHD155" s="98"/>
      <c r="CHE155" s="98"/>
      <c r="CHF155" s="98"/>
      <c r="CHG155" s="98"/>
      <c r="CHH155" s="98"/>
      <c r="CHI155" s="98"/>
      <c r="CHJ155" s="98"/>
      <c r="CHK155" s="98"/>
      <c r="CHL155" s="98"/>
      <c r="CHM155" s="98"/>
      <c r="CHN155" s="98"/>
      <c r="CHO155" s="98"/>
      <c r="CHP155" s="98"/>
      <c r="CHQ155" s="98"/>
      <c r="CHR155" s="98"/>
      <c r="CHS155" s="98"/>
      <c r="CHT155" s="98"/>
      <c r="CHU155" s="98"/>
      <c r="CHV155" s="98"/>
      <c r="CHW155" s="98"/>
      <c r="CHX155" s="98"/>
      <c r="CHY155" s="98"/>
      <c r="CHZ155" s="98"/>
      <c r="CIA155" s="98"/>
      <c r="CIB155" s="98"/>
      <c r="CIC155" s="98"/>
      <c r="CID155" s="98"/>
      <c r="CIE155" s="98"/>
      <c r="CIF155" s="98"/>
      <c r="CIG155" s="98"/>
      <c r="CIH155" s="98"/>
      <c r="CII155" s="98"/>
      <c r="CIJ155" s="98"/>
      <c r="CIK155" s="98"/>
      <c r="CIL155" s="98"/>
      <c r="CIM155" s="98"/>
      <c r="CIN155" s="98"/>
      <c r="CIO155" s="98"/>
      <c r="CIP155" s="98"/>
      <c r="CIQ155" s="98"/>
      <c r="CIR155" s="98"/>
      <c r="CIS155" s="98"/>
      <c r="CIT155" s="98"/>
      <c r="CIU155" s="98"/>
      <c r="CIV155" s="98"/>
      <c r="CIW155" s="98"/>
      <c r="CIX155" s="98"/>
      <c r="CIY155" s="98"/>
      <c r="CIZ155" s="98"/>
      <c r="CJA155" s="98"/>
      <c r="CJB155" s="98"/>
      <c r="CJC155" s="98"/>
      <c r="CJD155" s="98"/>
      <c r="CJE155" s="98"/>
      <c r="CJF155" s="98"/>
      <c r="CJG155" s="98"/>
      <c r="CJH155" s="98"/>
      <c r="CJI155" s="98"/>
      <c r="CJJ155" s="98"/>
      <c r="CJK155" s="98"/>
      <c r="CJL155" s="98"/>
      <c r="CJM155" s="98"/>
      <c r="CJN155" s="98"/>
      <c r="CJO155" s="98"/>
      <c r="CJP155" s="98"/>
      <c r="CJQ155" s="98"/>
      <c r="CJR155" s="98"/>
      <c r="CJS155" s="98"/>
      <c r="CJT155" s="98"/>
      <c r="CJU155" s="98"/>
      <c r="CJV155" s="98"/>
      <c r="CJW155" s="98"/>
      <c r="CJX155" s="98"/>
      <c r="CJY155" s="98"/>
      <c r="CJZ155" s="98"/>
      <c r="CKA155" s="98"/>
      <c r="CKB155" s="98"/>
      <c r="CKC155" s="98"/>
      <c r="CKD155" s="98"/>
      <c r="CKE155" s="98"/>
      <c r="CKF155" s="98"/>
      <c r="CKG155" s="98"/>
      <c r="CKH155" s="98"/>
      <c r="CKI155" s="98"/>
      <c r="CKJ155" s="98"/>
      <c r="CKK155" s="98"/>
      <c r="CKL155" s="98"/>
      <c r="CKM155" s="98"/>
      <c r="CKN155" s="98"/>
      <c r="CKO155" s="98"/>
      <c r="CKP155" s="98"/>
      <c r="CKQ155" s="98"/>
      <c r="CKR155" s="98"/>
      <c r="CKS155" s="98"/>
      <c r="CKT155" s="98"/>
      <c r="CKU155" s="98"/>
      <c r="CKV155" s="98"/>
      <c r="CKW155" s="98"/>
      <c r="CKX155" s="98"/>
      <c r="CKY155" s="98"/>
      <c r="CKZ155" s="98"/>
      <c r="CLA155" s="98"/>
      <c r="CLB155" s="98"/>
      <c r="CLC155" s="98"/>
      <c r="CLD155" s="98"/>
      <c r="CLE155" s="98"/>
      <c r="CLF155" s="98"/>
      <c r="CLG155" s="98"/>
      <c r="CLH155" s="98"/>
      <c r="CLI155" s="98"/>
      <c r="CLJ155" s="98"/>
      <c r="CLK155" s="98"/>
      <c r="CLL155" s="98"/>
      <c r="CLM155" s="98"/>
      <c r="CLN155" s="98"/>
      <c r="CLO155" s="98"/>
      <c r="CLP155" s="98"/>
      <c r="CLQ155" s="98"/>
      <c r="CLR155" s="98"/>
      <c r="CLS155" s="98"/>
      <c r="CLT155" s="98"/>
      <c r="CLU155" s="98"/>
      <c r="CLV155" s="98"/>
      <c r="CLW155" s="98"/>
      <c r="CLX155" s="98"/>
      <c r="CLY155" s="98"/>
      <c r="CLZ155" s="98"/>
      <c r="CMA155" s="98"/>
      <c r="CMB155" s="98"/>
      <c r="CMC155" s="98"/>
      <c r="CMD155" s="98"/>
      <c r="CME155" s="98"/>
      <c r="CMF155" s="98"/>
      <c r="CMG155" s="98"/>
      <c r="CMH155" s="98"/>
      <c r="CMI155" s="98"/>
      <c r="CMJ155" s="98"/>
      <c r="CMK155" s="98"/>
      <c r="CML155" s="98"/>
      <c r="CMM155" s="98"/>
      <c r="CMN155" s="98"/>
      <c r="CMO155" s="98"/>
      <c r="CMP155" s="98"/>
      <c r="CMQ155" s="98"/>
      <c r="CMR155" s="98"/>
      <c r="CMS155" s="98"/>
      <c r="CMT155" s="98"/>
      <c r="CMU155" s="98"/>
      <c r="CMV155" s="98"/>
      <c r="CMW155" s="98"/>
      <c r="CMX155" s="98"/>
      <c r="CMY155" s="98"/>
      <c r="CMZ155" s="98"/>
      <c r="CNA155" s="98"/>
      <c r="CNB155" s="98"/>
      <c r="CNC155" s="98"/>
      <c r="CND155" s="98"/>
      <c r="CNE155" s="98"/>
      <c r="CNF155" s="98"/>
      <c r="CNG155" s="98"/>
      <c r="CNH155" s="98"/>
      <c r="CNI155" s="98"/>
      <c r="CNJ155" s="98"/>
      <c r="CNK155" s="98"/>
      <c r="CNL155" s="98"/>
      <c r="CNM155" s="98"/>
      <c r="CNN155" s="98"/>
      <c r="CNO155" s="98"/>
      <c r="CNP155" s="98"/>
      <c r="CNQ155" s="98"/>
      <c r="CNR155" s="98"/>
      <c r="CNS155" s="98"/>
      <c r="CNT155" s="98"/>
      <c r="CNU155" s="98"/>
      <c r="CNV155" s="98"/>
      <c r="CNW155" s="98"/>
      <c r="CNX155" s="98"/>
      <c r="CNY155" s="98"/>
      <c r="CNZ155" s="98"/>
      <c r="COA155" s="98"/>
      <c r="COB155" s="98"/>
      <c r="COC155" s="98"/>
      <c r="COD155" s="98"/>
      <c r="COE155" s="98"/>
      <c r="COF155" s="98"/>
      <c r="COG155" s="98"/>
      <c r="COH155" s="98"/>
      <c r="COI155" s="98"/>
      <c r="COJ155" s="98"/>
      <c r="COK155" s="98"/>
      <c r="COL155" s="98"/>
      <c r="COM155" s="98"/>
      <c r="CON155" s="98"/>
      <c r="COO155" s="98"/>
      <c r="COP155" s="98"/>
      <c r="COQ155" s="98"/>
      <c r="COR155" s="98"/>
      <c r="COS155" s="98"/>
      <c r="COT155" s="98"/>
      <c r="COU155" s="98"/>
      <c r="COV155" s="98"/>
      <c r="COW155" s="98"/>
      <c r="COX155" s="98"/>
      <c r="COY155" s="98"/>
      <c r="COZ155" s="98"/>
      <c r="CPA155" s="98"/>
      <c r="CPB155" s="98"/>
      <c r="CPC155" s="98"/>
      <c r="CPD155" s="98"/>
      <c r="CPE155" s="98"/>
      <c r="CPF155" s="98"/>
      <c r="CPG155" s="98"/>
      <c r="CPH155" s="98"/>
      <c r="CPI155" s="98"/>
      <c r="CPJ155" s="98"/>
      <c r="CPK155" s="98"/>
      <c r="CPL155" s="98"/>
      <c r="CPM155" s="98"/>
      <c r="CPN155" s="98"/>
      <c r="CPO155" s="98"/>
      <c r="CPP155" s="98"/>
      <c r="CPQ155" s="98"/>
      <c r="CPR155" s="98"/>
      <c r="CPS155" s="98"/>
      <c r="CPT155" s="98"/>
      <c r="CPU155" s="98"/>
      <c r="CPV155" s="98"/>
      <c r="CPW155" s="98"/>
      <c r="CPX155" s="98"/>
      <c r="CPY155" s="98"/>
      <c r="CPZ155" s="98"/>
      <c r="CQA155" s="98"/>
      <c r="CQB155" s="98"/>
      <c r="CQC155" s="98"/>
      <c r="CQD155" s="98"/>
      <c r="CQE155" s="98"/>
      <c r="CQF155" s="98"/>
      <c r="CQG155" s="98"/>
      <c r="CQH155" s="98"/>
      <c r="CQI155" s="98"/>
      <c r="CQJ155" s="98"/>
      <c r="CQK155" s="98"/>
      <c r="CQL155" s="98"/>
      <c r="CQM155" s="98"/>
      <c r="CQN155" s="98"/>
      <c r="CQO155" s="98"/>
      <c r="CQP155" s="98"/>
      <c r="CQQ155" s="98"/>
      <c r="CQR155" s="98"/>
      <c r="CQS155" s="98"/>
      <c r="CQT155" s="98"/>
      <c r="CQU155" s="98"/>
      <c r="CQV155" s="98"/>
      <c r="CQW155" s="98"/>
      <c r="CQX155" s="98"/>
      <c r="CQY155" s="98"/>
      <c r="CQZ155" s="98"/>
      <c r="CRA155" s="98"/>
      <c r="CRB155" s="98"/>
      <c r="CRC155" s="98"/>
      <c r="CRD155" s="98"/>
      <c r="CRE155" s="98"/>
      <c r="CRF155" s="98"/>
      <c r="CRG155" s="98"/>
      <c r="CRH155" s="98"/>
      <c r="CRI155" s="98"/>
      <c r="CRJ155" s="98"/>
      <c r="CRK155" s="98"/>
      <c r="CRL155" s="98"/>
      <c r="CRM155" s="98"/>
      <c r="CRN155" s="98"/>
      <c r="CRO155" s="98"/>
      <c r="CRP155" s="98"/>
      <c r="CRQ155" s="98"/>
      <c r="CRR155" s="98"/>
      <c r="CRS155" s="98"/>
      <c r="CRT155" s="98"/>
      <c r="CRU155" s="98"/>
      <c r="CRV155" s="98"/>
      <c r="CRW155" s="98"/>
      <c r="CRX155" s="98"/>
      <c r="CRY155" s="98"/>
      <c r="CRZ155" s="98"/>
      <c r="CSA155" s="98"/>
      <c r="CSB155" s="98"/>
      <c r="CSC155" s="98"/>
      <c r="CSD155" s="98"/>
      <c r="CSE155" s="98"/>
      <c r="CSF155" s="98"/>
      <c r="CSG155" s="98"/>
      <c r="CSH155" s="98"/>
      <c r="CSI155" s="98"/>
      <c r="CSJ155" s="98"/>
      <c r="CSK155" s="98"/>
      <c r="CSL155" s="98"/>
      <c r="CSM155" s="98"/>
      <c r="CSN155" s="98"/>
      <c r="CSO155" s="98"/>
      <c r="CSP155" s="98"/>
      <c r="CSQ155" s="98"/>
      <c r="CSR155" s="98"/>
      <c r="CSS155" s="98"/>
      <c r="CST155" s="98"/>
      <c r="CSU155" s="98"/>
      <c r="CSV155" s="98"/>
      <c r="CSW155" s="98"/>
      <c r="CSX155" s="98"/>
      <c r="CSY155" s="98"/>
      <c r="CSZ155" s="98"/>
      <c r="CTA155" s="98"/>
      <c r="CTB155" s="98"/>
      <c r="CTC155" s="98"/>
      <c r="CTD155" s="98"/>
      <c r="CTE155" s="98"/>
      <c r="CTF155" s="98"/>
      <c r="CTG155" s="98"/>
      <c r="CTH155" s="98"/>
      <c r="CTI155" s="98"/>
      <c r="CTJ155" s="98"/>
      <c r="CTK155" s="98"/>
      <c r="CTL155" s="98"/>
      <c r="CTM155" s="98"/>
      <c r="CTN155" s="98"/>
      <c r="CTO155" s="98"/>
      <c r="CTP155" s="98"/>
      <c r="CTQ155" s="98"/>
      <c r="CTR155" s="98"/>
      <c r="CTS155" s="98"/>
      <c r="CTT155" s="98"/>
      <c r="CTU155" s="98"/>
      <c r="CTV155" s="98"/>
      <c r="CTW155" s="98"/>
      <c r="CTX155" s="98"/>
      <c r="CTY155" s="98"/>
      <c r="CTZ155" s="98"/>
      <c r="CUA155" s="98"/>
      <c r="CUB155" s="98"/>
      <c r="CUC155" s="98"/>
      <c r="CUD155" s="98"/>
      <c r="CUE155" s="98"/>
      <c r="CUF155" s="98"/>
      <c r="CUG155" s="98"/>
      <c r="CUH155" s="98"/>
      <c r="CUI155" s="98"/>
      <c r="CUJ155" s="98"/>
      <c r="CUK155" s="98"/>
      <c r="CUL155" s="98"/>
      <c r="CUM155" s="98"/>
      <c r="CUN155" s="98"/>
      <c r="CUO155" s="98"/>
      <c r="CUP155" s="98"/>
      <c r="CUQ155" s="98"/>
      <c r="CUR155" s="98"/>
      <c r="CUS155" s="98"/>
      <c r="CUT155" s="98"/>
      <c r="CUU155" s="98"/>
      <c r="CUV155" s="98"/>
      <c r="CUW155" s="98"/>
      <c r="CUX155" s="98"/>
      <c r="CUY155" s="98"/>
      <c r="CUZ155" s="98"/>
      <c r="CVA155" s="98"/>
      <c r="CVB155" s="98"/>
      <c r="CVC155" s="98"/>
      <c r="CVD155" s="98"/>
      <c r="CVE155" s="98"/>
      <c r="CVF155" s="98"/>
      <c r="CVG155" s="98"/>
      <c r="CVH155" s="98"/>
      <c r="CVI155" s="98"/>
      <c r="CVJ155" s="98"/>
      <c r="CVK155" s="98"/>
      <c r="CVL155" s="98"/>
      <c r="CVM155" s="98"/>
      <c r="CVN155" s="98"/>
      <c r="CVO155" s="98"/>
      <c r="CVP155" s="98"/>
      <c r="CVQ155" s="98"/>
      <c r="CVR155" s="98"/>
      <c r="CVS155" s="98"/>
      <c r="CVT155" s="98"/>
      <c r="CVU155" s="98"/>
      <c r="CVV155" s="98"/>
      <c r="CVW155" s="98"/>
      <c r="CVX155" s="98"/>
      <c r="CVY155" s="98"/>
      <c r="CVZ155" s="98"/>
      <c r="CWA155" s="98"/>
      <c r="CWB155" s="98"/>
      <c r="CWC155" s="98"/>
      <c r="CWD155" s="98"/>
      <c r="CWE155" s="98"/>
      <c r="CWF155" s="98"/>
      <c r="CWG155" s="98"/>
      <c r="CWH155" s="98"/>
      <c r="CWI155" s="98"/>
      <c r="CWJ155" s="98"/>
      <c r="CWK155" s="98"/>
      <c r="CWL155" s="98"/>
      <c r="CWM155" s="98"/>
      <c r="CWN155" s="98"/>
      <c r="CWO155" s="98"/>
      <c r="CWP155" s="98"/>
      <c r="CWQ155" s="98"/>
      <c r="CWR155" s="98"/>
      <c r="CWS155" s="98"/>
      <c r="CWT155" s="98"/>
      <c r="CWU155" s="98"/>
      <c r="CWV155" s="98"/>
      <c r="CWW155" s="98"/>
      <c r="CWX155" s="98"/>
      <c r="CWY155" s="98"/>
      <c r="CWZ155" s="98"/>
      <c r="CXA155" s="98"/>
      <c r="CXB155" s="98"/>
      <c r="CXC155" s="98"/>
      <c r="CXD155" s="98"/>
      <c r="CXE155" s="98"/>
      <c r="CXF155" s="98"/>
      <c r="CXG155" s="98"/>
      <c r="CXH155" s="98"/>
      <c r="CXI155" s="98"/>
      <c r="CXJ155" s="98"/>
      <c r="CXK155" s="98"/>
      <c r="CXL155" s="98"/>
      <c r="CXM155" s="98"/>
      <c r="CXN155" s="98"/>
      <c r="CXO155" s="98"/>
      <c r="CXP155" s="98"/>
      <c r="CXQ155" s="98"/>
      <c r="CXR155" s="98"/>
      <c r="CXS155" s="98"/>
      <c r="CXT155" s="98"/>
      <c r="CXU155" s="98"/>
      <c r="CXV155" s="98"/>
      <c r="CXW155" s="98"/>
      <c r="CXX155" s="98"/>
      <c r="CXY155" s="98"/>
      <c r="CXZ155" s="98"/>
      <c r="CYA155" s="98"/>
      <c r="CYB155" s="98"/>
      <c r="CYC155" s="98"/>
      <c r="CYD155" s="98"/>
      <c r="CYE155" s="98"/>
      <c r="CYF155" s="98"/>
      <c r="CYG155" s="98"/>
      <c r="CYH155" s="98"/>
      <c r="CYI155" s="98"/>
      <c r="CYJ155" s="98"/>
      <c r="CYK155" s="98"/>
      <c r="CYL155" s="98"/>
      <c r="CYM155" s="98"/>
      <c r="CYN155" s="98"/>
      <c r="CYO155" s="98"/>
      <c r="CYP155" s="98"/>
      <c r="CYQ155" s="98"/>
      <c r="CYR155" s="98"/>
      <c r="CYS155" s="98"/>
      <c r="CYT155" s="98"/>
      <c r="CYU155" s="98"/>
      <c r="CYV155" s="98"/>
      <c r="CYW155" s="98"/>
      <c r="CYX155" s="98"/>
      <c r="CYY155" s="98"/>
      <c r="CYZ155" s="98"/>
      <c r="CZA155" s="98"/>
      <c r="CZB155" s="98"/>
      <c r="CZC155" s="98"/>
      <c r="CZD155" s="98"/>
      <c r="CZE155" s="98"/>
      <c r="CZF155" s="98"/>
      <c r="CZG155" s="98"/>
      <c r="CZH155" s="98"/>
      <c r="CZI155" s="98"/>
      <c r="CZJ155" s="98"/>
      <c r="CZK155" s="98"/>
      <c r="CZL155" s="98"/>
      <c r="CZM155" s="98"/>
      <c r="CZN155" s="98"/>
      <c r="CZO155" s="98"/>
      <c r="CZP155" s="98"/>
      <c r="CZQ155" s="98"/>
      <c r="CZR155" s="98"/>
      <c r="CZS155" s="98"/>
      <c r="CZT155" s="98"/>
      <c r="CZU155" s="98"/>
      <c r="CZV155" s="98"/>
      <c r="CZW155" s="98"/>
      <c r="CZX155" s="98"/>
      <c r="CZY155" s="98"/>
      <c r="CZZ155" s="98"/>
      <c r="DAA155" s="98"/>
      <c r="DAB155" s="98"/>
      <c r="DAC155" s="98"/>
      <c r="DAD155" s="98"/>
      <c r="DAE155" s="98"/>
      <c r="DAF155" s="98"/>
      <c r="DAG155" s="98"/>
      <c r="DAH155" s="98"/>
      <c r="DAI155" s="98"/>
      <c r="DAJ155" s="98"/>
      <c r="DAK155" s="98"/>
      <c r="DAL155" s="98"/>
      <c r="DAM155" s="98"/>
      <c r="DAN155" s="98"/>
      <c r="DAO155" s="98"/>
      <c r="DAP155" s="98"/>
      <c r="DAQ155" s="98"/>
      <c r="DAR155" s="98"/>
      <c r="DAS155" s="98"/>
      <c r="DAT155" s="98"/>
      <c r="DAU155" s="98"/>
      <c r="DAV155" s="98"/>
      <c r="DAW155" s="98"/>
      <c r="DAX155" s="98"/>
      <c r="DAY155" s="98"/>
      <c r="DAZ155" s="98"/>
      <c r="DBA155" s="98"/>
      <c r="DBB155" s="98"/>
      <c r="DBC155" s="98"/>
      <c r="DBD155" s="98"/>
      <c r="DBE155" s="98"/>
      <c r="DBF155" s="98"/>
      <c r="DBG155" s="98"/>
      <c r="DBH155" s="98"/>
      <c r="DBI155" s="98"/>
      <c r="DBJ155" s="98"/>
      <c r="DBK155" s="98"/>
      <c r="DBL155" s="98"/>
      <c r="DBM155" s="98"/>
      <c r="DBN155" s="98"/>
      <c r="DBO155" s="98"/>
      <c r="DBP155" s="98"/>
      <c r="DBQ155" s="98"/>
      <c r="DBR155" s="98"/>
      <c r="DBS155" s="98"/>
      <c r="DBT155" s="98"/>
      <c r="DBU155" s="98"/>
      <c r="DBV155" s="98"/>
      <c r="DBW155" s="98"/>
      <c r="DBX155" s="98"/>
      <c r="DBY155" s="98"/>
      <c r="DBZ155" s="98"/>
      <c r="DCA155" s="98"/>
      <c r="DCB155" s="98"/>
      <c r="DCC155" s="98"/>
      <c r="DCD155" s="98"/>
      <c r="DCE155" s="98"/>
      <c r="DCF155" s="98"/>
      <c r="DCG155" s="98"/>
      <c r="DCH155" s="98"/>
      <c r="DCI155" s="98"/>
      <c r="DCJ155" s="98"/>
      <c r="DCK155" s="98"/>
      <c r="DCL155" s="98"/>
      <c r="DCM155" s="98"/>
      <c r="DCN155" s="98"/>
      <c r="DCO155" s="98"/>
      <c r="DCP155" s="98"/>
      <c r="DCQ155" s="98"/>
      <c r="DCR155" s="98"/>
      <c r="DCS155" s="98"/>
      <c r="DCT155" s="98"/>
      <c r="DCU155" s="98"/>
      <c r="DCV155" s="98"/>
      <c r="DCW155" s="98"/>
      <c r="DCX155" s="98"/>
      <c r="DCY155" s="98"/>
      <c r="DCZ155" s="98"/>
      <c r="DDA155" s="98"/>
      <c r="DDB155" s="98"/>
      <c r="DDC155" s="98"/>
      <c r="DDD155" s="98"/>
      <c r="DDE155" s="98"/>
      <c r="DDF155" s="98"/>
      <c r="DDG155" s="98"/>
      <c r="DDH155" s="98"/>
      <c r="DDI155" s="98"/>
      <c r="DDJ155" s="98"/>
      <c r="DDK155" s="98"/>
      <c r="DDL155" s="98"/>
      <c r="DDM155" s="98"/>
      <c r="DDN155" s="98"/>
      <c r="DDO155" s="98"/>
      <c r="DDP155" s="98"/>
      <c r="DDQ155" s="98"/>
      <c r="DDR155" s="98"/>
      <c r="DDS155" s="98"/>
      <c r="DDT155" s="98"/>
      <c r="DDU155" s="98"/>
      <c r="DDV155" s="98"/>
      <c r="DDW155" s="98"/>
      <c r="DDX155" s="98"/>
      <c r="DDY155" s="98"/>
      <c r="DDZ155" s="98"/>
      <c r="DEA155" s="98"/>
      <c r="DEB155" s="98"/>
      <c r="DEC155" s="98"/>
      <c r="DED155" s="98"/>
      <c r="DEE155" s="98"/>
      <c r="DEF155" s="98"/>
      <c r="DEG155" s="98"/>
      <c r="DEH155" s="98"/>
      <c r="DEI155" s="98"/>
      <c r="DEJ155" s="98"/>
      <c r="DEK155" s="98"/>
      <c r="DEL155" s="98"/>
      <c r="DEM155" s="98"/>
      <c r="DEN155" s="98"/>
      <c r="DEO155" s="98"/>
      <c r="DEP155" s="98"/>
      <c r="DEQ155" s="98"/>
      <c r="DER155" s="98"/>
      <c r="DES155" s="98"/>
      <c r="DET155" s="98"/>
      <c r="DEU155" s="98"/>
      <c r="DEV155" s="98"/>
      <c r="DEW155" s="98"/>
      <c r="DEX155" s="98"/>
      <c r="DEY155" s="98"/>
      <c r="DEZ155" s="98"/>
      <c r="DFA155" s="98"/>
      <c r="DFB155" s="98"/>
      <c r="DFC155" s="98"/>
      <c r="DFD155" s="98"/>
      <c r="DFE155" s="98"/>
      <c r="DFF155" s="98"/>
      <c r="DFG155" s="98"/>
      <c r="DFH155" s="98"/>
      <c r="DFI155" s="98"/>
      <c r="DFJ155" s="98"/>
      <c r="DFK155" s="98"/>
      <c r="DFL155" s="98"/>
      <c r="DFM155" s="98"/>
      <c r="DFN155" s="98"/>
      <c r="DFO155" s="98"/>
      <c r="DFP155" s="98"/>
      <c r="DFQ155" s="98"/>
      <c r="DFR155" s="98"/>
      <c r="DFS155" s="98"/>
      <c r="DFT155" s="98"/>
      <c r="DFU155" s="98"/>
      <c r="DFV155" s="98"/>
      <c r="DFW155" s="98"/>
      <c r="DFX155" s="98"/>
      <c r="DFY155" s="98"/>
      <c r="DFZ155" s="98"/>
      <c r="DGA155" s="98"/>
      <c r="DGB155" s="98"/>
      <c r="DGC155" s="98"/>
      <c r="DGD155" s="98"/>
      <c r="DGE155" s="98"/>
      <c r="DGF155" s="98"/>
      <c r="DGG155" s="98"/>
      <c r="DGH155" s="98"/>
      <c r="DGI155" s="98"/>
      <c r="DGJ155" s="98"/>
      <c r="DGK155" s="98"/>
      <c r="DGL155" s="98"/>
      <c r="DGM155" s="98"/>
      <c r="DGN155" s="98"/>
      <c r="DGO155" s="98"/>
      <c r="DGP155" s="98"/>
      <c r="DGQ155" s="98"/>
      <c r="DGR155" s="98"/>
      <c r="DGS155" s="98"/>
      <c r="DGT155" s="98"/>
      <c r="DGU155" s="98"/>
      <c r="DGV155" s="98"/>
      <c r="DGW155" s="98"/>
      <c r="DGX155" s="98"/>
      <c r="DGY155" s="98"/>
      <c r="DGZ155" s="98"/>
      <c r="DHA155" s="98"/>
      <c r="DHB155" s="98"/>
      <c r="DHC155" s="98"/>
      <c r="DHD155" s="98"/>
      <c r="DHE155" s="98"/>
      <c r="DHF155" s="98"/>
      <c r="DHG155" s="98"/>
      <c r="DHH155" s="98"/>
      <c r="DHI155" s="98"/>
      <c r="DHJ155" s="98"/>
      <c r="DHK155" s="98"/>
      <c r="DHL155" s="98"/>
      <c r="DHM155" s="98"/>
      <c r="DHN155" s="98"/>
      <c r="DHO155" s="98"/>
      <c r="DHP155" s="98"/>
      <c r="DHQ155" s="98"/>
      <c r="DHR155" s="98"/>
      <c r="DHS155" s="98"/>
      <c r="DHT155" s="98"/>
      <c r="DHU155" s="98"/>
      <c r="DHV155" s="98"/>
      <c r="DHW155" s="98"/>
      <c r="DHX155" s="98"/>
      <c r="DHY155" s="98"/>
      <c r="DHZ155" s="98"/>
      <c r="DIA155" s="98"/>
      <c r="DIB155" s="98"/>
      <c r="DIC155" s="98"/>
      <c r="DID155" s="98"/>
      <c r="DIE155" s="98"/>
      <c r="DIF155" s="98"/>
      <c r="DIG155" s="98"/>
      <c r="DIH155" s="98"/>
      <c r="DII155" s="98"/>
      <c r="DIJ155" s="98"/>
      <c r="DIK155" s="98"/>
      <c r="DIL155" s="98"/>
      <c r="DIM155" s="98"/>
      <c r="DIN155" s="98"/>
      <c r="DIO155" s="98"/>
      <c r="DIP155" s="98"/>
      <c r="DIQ155" s="98"/>
      <c r="DIR155" s="98"/>
      <c r="DIS155" s="98"/>
      <c r="DIT155" s="98"/>
      <c r="DIU155" s="98"/>
      <c r="DIV155" s="98"/>
      <c r="DIW155" s="98"/>
      <c r="DIX155" s="98"/>
      <c r="DIY155" s="98"/>
      <c r="DIZ155" s="98"/>
      <c r="DJA155" s="98"/>
      <c r="DJB155" s="98"/>
      <c r="DJC155" s="98"/>
      <c r="DJD155" s="98"/>
      <c r="DJE155" s="98"/>
      <c r="DJF155" s="98"/>
      <c r="DJG155" s="98"/>
      <c r="DJH155" s="98"/>
      <c r="DJI155" s="98"/>
      <c r="DJJ155" s="98"/>
      <c r="DJK155" s="98"/>
      <c r="DJL155" s="98"/>
      <c r="DJM155" s="98"/>
      <c r="DJN155" s="98"/>
      <c r="DJO155" s="98"/>
      <c r="DJP155" s="98"/>
      <c r="DJQ155" s="98"/>
      <c r="DJR155" s="98"/>
      <c r="DJS155" s="98"/>
      <c r="DJT155" s="98"/>
      <c r="DJU155" s="98"/>
      <c r="DJV155" s="98"/>
      <c r="DJW155" s="98"/>
      <c r="DJX155" s="98"/>
      <c r="DJY155" s="98"/>
      <c r="DJZ155" s="98"/>
      <c r="DKA155" s="98"/>
      <c r="DKB155" s="98"/>
      <c r="DKC155" s="98"/>
      <c r="DKD155" s="98"/>
      <c r="DKE155" s="98"/>
      <c r="DKF155" s="98"/>
      <c r="DKG155" s="98"/>
      <c r="DKH155" s="98"/>
      <c r="DKI155" s="98"/>
      <c r="DKJ155" s="98"/>
      <c r="DKK155" s="98"/>
      <c r="DKL155" s="98"/>
      <c r="DKM155" s="98"/>
      <c r="DKN155" s="98"/>
      <c r="DKO155" s="98"/>
      <c r="DKP155" s="98"/>
      <c r="DKQ155" s="98"/>
      <c r="DKR155" s="98"/>
      <c r="DKS155" s="98"/>
      <c r="DKT155" s="98"/>
      <c r="DKU155" s="98"/>
      <c r="DKV155" s="98"/>
      <c r="DKW155" s="98"/>
      <c r="DKX155" s="98"/>
      <c r="DKY155" s="98"/>
      <c r="DKZ155" s="98"/>
      <c r="DLA155" s="98"/>
      <c r="DLB155" s="98"/>
      <c r="DLC155" s="98"/>
      <c r="DLD155" s="98"/>
      <c r="DLE155" s="98"/>
      <c r="DLF155" s="98"/>
      <c r="DLG155" s="98"/>
      <c r="DLH155" s="98"/>
      <c r="DLI155" s="98"/>
      <c r="DLJ155" s="98"/>
      <c r="DLK155" s="98"/>
      <c r="DLL155" s="98"/>
      <c r="DLM155" s="98"/>
      <c r="DLN155" s="98"/>
      <c r="DLO155" s="98"/>
      <c r="DLP155" s="98"/>
      <c r="DLQ155" s="98"/>
      <c r="DLR155" s="98"/>
      <c r="DLS155" s="98"/>
      <c r="DLT155" s="98"/>
      <c r="DLU155" s="98"/>
      <c r="DLV155" s="98"/>
      <c r="DLW155" s="98"/>
      <c r="DLX155" s="98"/>
      <c r="DLY155" s="98"/>
      <c r="DLZ155" s="98"/>
      <c r="DMA155" s="98"/>
      <c r="DMB155" s="98"/>
      <c r="DMC155" s="98"/>
      <c r="DMD155" s="98"/>
      <c r="DME155" s="98"/>
      <c r="DMF155" s="98"/>
      <c r="DMG155" s="98"/>
      <c r="DMH155" s="98"/>
      <c r="DMI155" s="98"/>
      <c r="DMJ155" s="98"/>
      <c r="DMK155" s="98"/>
      <c r="DML155" s="98"/>
      <c r="DMM155" s="98"/>
      <c r="DMN155" s="98"/>
      <c r="DMO155" s="98"/>
      <c r="DMP155" s="98"/>
      <c r="DMQ155" s="98"/>
      <c r="DMR155" s="98"/>
      <c r="DMS155" s="98"/>
      <c r="DMT155" s="98"/>
      <c r="DMU155" s="98"/>
      <c r="DMV155" s="98"/>
      <c r="DMW155" s="98"/>
      <c r="DMX155" s="98"/>
      <c r="DMY155" s="98"/>
      <c r="DMZ155" s="98"/>
      <c r="DNA155" s="98"/>
      <c r="DNB155" s="98"/>
      <c r="DNC155" s="98"/>
      <c r="DND155" s="98"/>
      <c r="DNE155" s="98"/>
      <c r="DNF155" s="98"/>
      <c r="DNG155" s="98"/>
      <c r="DNH155" s="98"/>
      <c r="DNI155" s="98"/>
      <c r="DNJ155" s="98"/>
      <c r="DNK155" s="98"/>
      <c r="DNL155" s="98"/>
      <c r="DNM155" s="98"/>
      <c r="DNN155" s="98"/>
      <c r="DNO155" s="98"/>
      <c r="DNP155" s="98"/>
      <c r="DNQ155" s="98"/>
      <c r="DNR155" s="98"/>
      <c r="DNS155" s="98"/>
      <c r="DNT155" s="98"/>
      <c r="DNU155" s="98"/>
      <c r="DNV155" s="98"/>
      <c r="DNW155" s="98"/>
      <c r="DNX155" s="98"/>
      <c r="DNY155" s="98"/>
      <c r="DNZ155" s="98"/>
      <c r="DOA155" s="98"/>
      <c r="DOB155" s="98"/>
      <c r="DOC155" s="98"/>
      <c r="DOD155" s="98"/>
      <c r="DOE155" s="98"/>
      <c r="DOF155" s="98"/>
      <c r="DOG155" s="98"/>
      <c r="DOH155" s="98"/>
      <c r="DOI155" s="98"/>
      <c r="DOJ155" s="98"/>
      <c r="DOK155" s="98"/>
      <c r="DOL155" s="98"/>
      <c r="DOM155" s="98"/>
      <c r="DON155" s="98"/>
      <c r="DOO155" s="98"/>
      <c r="DOP155" s="98"/>
      <c r="DOQ155" s="98"/>
      <c r="DOR155" s="98"/>
      <c r="DOS155" s="98"/>
      <c r="DOT155" s="98"/>
      <c r="DOU155" s="98"/>
      <c r="DOV155" s="98"/>
      <c r="DOW155" s="98"/>
      <c r="DOX155" s="98"/>
      <c r="DOY155" s="98"/>
      <c r="DOZ155" s="98"/>
      <c r="DPA155" s="98"/>
      <c r="DPB155" s="98"/>
      <c r="DPC155" s="98"/>
      <c r="DPD155" s="98"/>
      <c r="DPE155" s="98"/>
      <c r="DPF155" s="98"/>
      <c r="DPG155" s="98"/>
      <c r="DPH155" s="98"/>
      <c r="DPI155" s="98"/>
      <c r="DPJ155" s="98"/>
      <c r="DPK155" s="98"/>
      <c r="DPL155" s="98"/>
      <c r="DPM155" s="98"/>
      <c r="DPN155" s="98"/>
      <c r="DPO155" s="98"/>
      <c r="DPP155" s="98"/>
      <c r="DPQ155" s="98"/>
      <c r="DPR155" s="98"/>
      <c r="DPS155" s="98"/>
      <c r="DPT155" s="98"/>
      <c r="DPU155" s="98"/>
      <c r="DPV155" s="98"/>
      <c r="DPW155" s="98"/>
      <c r="DPX155" s="98"/>
      <c r="DPY155" s="98"/>
      <c r="DPZ155" s="98"/>
      <c r="DQA155" s="98"/>
      <c r="DQB155" s="98"/>
      <c r="DQC155" s="98"/>
      <c r="DQD155" s="98"/>
      <c r="DQE155" s="98"/>
      <c r="DQF155" s="98"/>
      <c r="DQG155" s="98"/>
      <c r="DQH155" s="98"/>
      <c r="DQI155" s="98"/>
      <c r="DQJ155" s="98"/>
      <c r="DQK155" s="98"/>
      <c r="DQL155" s="98"/>
      <c r="DQM155" s="98"/>
      <c r="DQN155" s="98"/>
      <c r="DQO155" s="98"/>
      <c r="DQP155" s="98"/>
      <c r="DQQ155" s="98"/>
      <c r="DQR155" s="98"/>
      <c r="DQS155" s="98"/>
      <c r="DQT155" s="98"/>
      <c r="DQU155" s="98"/>
      <c r="DQV155" s="98"/>
      <c r="DQW155" s="98"/>
      <c r="DQX155" s="98"/>
      <c r="DQY155" s="98"/>
      <c r="DQZ155" s="98"/>
      <c r="DRA155" s="98"/>
      <c r="DRB155" s="98"/>
      <c r="DRC155" s="98"/>
      <c r="DRD155" s="98"/>
      <c r="DRE155" s="98"/>
      <c r="DRF155" s="98"/>
      <c r="DRG155" s="98"/>
      <c r="DRH155" s="98"/>
      <c r="DRI155" s="98"/>
      <c r="DRJ155" s="98"/>
      <c r="DRK155" s="98"/>
      <c r="DRL155" s="98"/>
      <c r="DRM155" s="98"/>
      <c r="DRN155" s="98"/>
      <c r="DRO155" s="98"/>
      <c r="DRP155" s="98"/>
      <c r="DRQ155" s="98"/>
      <c r="DRR155" s="98"/>
      <c r="DRS155" s="98"/>
      <c r="DRT155" s="98"/>
      <c r="DRU155" s="98"/>
      <c r="DRV155" s="98"/>
      <c r="DRW155" s="98"/>
      <c r="DRX155" s="98"/>
      <c r="DRY155" s="98"/>
      <c r="DRZ155" s="98"/>
      <c r="DSA155" s="98"/>
      <c r="DSB155" s="98"/>
      <c r="DSC155" s="98"/>
      <c r="DSD155" s="98"/>
      <c r="DSE155" s="98"/>
      <c r="DSF155" s="98"/>
      <c r="DSG155" s="98"/>
      <c r="DSH155" s="98"/>
      <c r="DSI155" s="98"/>
      <c r="DSJ155" s="98"/>
      <c r="DSK155" s="98"/>
      <c r="DSL155" s="98"/>
      <c r="DSM155" s="98"/>
      <c r="DSN155" s="98"/>
      <c r="DSO155" s="98"/>
      <c r="DSP155" s="98"/>
      <c r="DSQ155" s="98"/>
      <c r="DSR155" s="98"/>
      <c r="DSS155" s="98"/>
      <c r="DST155" s="98"/>
      <c r="DSU155" s="98"/>
      <c r="DSV155" s="98"/>
      <c r="DSW155" s="98"/>
      <c r="DSX155" s="98"/>
      <c r="DSY155" s="98"/>
      <c r="DSZ155" s="98"/>
      <c r="DTA155" s="98"/>
      <c r="DTB155" s="98"/>
      <c r="DTC155" s="98"/>
      <c r="DTD155" s="98"/>
      <c r="DTE155" s="98"/>
      <c r="DTF155" s="98"/>
      <c r="DTG155" s="98"/>
      <c r="DTH155" s="98"/>
      <c r="DTI155" s="98"/>
      <c r="DTJ155" s="98"/>
      <c r="DTK155" s="98"/>
      <c r="DTL155" s="98"/>
      <c r="DTM155" s="98"/>
      <c r="DTN155" s="98"/>
      <c r="DTO155" s="98"/>
      <c r="DTP155" s="98"/>
      <c r="DTQ155" s="98"/>
      <c r="DTR155" s="98"/>
      <c r="DTS155" s="98"/>
      <c r="DTT155" s="98"/>
      <c r="DTU155" s="98"/>
      <c r="DTV155" s="98"/>
      <c r="DTW155" s="98"/>
      <c r="DTX155" s="98"/>
      <c r="DTY155" s="98"/>
      <c r="DTZ155" s="98"/>
      <c r="DUA155" s="98"/>
      <c r="DUB155" s="98"/>
      <c r="DUC155" s="98"/>
      <c r="DUD155" s="98"/>
      <c r="DUE155" s="98"/>
      <c r="DUF155" s="98"/>
      <c r="DUG155" s="98"/>
      <c r="DUH155" s="98"/>
      <c r="DUI155" s="98"/>
      <c r="DUJ155" s="98"/>
      <c r="DUK155" s="98"/>
      <c r="DUL155" s="98"/>
      <c r="DUM155" s="98"/>
      <c r="DUN155" s="98"/>
      <c r="DUO155" s="98"/>
      <c r="DUP155" s="98"/>
      <c r="DUQ155" s="98"/>
      <c r="DUR155" s="98"/>
      <c r="DUS155" s="98"/>
      <c r="DUT155" s="98"/>
      <c r="DUU155" s="98"/>
      <c r="DUV155" s="98"/>
      <c r="DUW155" s="98"/>
      <c r="DUX155" s="98"/>
      <c r="DUY155" s="98"/>
      <c r="DUZ155" s="98"/>
      <c r="DVA155" s="98"/>
      <c r="DVB155" s="98"/>
      <c r="DVC155" s="98"/>
      <c r="DVD155" s="98"/>
      <c r="DVE155" s="98"/>
      <c r="DVF155" s="98"/>
      <c r="DVG155" s="98"/>
      <c r="DVH155" s="98"/>
      <c r="DVI155" s="98"/>
      <c r="DVJ155" s="98"/>
      <c r="DVK155" s="98"/>
      <c r="DVL155" s="98"/>
      <c r="DVM155" s="98"/>
      <c r="DVN155" s="98"/>
      <c r="DVO155" s="98"/>
      <c r="DVP155" s="98"/>
      <c r="DVQ155" s="98"/>
      <c r="DVR155" s="98"/>
      <c r="DVS155" s="98"/>
      <c r="DVT155" s="98"/>
      <c r="DVU155" s="98"/>
      <c r="DVV155" s="98"/>
      <c r="DVW155" s="98"/>
      <c r="DVX155" s="98"/>
      <c r="DVY155" s="98"/>
      <c r="DVZ155" s="98"/>
      <c r="DWA155" s="98"/>
      <c r="DWB155" s="98"/>
      <c r="DWC155" s="98"/>
      <c r="DWD155" s="98"/>
      <c r="DWE155" s="98"/>
      <c r="DWF155" s="98"/>
      <c r="DWG155" s="98"/>
      <c r="DWH155" s="98"/>
      <c r="DWI155" s="98"/>
      <c r="DWJ155" s="98"/>
      <c r="DWK155" s="98"/>
      <c r="DWL155" s="98"/>
      <c r="DWM155" s="98"/>
      <c r="DWN155" s="98"/>
      <c r="DWO155" s="98"/>
      <c r="DWP155" s="98"/>
      <c r="DWQ155" s="98"/>
      <c r="DWR155" s="98"/>
      <c r="DWS155" s="98"/>
      <c r="DWT155" s="98"/>
      <c r="DWU155" s="98"/>
      <c r="DWV155" s="98"/>
      <c r="DWW155" s="98"/>
      <c r="DWX155" s="98"/>
      <c r="DWY155" s="98"/>
      <c r="DWZ155" s="98"/>
      <c r="DXA155" s="98"/>
      <c r="DXB155" s="98"/>
      <c r="DXC155" s="98"/>
      <c r="DXD155" s="98"/>
      <c r="DXE155" s="98"/>
      <c r="DXF155" s="98"/>
      <c r="DXG155" s="98"/>
      <c r="DXH155" s="98"/>
      <c r="DXI155" s="98"/>
      <c r="DXJ155" s="98"/>
      <c r="DXK155" s="98"/>
      <c r="DXL155" s="98"/>
      <c r="DXM155" s="98"/>
      <c r="DXN155" s="98"/>
      <c r="DXO155" s="98"/>
      <c r="DXP155" s="98"/>
      <c r="DXQ155" s="98"/>
      <c r="DXR155" s="98"/>
      <c r="DXS155" s="98"/>
      <c r="DXT155" s="98"/>
      <c r="DXU155" s="98"/>
      <c r="DXV155" s="98"/>
      <c r="DXW155" s="98"/>
      <c r="DXX155" s="98"/>
      <c r="DXY155" s="98"/>
      <c r="DXZ155" s="98"/>
      <c r="DYA155" s="98"/>
      <c r="DYB155" s="98"/>
      <c r="DYC155" s="98"/>
      <c r="DYD155" s="98"/>
      <c r="DYE155" s="98"/>
      <c r="DYF155" s="98"/>
      <c r="DYG155" s="98"/>
      <c r="DYH155" s="98"/>
      <c r="DYI155" s="98"/>
      <c r="DYJ155" s="98"/>
      <c r="DYK155" s="98"/>
      <c r="DYL155" s="98"/>
      <c r="DYM155" s="98"/>
      <c r="DYN155" s="98"/>
      <c r="DYO155" s="98"/>
      <c r="DYP155" s="98"/>
      <c r="DYQ155" s="98"/>
      <c r="DYR155" s="98"/>
      <c r="DYS155" s="98"/>
      <c r="DYT155" s="98"/>
      <c r="DYU155" s="98"/>
      <c r="DYV155" s="98"/>
      <c r="DYW155" s="98"/>
      <c r="DYX155" s="98"/>
      <c r="DYY155" s="98"/>
      <c r="DYZ155" s="98"/>
      <c r="DZA155" s="98"/>
      <c r="DZB155" s="98"/>
      <c r="DZC155" s="98"/>
      <c r="DZD155" s="98"/>
      <c r="DZE155" s="98"/>
      <c r="DZF155" s="98"/>
      <c r="DZG155" s="98"/>
      <c r="DZH155" s="98"/>
      <c r="DZI155" s="98"/>
      <c r="DZJ155" s="98"/>
      <c r="DZK155" s="98"/>
      <c r="DZL155" s="98"/>
      <c r="DZM155" s="98"/>
      <c r="DZN155" s="98"/>
      <c r="DZO155" s="98"/>
      <c r="DZP155" s="98"/>
      <c r="DZQ155" s="98"/>
      <c r="DZR155" s="98"/>
      <c r="DZS155" s="98"/>
      <c r="DZT155" s="98"/>
      <c r="DZU155" s="98"/>
      <c r="DZV155" s="98"/>
      <c r="DZW155" s="98"/>
      <c r="DZX155" s="98"/>
      <c r="DZY155" s="98"/>
      <c r="DZZ155" s="98"/>
      <c r="EAA155" s="98"/>
      <c r="EAB155" s="98"/>
      <c r="EAC155" s="98"/>
      <c r="EAD155" s="98"/>
      <c r="EAE155" s="98"/>
      <c r="EAF155" s="98"/>
      <c r="EAG155" s="98"/>
      <c r="EAH155" s="98"/>
      <c r="EAI155" s="98"/>
      <c r="EAJ155" s="98"/>
      <c r="EAK155" s="98"/>
      <c r="EAL155" s="98"/>
      <c r="EAM155" s="98"/>
      <c r="EAN155" s="98"/>
      <c r="EAO155" s="98"/>
      <c r="EAP155" s="98"/>
      <c r="EAQ155" s="98"/>
      <c r="EAR155" s="98"/>
      <c r="EAS155" s="98"/>
      <c r="EAT155" s="98"/>
      <c r="EAU155" s="98"/>
      <c r="EAV155" s="98"/>
      <c r="EAW155" s="98"/>
      <c r="EAX155" s="98"/>
      <c r="EAY155" s="98"/>
      <c r="EAZ155" s="98"/>
      <c r="EBA155" s="98"/>
      <c r="EBB155" s="98"/>
      <c r="EBC155" s="98"/>
      <c r="EBD155" s="98"/>
      <c r="EBE155" s="98"/>
      <c r="EBF155" s="98"/>
      <c r="EBG155" s="98"/>
      <c r="EBH155" s="98"/>
      <c r="EBI155" s="98"/>
      <c r="EBJ155" s="98"/>
      <c r="EBK155" s="98"/>
      <c r="EBL155" s="98"/>
      <c r="EBM155" s="98"/>
      <c r="EBN155" s="98"/>
      <c r="EBO155" s="98"/>
      <c r="EBP155" s="98"/>
      <c r="EBQ155" s="98"/>
      <c r="EBR155" s="98"/>
      <c r="EBS155" s="98"/>
      <c r="EBT155" s="98"/>
      <c r="EBU155" s="98"/>
      <c r="EBV155" s="98"/>
      <c r="EBW155" s="98"/>
      <c r="EBX155" s="98"/>
      <c r="EBY155" s="98"/>
      <c r="EBZ155" s="98"/>
      <c r="ECA155" s="98"/>
      <c r="ECB155" s="98"/>
      <c r="ECC155" s="98"/>
      <c r="ECD155" s="98"/>
      <c r="ECE155" s="98"/>
      <c r="ECF155" s="98"/>
      <c r="ECG155" s="98"/>
      <c r="ECH155" s="98"/>
      <c r="ECI155" s="98"/>
      <c r="ECJ155" s="98"/>
      <c r="ECK155" s="98"/>
      <c r="ECL155" s="98"/>
      <c r="ECM155" s="98"/>
      <c r="ECN155" s="98"/>
      <c r="ECO155" s="98"/>
      <c r="ECP155" s="98"/>
      <c r="ECQ155" s="98"/>
      <c r="ECR155" s="98"/>
      <c r="ECS155" s="98"/>
      <c r="ECT155" s="98"/>
      <c r="ECU155" s="98"/>
      <c r="ECV155" s="98"/>
      <c r="ECW155" s="98"/>
      <c r="ECX155" s="98"/>
      <c r="ECY155" s="98"/>
      <c r="ECZ155" s="98"/>
      <c r="EDA155" s="98"/>
      <c r="EDB155" s="98"/>
      <c r="EDC155" s="98"/>
      <c r="EDD155" s="98"/>
      <c r="EDE155" s="98"/>
      <c r="EDF155" s="98"/>
      <c r="EDG155" s="98"/>
      <c r="EDH155" s="98"/>
      <c r="EDI155" s="98"/>
      <c r="EDJ155" s="98"/>
      <c r="EDK155" s="98"/>
      <c r="EDL155" s="98"/>
      <c r="EDM155" s="98"/>
      <c r="EDN155" s="98"/>
      <c r="EDO155" s="98"/>
      <c r="EDP155" s="98"/>
      <c r="EDQ155" s="98"/>
      <c r="EDR155" s="98"/>
      <c r="EDS155" s="98"/>
      <c r="EDT155" s="98"/>
      <c r="EDU155" s="98"/>
      <c r="EDV155" s="98"/>
      <c r="EDW155" s="98"/>
      <c r="EDX155" s="98"/>
      <c r="EDY155" s="98"/>
      <c r="EDZ155" s="98"/>
      <c r="EEA155" s="98"/>
      <c r="EEB155" s="98"/>
      <c r="EEC155" s="98"/>
      <c r="EED155" s="98"/>
      <c r="EEE155" s="98"/>
      <c r="EEF155" s="98"/>
      <c r="EEG155" s="98"/>
      <c r="EEH155" s="98"/>
      <c r="EEI155" s="98"/>
      <c r="EEJ155" s="98"/>
      <c r="EEK155" s="98"/>
      <c r="EEL155" s="98"/>
      <c r="EEM155" s="98"/>
      <c r="EEN155" s="98"/>
      <c r="EEO155" s="98"/>
      <c r="EEP155" s="98"/>
      <c r="EEQ155" s="98"/>
      <c r="EER155" s="98"/>
      <c r="EES155" s="98"/>
      <c r="EET155" s="98"/>
      <c r="EEU155" s="98"/>
      <c r="EEV155" s="98"/>
      <c r="EEW155" s="98"/>
      <c r="EEX155" s="98"/>
      <c r="EEY155" s="98"/>
      <c r="EEZ155" s="98"/>
      <c r="EFA155" s="98"/>
      <c r="EFB155" s="98"/>
      <c r="EFC155" s="98"/>
      <c r="EFD155" s="98"/>
      <c r="EFE155" s="98"/>
      <c r="EFF155" s="98"/>
      <c r="EFG155" s="98"/>
      <c r="EFH155" s="98"/>
      <c r="EFI155" s="98"/>
      <c r="EFJ155" s="98"/>
      <c r="EFK155" s="98"/>
      <c r="EFL155" s="98"/>
      <c r="EFM155" s="98"/>
      <c r="EFN155" s="98"/>
      <c r="EFO155" s="98"/>
      <c r="EFP155" s="98"/>
      <c r="EFQ155" s="98"/>
      <c r="EFR155" s="98"/>
      <c r="EFS155" s="98"/>
      <c r="EFT155" s="98"/>
      <c r="EFU155" s="98"/>
      <c r="EFV155" s="98"/>
      <c r="EFW155" s="98"/>
      <c r="EFX155" s="98"/>
      <c r="EFY155" s="98"/>
      <c r="EFZ155" s="98"/>
      <c r="EGA155" s="98"/>
      <c r="EGB155" s="98"/>
      <c r="EGC155" s="98"/>
      <c r="EGD155" s="98"/>
      <c r="EGE155" s="98"/>
      <c r="EGF155" s="98"/>
      <c r="EGG155" s="98"/>
      <c r="EGH155" s="98"/>
      <c r="EGI155" s="98"/>
      <c r="EGJ155" s="98"/>
      <c r="EGK155" s="98"/>
      <c r="EGL155" s="98"/>
      <c r="EGM155" s="98"/>
      <c r="EGN155" s="98"/>
      <c r="EGO155" s="98"/>
      <c r="EGP155" s="98"/>
      <c r="EGQ155" s="98"/>
      <c r="EGR155" s="98"/>
      <c r="EGS155" s="98"/>
      <c r="EGT155" s="98"/>
      <c r="EGU155" s="98"/>
      <c r="EGV155" s="98"/>
      <c r="EGW155" s="98"/>
      <c r="EGX155" s="98"/>
      <c r="EGY155" s="98"/>
      <c r="EGZ155" s="98"/>
      <c r="EHA155" s="98"/>
      <c r="EHB155" s="98"/>
      <c r="EHC155" s="98"/>
      <c r="EHD155" s="98"/>
      <c r="EHE155" s="98"/>
      <c r="EHF155" s="98"/>
      <c r="EHG155" s="98"/>
      <c r="EHH155" s="98"/>
      <c r="EHI155" s="98"/>
      <c r="EHJ155" s="98"/>
      <c r="EHK155" s="98"/>
      <c r="EHL155" s="98"/>
      <c r="EHM155" s="98"/>
      <c r="EHN155" s="98"/>
      <c r="EHO155" s="98"/>
      <c r="EHP155" s="98"/>
      <c r="EHQ155" s="98"/>
      <c r="EHR155" s="98"/>
      <c r="EHS155" s="98"/>
      <c r="EHT155" s="98"/>
      <c r="EHU155" s="98"/>
      <c r="EHV155" s="98"/>
      <c r="EHW155" s="98"/>
      <c r="EHX155" s="98"/>
      <c r="EHY155" s="98"/>
      <c r="EHZ155" s="98"/>
      <c r="EIA155" s="98"/>
      <c r="EIB155" s="98"/>
      <c r="EIC155" s="98"/>
      <c r="EID155" s="98"/>
      <c r="EIE155" s="98"/>
      <c r="EIF155" s="98"/>
      <c r="EIG155" s="98"/>
      <c r="EIH155" s="98"/>
      <c r="EII155" s="98"/>
      <c r="EIJ155" s="98"/>
      <c r="EIK155" s="98"/>
      <c r="EIL155" s="98"/>
      <c r="EIM155" s="98"/>
      <c r="EIN155" s="98"/>
      <c r="EIO155" s="98"/>
      <c r="EIP155" s="98"/>
      <c r="EIQ155" s="98"/>
      <c r="EIR155" s="98"/>
      <c r="EIS155" s="98"/>
      <c r="EIT155" s="98"/>
      <c r="EIU155" s="98"/>
      <c r="EIV155" s="98"/>
      <c r="EIW155" s="98"/>
      <c r="EIX155" s="98"/>
      <c r="EIY155" s="98"/>
      <c r="EIZ155" s="98"/>
      <c r="EJA155" s="98"/>
      <c r="EJB155" s="98"/>
      <c r="EJC155" s="98"/>
      <c r="EJD155" s="98"/>
      <c r="EJE155" s="98"/>
      <c r="EJF155" s="98"/>
      <c r="EJG155" s="98"/>
      <c r="EJH155" s="98"/>
      <c r="EJI155" s="98"/>
      <c r="EJJ155" s="98"/>
      <c r="EJK155" s="98"/>
      <c r="EJL155" s="98"/>
      <c r="EJM155" s="98"/>
      <c r="EJN155" s="98"/>
      <c r="EJO155" s="98"/>
      <c r="EJP155" s="98"/>
      <c r="EJQ155" s="98"/>
      <c r="EJR155" s="98"/>
      <c r="EJS155" s="98"/>
      <c r="EJT155" s="98"/>
      <c r="EJU155" s="98"/>
      <c r="EJV155" s="98"/>
      <c r="EJW155" s="98"/>
      <c r="EJX155" s="98"/>
      <c r="EJY155" s="98"/>
      <c r="EJZ155" s="98"/>
      <c r="EKA155" s="98"/>
      <c r="EKB155" s="98"/>
      <c r="EKC155" s="98"/>
      <c r="EKD155" s="98"/>
      <c r="EKE155" s="98"/>
      <c r="EKF155" s="98"/>
      <c r="EKG155" s="98"/>
      <c r="EKH155" s="98"/>
      <c r="EKI155" s="98"/>
      <c r="EKJ155" s="98"/>
      <c r="EKK155" s="98"/>
      <c r="EKL155" s="98"/>
      <c r="EKM155" s="98"/>
      <c r="EKN155" s="98"/>
      <c r="EKO155" s="98"/>
      <c r="EKP155" s="98"/>
      <c r="EKQ155" s="98"/>
      <c r="EKR155" s="98"/>
      <c r="EKS155" s="98"/>
      <c r="EKT155" s="98"/>
      <c r="EKU155" s="98"/>
      <c r="EKV155" s="98"/>
      <c r="EKW155" s="98"/>
      <c r="EKX155" s="98"/>
      <c r="EKY155" s="98"/>
      <c r="EKZ155" s="98"/>
      <c r="ELA155" s="98"/>
      <c r="ELB155" s="98"/>
      <c r="ELC155" s="98"/>
      <c r="ELD155" s="98"/>
      <c r="ELE155" s="98"/>
      <c r="ELF155" s="98"/>
      <c r="ELG155" s="98"/>
      <c r="ELH155" s="98"/>
      <c r="ELI155" s="98"/>
      <c r="ELJ155" s="98"/>
      <c r="ELK155" s="98"/>
      <c r="ELL155" s="98"/>
      <c r="ELM155" s="98"/>
      <c r="ELN155" s="98"/>
      <c r="ELO155" s="98"/>
      <c r="ELP155" s="98"/>
      <c r="ELQ155" s="98"/>
      <c r="ELR155" s="98"/>
      <c r="ELS155" s="98"/>
      <c r="ELT155" s="98"/>
      <c r="ELU155" s="98"/>
      <c r="ELV155" s="98"/>
      <c r="ELW155" s="98"/>
      <c r="ELX155" s="98"/>
      <c r="ELY155" s="98"/>
      <c r="ELZ155" s="98"/>
      <c r="EMA155" s="98"/>
      <c r="EMB155" s="98"/>
      <c r="EMC155" s="98"/>
      <c r="EMD155" s="98"/>
      <c r="EME155" s="98"/>
      <c r="EMF155" s="98"/>
      <c r="EMG155" s="98"/>
      <c r="EMH155" s="98"/>
      <c r="EMI155" s="98"/>
      <c r="EMJ155" s="98"/>
      <c r="EMK155" s="98"/>
      <c r="EML155" s="98"/>
      <c r="EMM155" s="98"/>
      <c r="EMN155" s="98"/>
      <c r="EMO155" s="98"/>
      <c r="EMP155" s="98"/>
      <c r="EMQ155" s="98"/>
      <c r="EMR155" s="98"/>
      <c r="EMS155" s="98"/>
      <c r="EMT155" s="98"/>
      <c r="EMU155" s="98"/>
      <c r="EMV155" s="98"/>
      <c r="EMW155" s="98"/>
      <c r="EMX155" s="98"/>
      <c r="EMY155" s="98"/>
      <c r="EMZ155" s="98"/>
      <c r="ENA155" s="98"/>
      <c r="ENB155" s="98"/>
      <c r="ENC155" s="98"/>
      <c r="END155" s="98"/>
      <c r="ENE155" s="98"/>
      <c r="ENF155" s="98"/>
      <c r="ENG155" s="98"/>
      <c r="ENH155" s="98"/>
      <c r="ENI155" s="98"/>
      <c r="ENJ155" s="98"/>
      <c r="ENK155" s="98"/>
      <c r="ENL155" s="98"/>
      <c r="ENM155" s="98"/>
      <c r="ENN155" s="98"/>
      <c r="ENO155" s="98"/>
      <c r="ENP155" s="98"/>
      <c r="ENQ155" s="98"/>
      <c r="ENR155" s="98"/>
      <c r="ENS155" s="98"/>
      <c r="ENT155" s="98"/>
      <c r="ENU155" s="98"/>
      <c r="ENV155" s="98"/>
      <c r="ENW155" s="98"/>
      <c r="ENX155" s="98"/>
      <c r="ENY155" s="98"/>
      <c r="ENZ155" s="98"/>
      <c r="EOA155" s="98"/>
      <c r="EOB155" s="98"/>
      <c r="EOC155" s="98"/>
      <c r="EOD155" s="98"/>
      <c r="EOE155" s="98"/>
      <c r="EOF155" s="98"/>
      <c r="EOG155" s="98"/>
      <c r="EOH155" s="98"/>
      <c r="EOI155" s="98"/>
      <c r="EOJ155" s="98"/>
      <c r="EOK155" s="98"/>
      <c r="EOL155" s="98"/>
      <c r="EOM155" s="98"/>
      <c r="EON155" s="98"/>
      <c r="EOO155" s="98"/>
      <c r="EOP155" s="98"/>
      <c r="EOQ155" s="98"/>
      <c r="EOR155" s="98"/>
      <c r="EOS155" s="98"/>
      <c r="EOT155" s="98"/>
      <c r="EOU155" s="98"/>
      <c r="EOV155" s="98"/>
      <c r="EOW155" s="98"/>
      <c r="EOX155" s="98"/>
      <c r="EOY155" s="98"/>
      <c r="EOZ155" s="98"/>
      <c r="EPA155" s="98"/>
      <c r="EPB155" s="98"/>
      <c r="EPC155" s="98"/>
      <c r="EPD155" s="98"/>
      <c r="EPE155" s="98"/>
      <c r="EPF155" s="98"/>
      <c r="EPG155" s="98"/>
      <c r="EPH155" s="98"/>
      <c r="EPI155" s="98"/>
      <c r="EPJ155" s="98"/>
      <c r="EPK155" s="98"/>
      <c r="EPL155" s="98"/>
      <c r="EPM155" s="98"/>
      <c r="EPN155" s="98"/>
      <c r="EPO155" s="98"/>
      <c r="EPP155" s="98"/>
      <c r="EPQ155" s="98"/>
      <c r="EPR155" s="98"/>
      <c r="EPS155" s="98"/>
      <c r="EPT155" s="98"/>
      <c r="EPU155" s="98"/>
      <c r="EPV155" s="98"/>
      <c r="EPW155" s="98"/>
      <c r="EPX155" s="98"/>
      <c r="EPY155" s="98"/>
      <c r="EPZ155" s="98"/>
      <c r="EQA155" s="98"/>
      <c r="EQB155" s="98"/>
      <c r="EQC155" s="98"/>
      <c r="EQD155" s="98"/>
      <c r="EQE155" s="98"/>
      <c r="EQF155" s="98"/>
      <c r="EQG155" s="98"/>
      <c r="EQH155" s="98"/>
      <c r="EQI155" s="98"/>
      <c r="EQJ155" s="98"/>
      <c r="EQK155" s="98"/>
      <c r="EQL155" s="98"/>
      <c r="EQM155" s="98"/>
      <c r="EQN155" s="98"/>
      <c r="EQO155" s="98"/>
      <c r="EQP155" s="98"/>
      <c r="EQQ155" s="98"/>
      <c r="EQR155" s="98"/>
      <c r="EQS155" s="98"/>
      <c r="EQT155" s="98"/>
      <c r="EQU155" s="98"/>
      <c r="EQV155" s="98"/>
      <c r="EQW155" s="98"/>
      <c r="EQX155" s="98"/>
      <c r="EQY155" s="98"/>
      <c r="EQZ155" s="98"/>
      <c r="ERA155" s="98"/>
      <c r="ERB155" s="98"/>
      <c r="ERC155" s="98"/>
      <c r="ERD155" s="98"/>
      <c r="ERE155" s="98"/>
      <c r="ERF155" s="98"/>
      <c r="ERG155" s="98"/>
      <c r="ERH155" s="98"/>
      <c r="ERI155" s="98"/>
      <c r="ERJ155" s="98"/>
      <c r="ERK155" s="98"/>
      <c r="ERL155" s="98"/>
      <c r="ERM155" s="98"/>
      <c r="ERN155" s="98"/>
      <c r="ERO155" s="98"/>
      <c r="ERP155" s="98"/>
      <c r="ERQ155" s="98"/>
      <c r="ERR155" s="98"/>
      <c r="ERS155" s="98"/>
      <c r="ERT155" s="98"/>
      <c r="ERU155" s="98"/>
      <c r="ERV155" s="98"/>
      <c r="ERW155" s="98"/>
      <c r="ERX155" s="98"/>
      <c r="ERY155" s="98"/>
      <c r="ERZ155" s="98"/>
      <c r="ESA155" s="98"/>
      <c r="ESB155" s="98"/>
      <c r="ESC155" s="98"/>
      <c r="ESD155" s="98"/>
      <c r="ESE155" s="98"/>
      <c r="ESF155" s="98"/>
      <c r="ESG155" s="98"/>
      <c r="ESH155" s="98"/>
      <c r="ESI155" s="98"/>
      <c r="ESJ155" s="98"/>
      <c r="ESK155" s="98"/>
      <c r="ESL155" s="98"/>
      <c r="ESM155" s="98"/>
      <c r="ESN155" s="98"/>
      <c r="ESO155" s="98"/>
      <c r="ESP155" s="98"/>
      <c r="ESQ155" s="98"/>
      <c r="ESR155" s="98"/>
      <c r="ESS155" s="98"/>
      <c r="EST155" s="98"/>
      <c r="ESU155" s="98"/>
      <c r="ESV155" s="98"/>
      <c r="ESW155" s="98"/>
      <c r="ESX155" s="98"/>
      <c r="ESY155" s="98"/>
      <c r="ESZ155" s="98"/>
      <c r="ETA155" s="98"/>
      <c r="ETB155" s="98"/>
      <c r="ETC155" s="98"/>
      <c r="ETD155" s="98"/>
      <c r="ETE155" s="98"/>
      <c r="ETF155" s="98"/>
      <c r="ETG155" s="98"/>
      <c r="ETH155" s="98"/>
      <c r="ETI155" s="98"/>
      <c r="ETJ155" s="98"/>
      <c r="ETK155" s="98"/>
      <c r="ETL155" s="98"/>
      <c r="ETM155" s="98"/>
      <c r="ETN155" s="98"/>
      <c r="ETO155" s="98"/>
      <c r="ETP155" s="98"/>
      <c r="ETQ155" s="98"/>
      <c r="ETR155" s="98"/>
      <c r="ETS155" s="98"/>
      <c r="ETT155" s="98"/>
      <c r="ETU155" s="98"/>
      <c r="ETV155" s="98"/>
      <c r="ETW155" s="98"/>
      <c r="ETX155" s="98"/>
      <c r="ETY155" s="98"/>
      <c r="ETZ155" s="98"/>
      <c r="EUA155" s="98"/>
      <c r="EUB155" s="98"/>
      <c r="EUC155" s="98"/>
      <c r="EUD155" s="98"/>
      <c r="EUE155" s="98"/>
      <c r="EUF155" s="98"/>
      <c r="EUG155" s="98"/>
      <c r="EUH155" s="98"/>
      <c r="EUI155" s="98"/>
      <c r="EUJ155" s="98"/>
      <c r="EUK155" s="98"/>
      <c r="EUL155" s="98"/>
      <c r="EUM155" s="98"/>
      <c r="EUN155" s="98"/>
      <c r="EUO155" s="98"/>
      <c r="EUP155" s="98"/>
      <c r="EUQ155" s="98"/>
      <c r="EUR155" s="98"/>
      <c r="EUS155" s="98"/>
      <c r="EUT155" s="98"/>
      <c r="EUU155" s="98"/>
      <c r="EUV155" s="98"/>
      <c r="EUW155" s="98"/>
      <c r="EUX155" s="98"/>
      <c r="EUY155" s="98"/>
      <c r="EUZ155" s="98"/>
      <c r="EVA155" s="98"/>
      <c r="EVB155" s="98"/>
      <c r="EVC155" s="98"/>
      <c r="EVD155" s="98"/>
      <c r="EVE155" s="98"/>
      <c r="EVF155" s="98"/>
      <c r="EVG155" s="98"/>
      <c r="EVH155" s="98"/>
      <c r="EVI155" s="98"/>
      <c r="EVJ155" s="98"/>
      <c r="EVK155" s="98"/>
      <c r="EVL155" s="98"/>
      <c r="EVM155" s="98"/>
      <c r="EVN155" s="98"/>
      <c r="EVO155" s="98"/>
      <c r="EVP155" s="98"/>
      <c r="EVQ155" s="98"/>
      <c r="EVR155" s="98"/>
      <c r="EVS155" s="98"/>
      <c r="EVT155" s="98"/>
      <c r="EVU155" s="98"/>
      <c r="EVV155" s="98"/>
      <c r="EVW155" s="98"/>
      <c r="EVX155" s="98"/>
      <c r="EVY155" s="98"/>
      <c r="EVZ155" s="98"/>
      <c r="EWA155" s="98"/>
      <c r="EWB155" s="98"/>
      <c r="EWC155" s="98"/>
      <c r="EWD155" s="98"/>
      <c r="EWE155" s="98"/>
      <c r="EWF155" s="98"/>
      <c r="EWG155" s="98"/>
      <c r="EWH155" s="98"/>
      <c r="EWI155" s="98"/>
      <c r="EWJ155" s="98"/>
      <c r="EWK155" s="98"/>
      <c r="EWL155" s="98"/>
      <c r="EWM155" s="98"/>
      <c r="EWN155" s="98"/>
      <c r="EWO155" s="98"/>
      <c r="EWP155" s="98"/>
      <c r="EWQ155" s="98"/>
      <c r="EWR155" s="98"/>
      <c r="EWS155" s="98"/>
      <c r="EWT155" s="98"/>
      <c r="EWU155" s="98"/>
      <c r="EWV155" s="98"/>
      <c r="EWW155" s="98"/>
      <c r="EWX155" s="98"/>
      <c r="EWY155" s="98"/>
      <c r="EWZ155" s="98"/>
      <c r="EXA155" s="98"/>
      <c r="EXB155" s="98"/>
      <c r="EXC155" s="98"/>
      <c r="EXD155" s="98"/>
      <c r="EXE155" s="98"/>
      <c r="EXF155" s="98"/>
      <c r="EXG155" s="98"/>
      <c r="EXH155" s="98"/>
      <c r="EXI155" s="98"/>
      <c r="EXJ155" s="98"/>
      <c r="EXK155" s="98"/>
      <c r="EXL155" s="98"/>
      <c r="EXM155" s="98"/>
      <c r="EXN155" s="98"/>
      <c r="EXO155" s="98"/>
      <c r="EXP155" s="98"/>
      <c r="EXQ155" s="98"/>
      <c r="EXR155" s="98"/>
      <c r="EXS155" s="98"/>
      <c r="EXT155" s="98"/>
      <c r="EXU155" s="98"/>
      <c r="EXV155" s="98"/>
      <c r="EXW155" s="98"/>
      <c r="EXX155" s="98"/>
      <c r="EXY155" s="98"/>
      <c r="EXZ155" s="98"/>
      <c r="EYA155" s="98"/>
      <c r="EYB155" s="98"/>
      <c r="EYC155" s="98"/>
      <c r="EYD155" s="98"/>
      <c r="EYE155" s="98"/>
      <c r="EYF155" s="98"/>
      <c r="EYG155" s="98"/>
      <c r="EYH155" s="98"/>
      <c r="EYI155" s="98"/>
      <c r="EYJ155" s="98"/>
      <c r="EYK155" s="98"/>
      <c r="EYL155" s="98"/>
      <c r="EYM155" s="98"/>
      <c r="EYN155" s="98"/>
      <c r="EYO155" s="98"/>
      <c r="EYP155" s="98"/>
      <c r="EYQ155" s="98"/>
      <c r="EYR155" s="98"/>
      <c r="EYS155" s="98"/>
      <c r="EYT155" s="98"/>
      <c r="EYU155" s="98"/>
      <c r="EYV155" s="98"/>
      <c r="EYW155" s="98"/>
      <c r="EYX155" s="98"/>
      <c r="EYY155" s="98"/>
      <c r="EYZ155" s="98"/>
      <c r="EZA155" s="98"/>
      <c r="EZB155" s="98"/>
      <c r="EZC155" s="98"/>
      <c r="EZD155" s="98"/>
      <c r="EZE155" s="98"/>
      <c r="EZF155" s="98"/>
      <c r="EZG155" s="98"/>
      <c r="EZH155" s="98"/>
      <c r="EZI155" s="98"/>
      <c r="EZJ155" s="98"/>
      <c r="EZK155" s="98"/>
      <c r="EZL155" s="98"/>
      <c r="EZM155" s="98"/>
      <c r="EZN155" s="98"/>
      <c r="EZO155" s="98"/>
      <c r="EZP155" s="98"/>
      <c r="EZQ155" s="98"/>
      <c r="EZR155" s="98"/>
      <c r="EZS155" s="98"/>
      <c r="EZT155" s="98"/>
      <c r="EZU155" s="98"/>
      <c r="EZV155" s="98"/>
      <c r="EZW155" s="98"/>
      <c r="EZX155" s="98"/>
      <c r="EZY155" s="98"/>
      <c r="EZZ155" s="98"/>
      <c r="FAA155" s="98"/>
      <c r="FAB155" s="98"/>
      <c r="FAC155" s="98"/>
      <c r="FAD155" s="98"/>
      <c r="FAE155" s="98"/>
      <c r="FAF155" s="98"/>
      <c r="FAG155" s="98"/>
      <c r="FAH155" s="98"/>
      <c r="FAI155" s="98"/>
      <c r="FAJ155" s="98"/>
      <c r="FAK155" s="98"/>
      <c r="FAL155" s="98"/>
      <c r="FAM155" s="98"/>
      <c r="FAN155" s="98"/>
      <c r="FAO155" s="98"/>
      <c r="FAP155" s="98"/>
      <c r="FAQ155" s="98"/>
      <c r="FAR155" s="98"/>
      <c r="FAS155" s="98"/>
      <c r="FAT155" s="98"/>
      <c r="FAU155" s="98"/>
      <c r="FAV155" s="98"/>
      <c r="FAW155" s="98"/>
      <c r="FAX155" s="98"/>
      <c r="FAY155" s="98"/>
      <c r="FAZ155" s="98"/>
      <c r="FBA155" s="98"/>
      <c r="FBB155" s="98"/>
      <c r="FBC155" s="98"/>
      <c r="FBD155" s="98"/>
      <c r="FBE155" s="98"/>
      <c r="FBF155" s="98"/>
      <c r="FBG155" s="98"/>
      <c r="FBH155" s="98"/>
      <c r="FBI155" s="98"/>
      <c r="FBJ155" s="98"/>
      <c r="FBK155" s="98"/>
      <c r="FBL155" s="98"/>
      <c r="FBM155" s="98"/>
      <c r="FBN155" s="98"/>
      <c r="FBO155" s="98"/>
      <c r="FBP155" s="98"/>
      <c r="FBQ155" s="98"/>
      <c r="FBR155" s="98"/>
      <c r="FBS155" s="98"/>
      <c r="FBT155" s="98"/>
      <c r="FBU155" s="98"/>
      <c r="FBV155" s="98"/>
      <c r="FBW155" s="98"/>
      <c r="FBX155" s="98"/>
      <c r="FBY155" s="98"/>
      <c r="FBZ155" s="98"/>
      <c r="FCA155" s="98"/>
      <c r="FCB155" s="98"/>
      <c r="FCC155" s="98"/>
      <c r="FCD155" s="98"/>
      <c r="FCE155" s="98"/>
      <c r="FCF155" s="98"/>
      <c r="FCG155" s="98"/>
      <c r="FCH155" s="98"/>
      <c r="FCI155" s="98"/>
      <c r="FCJ155" s="98"/>
      <c r="FCK155" s="98"/>
      <c r="FCL155" s="98"/>
      <c r="FCM155" s="98"/>
      <c r="FCN155" s="98"/>
      <c r="FCO155" s="98"/>
      <c r="FCP155" s="98"/>
      <c r="FCQ155" s="98"/>
      <c r="FCR155" s="98"/>
      <c r="FCS155" s="98"/>
      <c r="FCT155" s="98"/>
      <c r="FCU155" s="98"/>
      <c r="FCV155" s="98"/>
      <c r="FCW155" s="98"/>
      <c r="FCX155" s="98"/>
      <c r="FCY155" s="98"/>
      <c r="FCZ155" s="98"/>
      <c r="FDA155" s="98"/>
      <c r="FDB155" s="98"/>
      <c r="FDC155" s="98"/>
      <c r="FDD155" s="98"/>
      <c r="FDE155" s="98"/>
      <c r="FDF155" s="98"/>
      <c r="FDG155" s="98"/>
      <c r="FDH155" s="98"/>
      <c r="FDI155" s="98"/>
      <c r="FDJ155" s="98"/>
      <c r="FDK155" s="98"/>
      <c r="FDL155" s="98"/>
      <c r="FDM155" s="98"/>
      <c r="FDN155" s="98"/>
      <c r="FDO155" s="98"/>
      <c r="FDP155" s="98"/>
      <c r="FDQ155" s="98"/>
      <c r="FDR155" s="98"/>
      <c r="FDS155" s="98"/>
      <c r="FDT155" s="98"/>
      <c r="FDU155" s="98"/>
      <c r="FDV155" s="98"/>
      <c r="FDW155" s="98"/>
      <c r="FDX155" s="98"/>
      <c r="FDY155" s="98"/>
      <c r="FDZ155" s="98"/>
      <c r="FEA155" s="98"/>
      <c r="FEB155" s="98"/>
      <c r="FEC155" s="98"/>
      <c r="FED155" s="98"/>
      <c r="FEE155" s="98"/>
      <c r="FEF155" s="98"/>
      <c r="FEG155" s="98"/>
      <c r="FEH155" s="98"/>
      <c r="FEI155" s="98"/>
      <c r="FEJ155" s="98"/>
      <c r="FEK155" s="98"/>
      <c r="FEL155" s="98"/>
      <c r="FEM155" s="98"/>
      <c r="FEN155" s="98"/>
      <c r="FEO155" s="98"/>
      <c r="FEP155" s="98"/>
      <c r="FEQ155" s="98"/>
      <c r="FER155" s="98"/>
      <c r="FES155" s="98"/>
      <c r="FET155" s="98"/>
      <c r="FEU155" s="98"/>
      <c r="FEV155" s="98"/>
      <c r="FEW155" s="98"/>
      <c r="FEX155" s="98"/>
      <c r="FEY155" s="98"/>
      <c r="FEZ155" s="98"/>
      <c r="FFA155" s="98"/>
      <c r="FFB155" s="98"/>
      <c r="FFC155" s="98"/>
      <c r="FFD155" s="98"/>
      <c r="FFE155" s="98"/>
      <c r="FFF155" s="98"/>
      <c r="FFG155" s="98"/>
      <c r="FFH155" s="98"/>
      <c r="FFI155" s="98"/>
      <c r="FFJ155" s="98"/>
      <c r="FFK155" s="98"/>
      <c r="FFL155" s="98"/>
      <c r="FFM155" s="98"/>
      <c r="FFN155" s="98"/>
      <c r="FFO155" s="98"/>
      <c r="FFP155" s="98"/>
      <c r="FFQ155" s="98"/>
      <c r="FFR155" s="98"/>
      <c r="FFS155" s="98"/>
      <c r="FFT155" s="98"/>
      <c r="FFU155" s="98"/>
      <c r="FFV155" s="98"/>
      <c r="FFW155" s="98"/>
      <c r="FFX155" s="98"/>
      <c r="FFY155" s="98"/>
      <c r="FFZ155" s="98"/>
      <c r="FGA155" s="98"/>
      <c r="FGB155" s="98"/>
      <c r="FGC155" s="98"/>
      <c r="FGD155" s="98"/>
      <c r="FGE155" s="98"/>
      <c r="FGF155" s="98"/>
      <c r="FGG155" s="98"/>
      <c r="FGH155" s="98"/>
      <c r="FGI155" s="98"/>
      <c r="FGJ155" s="98"/>
      <c r="FGK155" s="98"/>
      <c r="FGL155" s="98"/>
      <c r="FGM155" s="98"/>
      <c r="FGN155" s="98"/>
      <c r="FGO155" s="98"/>
      <c r="FGP155" s="98"/>
      <c r="FGQ155" s="98"/>
      <c r="FGR155" s="98"/>
      <c r="FGS155" s="98"/>
      <c r="FGT155" s="98"/>
      <c r="FGU155" s="98"/>
      <c r="FGV155" s="98"/>
      <c r="FGW155" s="98"/>
      <c r="FGX155" s="98"/>
      <c r="FGY155" s="98"/>
      <c r="FGZ155" s="98"/>
      <c r="FHA155" s="98"/>
      <c r="FHB155" s="98"/>
      <c r="FHC155" s="98"/>
      <c r="FHD155" s="98"/>
      <c r="FHE155" s="98"/>
      <c r="FHF155" s="98"/>
      <c r="FHG155" s="98"/>
      <c r="FHH155" s="98"/>
      <c r="FHI155" s="98"/>
      <c r="FHJ155" s="98"/>
      <c r="FHK155" s="98"/>
      <c r="FHL155" s="98"/>
      <c r="FHM155" s="98"/>
      <c r="FHN155" s="98"/>
      <c r="FHO155" s="98"/>
      <c r="FHP155" s="98"/>
      <c r="FHQ155" s="98"/>
      <c r="FHR155" s="98"/>
      <c r="FHS155" s="98"/>
      <c r="FHT155" s="98"/>
      <c r="FHU155" s="98"/>
      <c r="FHV155" s="98"/>
      <c r="FHW155" s="98"/>
      <c r="FHX155" s="98"/>
      <c r="FHY155" s="98"/>
      <c r="FHZ155" s="98"/>
      <c r="FIA155" s="98"/>
      <c r="FIB155" s="98"/>
      <c r="FIC155" s="98"/>
      <c r="FID155" s="98"/>
      <c r="FIE155" s="98"/>
      <c r="FIF155" s="98"/>
      <c r="FIG155" s="98"/>
      <c r="FIH155" s="98"/>
      <c r="FII155" s="98"/>
      <c r="FIJ155" s="98"/>
      <c r="FIK155" s="98"/>
      <c r="FIL155" s="98"/>
      <c r="FIM155" s="98"/>
      <c r="FIN155" s="98"/>
      <c r="FIO155" s="98"/>
      <c r="FIP155" s="98"/>
      <c r="FIQ155" s="98"/>
      <c r="FIR155" s="98"/>
      <c r="FIS155" s="98"/>
      <c r="FIT155" s="98"/>
      <c r="FIU155" s="98"/>
      <c r="FIV155" s="98"/>
      <c r="FIW155" s="98"/>
      <c r="FIX155" s="98"/>
      <c r="FIY155" s="98"/>
      <c r="FIZ155" s="98"/>
      <c r="FJA155" s="98"/>
      <c r="FJB155" s="98"/>
      <c r="FJC155" s="98"/>
      <c r="FJD155" s="98"/>
      <c r="FJE155" s="98"/>
      <c r="FJF155" s="98"/>
      <c r="FJG155" s="98"/>
      <c r="FJH155" s="98"/>
      <c r="FJI155" s="98"/>
      <c r="FJJ155" s="98"/>
      <c r="FJK155" s="98"/>
      <c r="FJL155" s="98"/>
      <c r="FJM155" s="98"/>
      <c r="FJN155" s="98"/>
      <c r="FJO155" s="98"/>
      <c r="FJP155" s="98"/>
      <c r="FJQ155" s="98"/>
      <c r="FJR155" s="98"/>
      <c r="FJS155" s="98"/>
      <c r="FJT155" s="98"/>
      <c r="FJU155" s="98"/>
      <c r="FJV155" s="98"/>
      <c r="FJW155" s="98"/>
      <c r="FJX155" s="98"/>
      <c r="FJY155" s="98"/>
      <c r="FJZ155" s="98"/>
      <c r="FKA155" s="98"/>
      <c r="FKB155" s="98"/>
      <c r="FKC155" s="98"/>
      <c r="FKD155" s="98"/>
      <c r="FKE155" s="98"/>
      <c r="FKF155" s="98"/>
      <c r="FKG155" s="98"/>
      <c r="FKH155" s="98"/>
      <c r="FKI155" s="98"/>
      <c r="FKJ155" s="98"/>
      <c r="FKK155" s="98"/>
      <c r="FKL155" s="98"/>
      <c r="FKM155" s="98"/>
      <c r="FKN155" s="98"/>
      <c r="FKO155" s="98"/>
      <c r="FKP155" s="98"/>
      <c r="FKQ155" s="98"/>
      <c r="FKR155" s="98"/>
      <c r="FKS155" s="98"/>
      <c r="FKT155" s="98"/>
      <c r="FKU155" s="98"/>
      <c r="FKV155" s="98"/>
      <c r="FKW155" s="98"/>
      <c r="FKX155" s="98"/>
      <c r="FKY155" s="98"/>
      <c r="FKZ155" s="98"/>
      <c r="FLA155" s="98"/>
      <c r="FLB155" s="98"/>
      <c r="FLC155" s="98"/>
      <c r="FLD155" s="98"/>
      <c r="FLE155" s="98"/>
      <c r="FLF155" s="98"/>
      <c r="FLG155" s="98"/>
      <c r="FLH155" s="98"/>
      <c r="FLI155" s="98"/>
      <c r="FLJ155" s="98"/>
      <c r="FLK155" s="98"/>
      <c r="FLL155" s="98"/>
      <c r="FLM155" s="98"/>
      <c r="FLN155" s="98"/>
      <c r="FLO155" s="98"/>
      <c r="FLP155" s="98"/>
      <c r="FLQ155" s="98"/>
      <c r="FLR155" s="98"/>
      <c r="FLS155" s="98"/>
      <c r="FLT155" s="98"/>
      <c r="FLU155" s="98"/>
      <c r="FLV155" s="98"/>
      <c r="FLW155" s="98"/>
      <c r="FLX155" s="98"/>
      <c r="FLY155" s="98"/>
      <c r="FLZ155" s="98"/>
      <c r="FMA155" s="98"/>
      <c r="FMB155" s="98"/>
      <c r="FMC155" s="98"/>
      <c r="FMD155" s="98"/>
      <c r="FME155" s="98"/>
      <c r="FMF155" s="98"/>
      <c r="FMG155" s="98"/>
      <c r="FMH155" s="98"/>
      <c r="FMI155" s="98"/>
      <c r="FMJ155" s="98"/>
      <c r="FMK155" s="98"/>
      <c r="FML155" s="98"/>
      <c r="FMM155" s="98"/>
      <c r="FMN155" s="98"/>
      <c r="FMO155" s="98"/>
      <c r="FMP155" s="98"/>
      <c r="FMQ155" s="98"/>
      <c r="FMR155" s="98"/>
      <c r="FMS155" s="98"/>
      <c r="FMT155" s="98"/>
      <c r="FMU155" s="98"/>
      <c r="FMV155" s="98"/>
      <c r="FMW155" s="98"/>
      <c r="FMX155" s="98"/>
      <c r="FMY155" s="98"/>
      <c r="FMZ155" s="98"/>
      <c r="FNA155" s="98"/>
      <c r="FNB155" s="98"/>
      <c r="FNC155" s="98"/>
      <c r="FND155" s="98"/>
      <c r="FNE155" s="98"/>
      <c r="FNF155" s="98"/>
      <c r="FNG155" s="98"/>
      <c r="FNH155" s="98"/>
      <c r="FNI155" s="98"/>
      <c r="FNJ155" s="98"/>
      <c r="FNK155" s="98"/>
      <c r="FNL155" s="98"/>
      <c r="FNM155" s="98"/>
      <c r="FNN155" s="98"/>
      <c r="FNO155" s="98"/>
      <c r="FNP155" s="98"/>
      <c r="FNQ155" s="98"/>
      <c r="FNR155" s="98"/>
      <c r="FNS155" s="98"/>
      <c r="FNT155" s="98"/>
      <c r="FNU155" s="98"/>
      <c r="FNV155" s="98"/>
      <c r="FNW155" s="98"/>
      <c r="FNX155" s="98"/>
      <c r="FNY155" s="98"/>
      <c r="FNZ155" s="98"/>
      <c r="FOA155" s="98"/>
      <c r="FOB155" s="98"/>
      <c r="FOC155" s="98"/>
      <c r="FOD155" s="98"/>
      <c r="FOE155" s="98"/>
      <c r="FOF155" s="98"/>
      <c r="FOG155" s="98"/>
      <c r="FOH155" s="98"/>
      <c r="FOI155" s="98"/>
      <c r="FOJ155" s="98"/>
      <c r="FOK155" s="98"/>
      <c r="FOL155" s="98"/>
      <c r="FOM155" s="98"/>
      <c r="FON155" s="98"/>
      <c r="FOO155" s="98"/>
      <c r="FOP155" s="98"/>
      <c r="FOQ155" s="98"/>
      <c r="FOR155" s="98"/>
      <c r="FOS155" s="98"/>
      <c r="FOT155" s="98"/>
      <c r="FOU155" s="98"/>
      <c r="FOV155" s="98"/>
      <c r="FOW155" s="98"/>
      <c r="FOX155" s="98"/>
      <c r="FOY155" s="98"/>
      <c r="FOZ155" s="98"/>
      <c r="FPA155" s="98"/>
      <c r="FPB155" s="98"/>
      <c r="FPC155" s="98"/>
      <c r="FPD155" s="98"/>
      <c r="FPE155" s="98"/>
      <c r="FPF155" s="98"/>
      <c r="FPG155" s="98"/>
      <c r="FPH155" s="98"/>
      <c r="FPI155" s="98"/>
      <c r="FPJ155" s="98"/>
      <c r="FPK155" s="98"/>
      <c r="FPL155" s="98"/>
      <c r="FPM155" s="98"/>
      <c r="FPN155" s="98"/>
      <c r="FPO155" s="98"/>
      <c r="FPP155" s="98"/>
      <c r="FPQ155" s="98"/>
      <c r="FPR155" s="98"/>
      <c r="FPS155" s="98"/>
      <c r="FPT155" s="98"/>
      <c r="FPU155" s="98"/>
      <c r="FPV155" s="98"/>
      <c r="FPW155" s="98"/>
      <c r="FPX155" s="98"/>
      <c r="FPY155" s="98"/>
      <c r="FPZ155" s="98"/>
      <c r="FQA155" s="98"/>
      <c r="FQB155" s="98"/>
      <c r="FQC155" s="98"/>
      <c r="FQD155" s="98"/>
      <c r="FQE155" s="98"/>
      <c r="FQF155" s="98"/>
      <c r="FQG155" s="98"/>
      <c r="FQH155" s="98"/>
      <c r="FQI155" s="98"/>
      <c r="FQJ155" s="98"/>
      <c r="FQK155" s="98"/>
      <c r="FQL155" s="98"/>
      <c r="FQM155" s="98"/>
      <c r="FQN155" s="98"/>
      <c r="FQO155" s="98"/>
      <c r="FQP155" s="98"/>
      <c r="FQQ155" s="98"/>
      <c r="FQR155" s="98"/>
      <c r="FQS155" s="98"/>
      <c r="FQT155" s="98"/>
      <c r="FQU155" s="98"/>
      <c r="FQV155" s="98"/>
      <c r="FQW155" s="98"/>
      <c r="FQX155" s="98"/>
      <c r="FQY155" s="98"/>
      <c r="FQZ155" s="98"/>
      <c r="FRA155" s="98"/>
      <c r="FRB155" s="98"/>
      <c r="FRC155" s="98"/>
      <c r="FRD155" s="98"/>
      <c r="FRE155" s="98"/>
      <c r="FRF155" s="98"/>
      <c r="FRG155" s="98"/>
      <c r="FRH155" s="98"/>
      <c r="FRI155" s="98"/>
      <c r="FRJ155" s="98"/>
      <c r="FRK155" s="98"/>
      <c r="FRL155" s="98"/>
      <c r="FRM155" s="98"/>
      <c r="FRN155" s="98"/>
      <c r="FRO155" s="98"/>
      <c r="FRP155" s="98"/>
      <c r="FRQ155" s="98"/>
      <c r="FRR155" s="98"/>
      <c r="FRS155" s="98"/>
      <c r="FRT155" s="98"/>
      <c r="FRU155" s="98"/>
      <c r="FRV155" s="98"/>
      <c r="FRW155" s="98"/>
      <c r="FRX155" s="98"/>
      <c r="FRY155" s="98"/>
      <c r="FRZ155" s="98"/>
      <c r="FSA155" s="98"/>
      <c r="FSB155" s="98"/>
      <c r="FSC155" s="98"/>
      <c r="FSD155" s="98"/>
      <c r="FSE155" s="98"/>
      <c r="FSF155" s="98"/>
      <c r="FSG155" s="98"/>
      <c r="FSH155" s="98"/>
      <c r="FSI155" s="98"/>
      <c r="FSJ155" s="98"/>
      <c r="FSK155" s="98"/>
      <c r="FSL155" s="98"/>
      <c r="FSM155" s="98"/>
      <c r="FSN155" s="98"/>
      <c r="FSO155" s="98"/>
      <c r="FSP155" s="98"/>
      <c r="FSQ155" s="98"/>
      <c r="FSR155" s="98"/>
      <c r="FSS155" s="98"/>
      <c r="FST155" s="98"/>
      <c r="FSU155" s="98"/>
      <c r="FSV155" s="98"/>
      <c r="FSW155" s="98"/>
      <c r="FSX155" s="98"/>
      <c r="FSY155" s="98"/>
      <c r="FSZ155" s="98"/>
      <c r="FTA155" s="98"/>
      <c r="FTB155" s="98"/>
      <c r="FTC155" s="98"/>
      <c r="FTD155" s="98"/>
      <c r="FTE155" s="98"/>
      <c r="FTF155" s="98"/>
      <c r="FTG155" s="98"/>
      <c r="FTH155" s="98"/>
      <c r="FTI155" s="98"/>
      <c r="FTJ155" s="98"/>
      <c r="FTK155" s="98"/>
      <c r="FTL155" s="98"/>
      <c r="FTM155" s="98"/>
      <c r="FTN155" s="98"/>
      <c r="FTO155" s="98"/>
      <c r="FTP155" s="98"/>
      <c r="FTQ155" s="98"/>
      <c r="FTR155" s="98"/>
      <c r="FTS155" s="98"/>
      <c r="FTT155" s="98"/>
      <c r="FTU155" s="98"/>
      <c r="FTV155" s="98"/>
      <c r="FTW155" s="98"/>
      <c r="FTX155" s="98"/>
      <c r="FTY155" s="98"/>
      <c r="FTZ155" s="98"/>
      <c r="FUA155" s="98"/>
      <c r="FUB155" s="98"/>
      <c r="FUC155" s="98"/>
      <c r="FUD155" s="98"/>
      <c r="FUE155" s="98"/>
      <c r="FUF155" s="98"/>
      <c r="FUG155" s="98"/>
      <c r="FUH155" s="98"/>
      <c r="FUI155" s="98"/>
      <c r="FUJ155" s="98"/>
      <c r="FUK155" s="98"/>
      <c r="FUL155" s="98"/>
      <c r="FUM155" s="98"/>
      <c r="FUN155" s="98"/>
      <c r="FUO155" s="98"/>
      <c r="FUP155" s="98"/>
      <c r="FUQ155" s="98"/>
      <c r="FUR155" s="98"/>
      <c r="FUS155" s="98"/>
      <c r="FUT155" s="98"/>
      <c r="FUU155" s="98"/>
      <c r="FUV155" s="98"/>
      <c r="FUW155" s="98"/>
      <c r="FUX155" s="98"/>
      <c r="FUY155" s="98"/>
      <c r="FUZ155" s="98"/>
      <c r="FVA155" s="98"/>
      <c r="FVB155" s="98"/>
      <c r="FVC155" s="98"/>
      <c r="FVD155" s="98"/>
      <c r="FVE155" s="98"/>
      <c r="FVF155" s="98"/>
      <c r="FVG155" s="98"/>
      <c r="FVH155" s="98"/>
      <c r="FVI155" s="98"/>
      <c r="FVJ155" s="98"/>
      <c r="FVK155" s="98"/>
      <c r="FVL155" s="98"/>
      <c r="FVM155" s="98"/>
      <c r="FVN155" s="98"/>
      <c r="FVO155" s="98"/>
      <c r="FVP155" s="98"/>
      <c r="FVQ155" s="98"/>
      <c r="FVR155" s="98"/>
      <c r="FVS155" s="98"/>
      <c r="FVT155" s="98"/>
      <c r="FVU155" s="98"/>
      <c r="FVV155" s="98"/>
      <c r="FVW155" s="98"/>
      <c r="FVX155" s="98"/>
      <c r="FVY155" s="98"/>
      <c r="FVZ155" s="98"/>
      <c r="FWA155" s="98"/>
      <c r="FWB155" s="98"/>
      <c r="FWC155" s="98"/>
      <c r="FWD155" s="98"/>
      <c r="FWE155" s="98"/>
      <c r="FWF155" s="98"/>
      <c r="FWG155" s="98"/>
      <c r="FWH155" s="98"/>
      <c r="FWI155" s="98"/>
      <c r="FWJ155" s="98"/>
      <c r="FWK155" s="98"/>
      <c r="FWL155" s="98"/>
      <c r="FWM155" s="98"/>
      <c r="FWN155" s="98"/>
      <c r="FWO155" s="98"/>
      <c r="FWP155" s="98"/>
      <c r="FWQ155" s="98"/>
      <c r="FWR155" s="98"/>
      <c r="FWS155" s="98"/>
      <c r="FWT155" s="98"/>
      <c r="FWU155" s="98"/>
      <c r="FWV155" s="98"/>
      <c r="FWW155" s="98"/>
      <c r="FWX155" s="98"/>
      <c r="FWY155" s="98"/>
      <c r="FWZ155" s="98"/>
      <c r="FXA155" s="98"/>
      <c r="FXB155" s="98"/>
      <c r="FXC155" s="98"/>
      <c r="FXD155" s="98"/>
      <c r="FXE155" s="98"/>
      <c r="FXF155" s="98"/>
      <c r="FXG155" s="98"/>
      <c r="FXH155" s="98"/>
      <c r="FXI155" s="98"/>
      <c r="FXJ155" s="98"/>
      <c r="FXK155" s="98"/>
      <c r="FXL155" s="98"/>
      <c r="FXM155" s="98"/>
      <c r="FXN155" s="98"/>
      <c r="FXO155" s="98"/>
      <c r="FXP155" s="98"/>
      <c r="FXQ155" s="98"/>
      <c r="FXR155" s="98"/>
      <c r="FXS155" s="98"/>
      <c r="FXT155" s="98"/>
      <c r="FXU155" s="98"/>
      <c r="FXV155" s="98"/>
      <c r="FXW155" s="98"/>
      <c r="FXX155" s="98"/>
      <c r="FXY155" s="98"/>
      <c r="FXZ155" s="98"/>
      <c r="FYA155" s="98"/>
      <c r="FYB155" s="98"/>
      <c r="FYC155" s="98"/>
      <c r="FYD155" s="98"/>
      <c r="FYE155" s="98"/>
      <c r="FYF155" s="98"/>
      <c r="FYG155" s="98"/>
      <c r="FYH155" s="98"/>
      <c r="FYI155" s="98"/>
      <c r="FYJ155" s="98"/>
      <c r="FYK155" s="98"/>
      <c r="FYL155" s="98"/>
      <c r="FYM155" s="98"/>
      <c r="FYN155" s="98"/>
      <c r="FYO155" s="98"/>
      <c r="FYP155" s="98"/>
      <c r="FYQ155" s="98"/>
      <c r="FYR155" s="98"/>
      <c r="FYS155" s="98"/>
      <c r="FYT155" s="98"/>
      <c r="FYU155" s="98"/>
      <c r="FYV155" s="98"/>
      <c r="FYW155" s="98"/>
      <c r="FYX155" s="98"/>
      <c r="FYY155" s="98"/>
      <c r="FYZ155" s="98"/>
      <c r="FZA155" s="98"/>
      <c r="FZB155" s="98"/>
      <c r="FZC155" s="98"/>
      <c r="FZD155" s="98"/>
      <c r="FZE155" s="98"/>
      <c r="FZF155" s="98"/>
      <c r="FZG155" s="98"/>
      <c r="FZH155" s="98"/>
      <c r="FZI155" s="98"/>
      <c r="FZJ155" s="98"/>
      <c r="FZK155" s="98"/>
      <c r="FZL155" s="98"/>
      <c r="FZM155" s="98"/>
      <c r="FZN155" s="98"/>
      <c r="FZO155" s="98"/>
      <c r="FZP155" s="98"/>
      <c r="FZQ155" s="98"/>
      <c r="FZR155" s="98"/>
      <c r="FZS155" s="98"/>
      <c r="FZT155" s="98"/>
      <c r="FZU155" s="98"/>
      <c r="FZV155" s="98"/>
      <c r="FZW155" s="98"/>
      <c r="FZX155" s="98"/>
      <c r="FZY155" s="98"/>
      <c r="FZZ155" s="98"/>
      <c r="GAA155" s="98"/>
      <c r="GAB155" s="98"/>
      <c r="GAC155" s="98"/>
      <c r="GAD155" s="98"/>
      <c r="GAE155" s="98"/>
      <c r="GAF155" s="98"/>
      <c r="GAG155" s="98"/>
      <c r="GAH155" s="98"/>
      <c r="GAI155" s="98"/>
      <c r="GAJ155" s="98"/>
      <c r="GAK155" s="98"/>
      <c r="GAL155" s="98"/>
      <c r="GAM155" s="98"/>
      <c r="GAN155" s="98"/>
      <c r="GAO155" s="98"/>
      <c r="GAP155" s="98"/>
      <c r="GAQ155" s="98"/>
      <c r="GAR155" s="98"/>
      <c r="GAS155" s="98"/>
      <c r="GAT155" s="98"/>
      <c r="GAU155" s="98"/>
      <c r="GAV155" s="98"/>
      <c r="GAW155" s="98"/>
      <c r="GAX155" s="98"/>
      <c r="GAY155" s="98"/>
      <c r="GAZ155" s="98"/>
      <c r="GBA155" s="98"/>
      <c r="GBB155" s="98"/>
      <c r="GBC155" s="98"/>
      <c r="GBD155" s="98"/>
      <c r="GBE155" s="98"/>
      <c r="GBF155" s="98"/>
      <c r="GBG155" s="98"/>
      <c r="GBH155" s="98"/>
      <c r="GBI155" s="98"/>
      <c r="GBJ155" s="98"/>
      <c r="GBK155" s="98"/>
      <c r="GBL155" s="98"/>
      <c r="GBM155" s="98"/>
      <c r="GBN155" s="98"/>
      <c r="GBO155" s="98"/>
      <c r="GBP155" s="98"/>
      <c r="GBQ155" s="98"/>
      <c r="GBR155" s="98"/>
      <c r="GBS155" s="98"/>
      <c r="GBT155" s="98"/>
      <c r="GBU155" s="98"/>
      <c r="GBV155" s="98"/>
      <c r="GBW155" s="98"/>
      <c r="GBX155" s="98"/>
      <c r="GBY155" s="98"/>
      <c r="GBZ155" s="98"/>
      <c r="GCA155" s="98"/>
      <c r="GCB155" s="98"/>
      <c r="GCC155" s="98"/>
      <c r="GCD155" s="98"/>
      <c r="GCE155" s="98"/>
      <c r="GCF155" s="98"/>
      <c r="GCG155" s="98"/>
      <c r="GCH155" s="98"/>
      <c r="GCI155" s="98"/>
      <c r="GCJ155" s="98"/>
      <c r="GCK155" s="98"/>
      <c r="GCL155" s="98"/>
      <c r="GCM155" s="98"/>
      <c r="GCN155" s="98"/>
      <c r="GCO155" s="98"/>
      <c r="GCP155" s="98"/>
      <c r="GCQ155" s="98"/>
      <c r="GCR155" s="98"/>
      <c r="GCS155" s="98"/>
      <c r="GCT155" s="98"/>
      <c r="GCU155" s="98"/>
      <c r="GCV155" s="98"/>
      <c r="GCW155" s="98"/>
      <c r="GCX155" s="98"/>
      <c r="GCY155" s="98"/>
      <c r="GCZ155" s="98"/>
      <c r="GDA155" s="98"/>
      <c r="GDB155" s="98"/>
      <c r="GDC155" s="98"/>
      <c r="GDD155" s="98"/>
      <c r="GDE155" s="98"/>
      <c r="GDF155" s="98"/>
      <c r="GDG155" s="98"/>
      <c r="GDH155" s="98"/>
      <c r="GDI155" s="98"/>
      <c r="GDJ155" s="98"/>
      <c r="GDK155" s="98"/>
      <c r="GDL155" s="98"/>
      <c r="GDM155" s="98"/>
      <c r="GDN155" s="98"/>
      <c r="GDO155" s="98"/>
      <c r="GDP155" s="98"/>
      <c r="GDQ155" s="98"/>
      <c r="GDR155" s="98"/>
      <c r="GDS155" s="98"/>
      <c r="GDT155" s="98"/>
      <c r="GDU155" s="98"/>
      <c r="GDV155" s="98"/>
      <c r="GDW155" s="98"/>
      <c r="GDX155" s="98"/>
      <c r="GDY155" s="98"/>
      <c r="GDZ155" s="98"/>
      <c r="GEA155" s="98"/>
      <c r="GEB155" s="98"/>
      <c r="GEC155" s="98"/>
      <c r="GED155" s="98"/>
      <c r="GEE155" s="98"/>
      <c r="GEF155" s="98"/>
      <c r="GEG155" s="98"/>
      <c r="GEH155" s="98"/>
      <c r="GEI155" s="98"/>
      <c r="GEJ155" s="98"/>
      <c r="GEK155" s="98"/>
      <c r="GEL155" s="98"/>
      <c r="GEM155" s="98"/>
      <c r="GEN155" s="98"/>
      <c r="GEO155" s="98"/>
      <c r="GEP155" s="98"/>
      <c r="GEQ155" s="98"/>
      <c r="GER155" s="98"/>
      <c r="GES155" s="98"/>
      <c r="GET155" s="98"/>
      <c r="GEU155" s="98"/>
      <c r="GEV155" s="98"/>
      <c r="GEW155" s="98"/>
      <c r="GEX155" s="98"/>
      <c r="GEY155" s="98"/>
      <c r="GEZ155" s="98"/>
      <c r="GFA155" s="98"/>
      <c r="GFB155" s="98"/>
      <c r="GFC155" s="98"/>
      <c r="GFD155" s="98"/>
      <c r="GFE155" s="98"/>
      <c r="GFF155" s="98"/>
      <c r="GFG155" s="98"/>
      <c r="GFH155" s="98"/>
      <c r="GFI155" s="98"/>
      <c r="GFJ155" s="98"/>
      <c r="GFK155" s="98"/>
      <c r="GFL155" s="98"/>
      <c r="GFM155" s="98"/>
      <c r="GFN155" s="98"/>
      <c r="GFO155" s="98"/>
      <c r="GFP155" s="98"/>
      <c r="GFQ155" s="98"/>
      <c r="GFR155" s="98"/>
      <c r="GFS155" s="98"/>
      <c r="GFT155" s="98"/>
      <c r="GFU155" s="98"/>
      <c r="GFV155" s="98"/>
      <c r="GFW155" s="98"/>
      <c r="GFX155" s="98"/>
      <c r="GFY155" s="98"/>
      <c r="GFZ155" s="98"/>
      <c r="GGA155" s="98"/>
      <c r="GGB155" s="98"/>
      <c r="GGC155" s="98"/>
      <c r="GGD155" s="98"/>
      <c r="GGE155" s="98"/>
      <c r="GGF155" s="98"/>
      <c r="GGG155" s="98"/>
      <c r="GGH155" s="98"/>
      <c r="GGI155" s="98"/>
      <c r="GGJ155" s="98"/>
      <c r="GGK155" s="98"/>
      <c r="GGL155" s="98"/>
      <c r="GGM155" s="98"/>
      <c r="GGN155" s="98"/>
      <c r="GGO155" s="98"/>
      <c r="GGP155" s="98"/>
      <c r="GGQ155" s="98"/>
      <c r="GGR155" s="98"/>
      <c r="GGS155" s="98"/>
      <c r="GGT155" s="98"/>
      <c r="GGU155" s="98"/>
      <c r="GGV155" s="98"/>
      <c r="GGW155" s="98"/>
      <c r="GGX155" s="98"/>
      <c r="GGY155" s="98"/>
      <c r="GGZ155" s="98"/>
      <c r="GHA155" s="98"/>
      <c r="GHB155" s="98"/>
      <c r="GHC155" s="98"/>
      <c r="GHD155" s="98"/>
      <c r="GHE155" s="98"/>
      <c r="GHF155" s="98"/>
      <c r="GHG155" s="98"/>
      <c r="GHH155" s="98"/>
      <c r="GHI155" s="98"/>
      <c r="GHJ155" s="98"/>
      <c r="GHK155" s="98"/>
      <c r="GHL155" s="98"/>
      <c r="GHM155" s="98"/>
      <c r="GHN155" s="98"/>
      <c r="GHO155" s="98"/>
      <c r="GHP155" s="98"/>
      <c r="GHQ155" s="98"/>
      <c r="GHR155" s="98"/>
      <c r="GHS155" s="98"/>
      <c r="GHT155" s="98"/>
      <c r="GHU155" s="98"/>
      <c r="GHV155" s="98"/>
      <c r="GHW155" s="98"/>
      <c r="GHX155" s="98"/>
      <c r="GHY155" s="98"/>
      <c r="GHZ155" s="98"/>
      <c r="GIA155" s="98"/>
      <c r="GIB155" s="98"/>
      <c r="GIC155" s="98"/>
      <c r="GID155" s="98"/>
      <c r="GIE155" s="98"/>
      <c r="GIF155" s="98"/>
      <c r="GIG155" s="98"/>
      <c r="GIH155" s="98"/>
      <c r="GII155" s="98"/>
      <c r="GIJ155" s="98"/>
      <c r="GIK155" s="98"/>
      <c r="GIL155" s="98"/>
      <c r="GIM155" s="98"/>
      <c r="GIN155" s="98"/>
      <c r="GIO155" s="98"/>
      <c r="GIP155" s="98"/>
      <c r="GIQ155" s="98"/>
      <c r="GIR155" s="98"/>
      <c r="GIS155" s="98"/>
      <c r="GIT155" s="98"/>
      <c r="GIU155" s="98"/>
      <c r="GIV155" s="98"/>
      <c r="GIW155" s="98"/>
      <c r="GIX155" s="98"/>
      <c r="GIY155" s="98"/>
      <c r="GIZ155" s="98"/>
      <c r="GJA155" s="98"/>
      <c r="GJB155" s="98"/>
      <c r="GJC155" s="98"/>
      <c r="GJD155" s="98"/>
      <c r="GJE155" s="98"/>
      <c r="GJF155" s="98"/>
      <c r="GJG155" s="98"/>
      <c r="GJH155" s="98"/>
      <c r="GJI155" s="98"/>
      <c r="GJJ155" s="98"/>
      <c r="GJK155" s="98"/>
      <c r="GJL155" s="98"/>
      <c r="GJM155" s="98"/>
      <c r="GJN155" s="98"/>
      <c r="GJO155" s="98"/>
      <c r="GJP155" s="98"/>
      <c r="GJQ155" s="98"/>
      <c r="GJR155" s="98"/>
      <c r="GJS155" s="98"/>
      <c r="GJT155" s="98"/>
      <c r="GJU155" s="98"/>
      <c r="GJV155" s="98"/>
      <c r="GJW155" s="98"/>
      <c r="GJX155" s="98"/>
      <c r="GJY155" s="98"/>
      <c r="GJZ155" s="98"/>
      <c r="GKA155" s="98"/>
      <c r="GKB155" s="98"/>
      <c r="GKC155" s="98"/>
      <c r="GKD155" s="98"/>
      <c r="GKE155" s="98"/>
      <c r="GKF155" s="98"/>
      <c r="GKG155" s="98"/>
      <c r="GKH155" s="98"/>
      <c r="GKI155" s="98"/>
      <c r="GKJ155" s="98"/>
      <c r="GKK155" s="98"/>
      <c r="GKL155" s="98"/>
      <c r="GKM155" s="98"/>
      <c r="GKN155" s="98"/>
      <c r="GKO155" s="98"/>
      <c r="GKP155" s="98"/>
      <c r="GKQ155" s="98"/>
      <c r="GKR155" s="98"/>
      <c r="GKS155" s="98"/>
      <c r="GKT155" s="98"/>
      <c r="GKU155" s="98"/>
      <c r="GKV155" s="98"/>
      <c r="GKW155" s="98"/>
      <c r="GKX155" s="98"/>
      <c r="GKY155" s="98"/>
      <c r="GKZ155" s="98"/>
      <c r="GLA155" s="98"/>
      <c r="GLB155" s="98"/>
      <c r="GLC155" s="98"/>
      <c r="GLD155" s="98"/>
      <c r="GLE155" s="98"/>
      <c r="GLF155" s="98"/>
      <c r="GLG155" s="98"/>
      <c r="GLH155" s="98"/>
      <c r="GLI155" s="98"/>
      <c r="GLJ155" s="98"/>
      <c r="GLK155" s="98"/>
      <c r="GLL155" s="98"/>
      <c r="GLM155" s="98"/>
      <c r="GLN155" s="98"/>
      <c r="GLO155" s="98"/>
      <c r="GLP155" s="98"/>
      <c r="GLQ155" s="98"/>
      <c r="GLR155" s="98"/>
      <c r="GLS155" s="98"/>
      <c r="GLT155" s="98"/>
      <c r="GLU155" s="98"/>
      <c r="GLV155" s="98"/>
      <c r="GLW155" s="98"/>
      <c r="GLX155" s="98"/>
      <c r="GLY155" s="98"/>
      <c r="GLZ155" s="98"/>
      <c r="GMA155" s="98"/>
      <c r="GMB155" s="98"/>
      <c r="GMC155" s="98"/>
      <c r="GMD155" s="98"/>
      <c r="GME155" s="98"/>
      <c r="GMF155" s="98"/>
      <c r="GMG155" s="98"/>
      <c r="GMH155" s="98"/>
      <c r="GMI155" s="98"/>
      <c r="GMJ155" s="98"/>
      <c r="GMK155" s="98"/>
      <c r="GML155" s="98"/>
      <c r="GMM155" s="98"/>
      <c r="GMN155" s="98"/>
      <c r="GMO155" s="98"/>
      <c r="GMP155" s="98"/>
      <c r="GMQ155" s="98"/>
      <c r="GMR155" s="98"/>
      <c r="GMS155" s="98"/>
      <c r="GMT155" s="98"/>
      <c r="GMU155" s="98"/>
      <c r="GMV155" s="98"/>
      <c r="GMW155" s="98"/>
      <c r="GMX155" s="98"/>
      <c r="GMY155" s="98"/>
      <c r="GMZ155" s="98"/>
      <c r="GNA155" s="98"/>
      <c r="GNB155" s="98"/>
      <c r="GNC155" s="98"/>
      <c r="GND155" s="98"/>
      <c r="GNE155" s="98"/>
      <c r="GNF155" s="98"/>
      <c r="GNG155" s="98"/>
      <c r="GNH155" s="98"/>
      <c r="GNI155" s="98"/>
      <c r="GNJ155" s="98"/>
      <c r="GNK155" s="98"/>
      <c r="GNL155" s="98"/>
      <c r="GNM155" s="98"/>
      <c r="GNN155" s="98"/>
      <c r="GNO155" s="98"/>
      <c r="GNP155" s="98"/>
      <c r="GNQ155" s="98"/>
      <c r="GNR155" s="98"/>
      <c r="GNS155" s="98"/>
      <c r="GNT155" s="98"/>
      <c r="GNU155" s="98"/>
      <c r="GNV155" s="98"/>
      <c r="GNW155" s="98"/>
      <c r="GNX155" s="98"/>
      <c r="GNY155" s="98"/>
      <c r="GNZ155" s="98"/>
      <c r="GOA155" s="98"/>
      <c r="GOB155" s="98"/>
      <c r="GOC155" s="98"/>
      <c r="GOD155" s="98"/>
      <c r="GOE155" s="98"/>
      <c r="GOF155" s="98"/>
      <c r="GOG155" s="98"/>
      <c r="GOH155" s="98"/>
      <c r="GOI155" s="98"/>
      <c r="GOJ155" s="98"/>
      <c r="GOK155" s="98"/>
      <c r="GOL155" s="98"/>
      <c r="GOM155" s="98"/>
      <c r="GON155" s="98"/>
      <c r="GOO155" s="98"/>
      <c r="GOP155" s="98"/>
      <c r="GOQ155" s="98"/>
      <c r="GOR155" s="98"/>
      <c r="GOS155" s="98"/>
      <c r="GOT155" s="98"/>
      <c r="GOU155" s="98"/>
      <c r="GOV155" s="98"/>
      <c r="GOW155" s="98"/>
      <c r="GOX155" s="98"/>
      <c r="GOY155" s="98"/>
      <c r="GOZ155" s="98"/>
      <c r="GPA155" s="98"/>
      <c r="GPB155" s="98"/>
      <c r="GPC155" s="98"/>
      <c r="GPD155" s="98"/>
      <c r="GPE155" s="98"/>
      <c r="GPF155" s="98"/>
      <c r="GPG155" s="98"/>
      <c r="GPH155" s="98"/>
      <c r="GPI155" s="98"/>
      <c r="GPJ155" s="98"/>
      <c r="GPK155" s="98"/>
      <c r="GPL155" s="98"/>
      <c r="GPM155" s="98"/>
      <c r="GPN155" s="98"/>
      <c r="GPO155" s="98"/>
      <c r="GPP155" s="98"/>
      <c r="GPQ155" s="98"/>
      <c r="GPR155" s="98"/>
      <c r="GPS155" s="98"/>
      <c r="GPT155" s="98"/>
      <c r="GPU155" s="98"/>
      <c r="GPV155" s="98"/>
      <c r="GPW155" s="98"/>
      <c r="GPX155" s="98"/>
      <c r="GPY155" s="98"/>
      <c r="GPZ155" s="98"/>
      <c r="GQA155" s="98"/>
      <c r="GQB155" s="98"/>
      <c r="GQC155" s="98"/>
      <c r="GQD155" s="98"/>
      <c r="GQE155" s="98"/>
      <c r="GQF155" s="98"/>
      <c r="GQG155" s="98"/>
      <c r="GQH155" s="98"/>
      <c r="GQI155" s="98"/>
      <c r="GQJ155" s="98"/>
      <c r="GQK155" s="98"/>
      <c r="GQL155" s="98"/>
      <c r="GQM155" s="98"/>
      <c r="GQN155" s="98"/>
      <c r="GQO155" s="98"/>
      <c r="GQP155" s="98"/>
      <c r="GQQ155" s="98"/>
      <c r="GQR155" s="98"/>
      <c r="GQS155" s="98"/>
      <c r="GQT155" s="98"/>
      <c r="GQU155" s="98"/>
      <c r="GQV155" s="98"/>
      <c r="GQW155" s="98"/>
      <c r="GQX155" s="98"/>
      <c r="GQY155" s="98"/>
      <c r="GQZ155" s="98"/>
      <c r="GRA155" s="98"/>
      <c r="GRB155" s="98"/>
      <c r="GRC155" s="98"/>
      <c r="GRD155" s="98"/>
      <c r="GRE155" s="98"/>
      <c r="GRF155" s="98"/>
      <c r="GRG155" s="98"/>
      <c r="GRH155" s="98"/>
      <c r="GRI155" s="98"/>
      <c r="GRJ155" s="98"/>
      <c r="GRK155" s="98"/>
      <c r="GRL155" s="98"/>
      <c r="GRM155" s="98"/>
      <c r="GRN155" s="98"/>
      <c r="GRO155" s="98"/>
      <c r="GRP155" s="98"/>
      <c r="GRQ155" s="98"/>
      <c r="GRR155" s="98"/>
      <c r="GRS155" s="98"/>
      <c r="GRT155" s="98"/>
      <c r="GRU155" s="98"/>
      <c r="GRV155" s="98"/>
      <c r="GRW155" s="98"/>
      <c r="GRX155" s="98"/>
      <c r="GRY155" s="98"/>
      <c r="GRZ155" s="98"/>
      <c r="GSA155" s="98"/>
      <c r="GSB155" s="98"/>
      <c r="GSC155" s="98"/>
      <c r="GSD155" s="98"/>
      <c r="GSE155" s="98"/>
      <c r="GSF155" s="98"/>
      <c r="GSG155" s="98"/>
      <c r="GSH155" s="98"/>
      <c r="GSI155" s="98"/>
      <c r="GSJ155" s="98"/>
      <c r="GSK155" s="98"/>
      <c r="GSL155" s="98"/>
      <c r="GSM155" s="98"/>
      <c r="GSN155" s="98"/>
      <c r="GSO155" s="98"/>
      <c r="GSP155" s="98"/>
      <c r="GSQ155" s="98"/>
      <c r="GSR155" s="98"/>
      <c r="GSS155" s="98"/>
      <c r="GST155" s="98"/>
      <c r="GSU155" s="98"/>
      <c r="GSV155" s="98"/>
      <c r="GSW155" s="98"/>
      <c r="GSX155" s="98"/>
      <c r="GSY155" s="98"/>
      <c r="GSZ155" s="98"/>
      <c r="GTA155" s="98"/>
      <c r="GTB155" s="98"/>
      <c r="GTC155" s="98"/>
      <c r="GTD155" s="98"/>
      <c r="GTE155" s="98"/>
      <c r="GTF155" s="98"/>
      <c r="GTG155" s="98"/>
      <c r="GTH155" s="98"/>
      <c r="GTI155" s="98"/>
      <c r="GTJ155" s="98"/>
      <c r="GTK155" s="98"/>
      <c r="GTL155" s="98"/>
      <c r="GTM155" s="98"/>
      <c r="GTN155" s="98"/>
      <c r="GTO155" s="98"/>
      <c r="GTP155" s="98"/>
      <c r="GTQ155" s="98"/>
      <c r="GTR155" s="98"/>
      <c r="GTS155" s="98"/>
      <c r="GTT155" s="98"/>
      <c r="GTU155" s="98"/>
      <c r="GTV155" s="98"/>
      <c r="GTW155" s="98"/>
      <c r="GTX155" s="98"/>
      <c r="GTY155" s="98"/>
      <c r="GTZ155" s="98"/>
      <c r="GUA155" s="98"/>
      <c r="GUB155" s="98"/>
      <c r="GUC155" s="98"/>
      <c r="GUD155" s="98"/>
      <c r="GUE155" s="98"/>
      <c r="GUF155" s="98"/>
      <c r="GUG155" s="98"/>
      <c r="GUH155" s="98"/>
      <c r="GUI155" s="98"/>
      <c r="GUJ155" s="98"/>
      <c r="GUK155" s="98"/>
      <c r="GUL155" s="98"/>
      <c r="GUM155" s="98"/>
      <c r="GUN155" s="98"/>
      <c r="GUO155" s="98"/>
      <c r="GUP155" s="98"/>
      <c r="GUQ155" s="98"/>
      <c r="GUR155" s="98"/>
      <c r="GUS155" s="98"/>
      <c r="GUT155" s="98"/>
      <c r="GUU155" s="98"/>
      <c r="GUV155" s="98"/>
      <c r="GUW155" s="98"/>
      <c r="GUX155" s="98"/>
      <c r="GUY155" s="98"/>
      <c r="GUZ155" s="98"/>
      <c r="GVA155" s="98"/>
      <c r="GVB155" s="98"/>
      <c r="GVC155" s="98"/>
      <c r="GVD155" s="98"/>
      <c r="GVE155" s="98"/>
      <c r="GVF155" s="98"/>
      <c r="GVG155" s="98"/>
      <c r="GVH155" s="98"/>
      <c r="GVI155" s="98"/>
      <c r="GVJ155" s="98"/>
      <c r="GVK155" s="98"/>
      <c r="GVL155" s="98"/>
      <c r="GVM155" s="98"/>
      <c r="GVN155" s="98"/>
      <c r="GVO155" s="98"/>
      <c r="GVP155" s="98"/>
      <c r="GVQ155" s="98"/>
      <c r="GVR155" s="98"/>
      <c r="GVS155" s="98"/>
      <c r="GVT155" s="98"/>
      <c r="GVU155" s="98"/>
      <c r="GVV155" s="98"/>
      <c r="GVW155" s="98"/>
      <c r="GVX155" s="98"/>
      <c r="GVY155" s="98"/>
      <c r="GVZ155" s="98"/>
      <c r="GWA155" s="98"/>
      <c r="GWB155" s="98"/>
      <c r="GWC155" s="98"/>
      <c r="GWD155" s="98"/>
      <c r="GWE155" s="98"/>
      <c r="GWF155" s="98"/>
      <c r="GWG155" s="98"/>
      <c r="GWH155" s="98"/>
      <c r="GWI155" s="98"/>
      <c r="GWJ155" s="98"/>
      <c r="GWK155" s="98"/>
      <c r="GWL155" s="98"/>
      <c r="GWM155" s="98"/>
      <c r="GWN155" s="98"/>
      <c r="GWO155" s="98"/>
      <c r="GWP155" s="98"/>
      <c r="GWQ155" s="98"/>
      <c r="GWR155" s="98"/>
      <c r="GWS155" s="98"/>
      <c r="GWT155" s="98"/>
      <c r="GWU155" s="98"/>
      <c r="GWV155" s="98"/>
      <c r="GWW155" s="98"/>
      <c r="GWX155" s="98"/>
      <c r="GWY155" s="98"/>
      <c r="GWZ155" s="98"/>
      <c r="GXA155" s="98"/>
      <c r="GXB155" s="98"/>
      <c r="GXC155" s="98"/>
      <c r="GXD155" s="98"/>
      <c r="GXE155" s="98"/>
      <c r="GXF155" s="98"/>
      <c r="GXG155" s="98"/>
      <c r="GXH155" s="98"/>
      <c r="GXI155" s="98"/>
      <c r="GXJ155" s="98"/>
      <c r="GXK155" s="98"/>
      <c r="GXL155" s="98"/>
      <c r="GXM155" s="98"/>
      <c r="GXN155" s="98"/>
      <c r="GXO155" s="98"/>
      <c r="GXP155" s="98"/>
      <c r="GXQ155" s="98"/>
      <c r="GXR155" s="98"/>
      <c r="GXS155" s="98"/>
      <c r="GXT155" s="98"/>
      <c r="GXU155" s="98"/>
      <c r="GXV155" s="98"/>
      <c r="GXW155" s="98"/>
      <c r="GXX155" s="98"/>
      <c r="GXY155" s="98"/>
      <c r="GXZ155" s="98"/>
      <c r="GYA155" s="98"/>
      <c r="GYB155" s="98"/>
      <c r="GYC155" s="98"/>
      <c r="GYD155" s="98"/>
      <c r="GYE155" s="98"/>
      <c r="GYF155" s="98"/>
      <c r="GYG155" s="98"/>
      <c r="GYH155" s="98"/>
      <c r="GYI155" s="98"/>
      <c r="GYJ155" s="98"/>
      <c r="GYK155" s="98"/>
      <c r="GYL155" s="98"/>
      <c r="GYM155" s="98"/>
      <c r="GYN155" s="98"/>
      <c r="GYO155" s="98"/>
      <c r="GYP155" s="98"/>
      <c r="GYQ155" s="98"/>
      <c r="GYR155" s="98"/>
      <c r="GYS155" s="98"/>
      <c r="GYT155" s="98"/>
      <c r="GYU155" s="98"/>
      <c r="GYV155" s="98"/>
      <c r="GYW155" s="98"/>
      <c r="GYX155" s="98"/>
      <c r="GYY155" s="98"/>
      <c r="GYZ155" s="98"/>
      <c r="GZA155" s="98"/>
      <c r="GZB155" s="98"/>
      <c r="GZC155" s="98"/>
      <c r="GZD155" s="98"/>
      <c r="GZE155" s="98"/>
      <c r="GZF155" s="98"/>
      <c r="GZG155" s="98"/>
      <c r="GZH155" s="98"/>
      <c r="GZI155" s="98"/>
      <c r="GZJ155" s="98"/>
      <c r="GZK155" s="98"/>
      <c r="GZL155" s="98"/>
      <c r="GZM155" s="98"/>
      <c r="GZN155" s="98"/>
      <c r="GZO155" s="98"/>
      <c r="GZP155" s="98"/>
      <c r="GZQ155" s="98"/>
      <c r="GZR155" s="98"/>
      <c r="GZS155" s="98"/>
      <c r="GZT155" s="98"/>
      <c r="GZU155" s="98"/>
      <c r="GZV155" s="98"/>
      <c r="GZW155" s="98"/>
      <c r="GZX155" s="98"/>
      <c r="GZY155" s="98"/>
      <c r="GZZ155" s="98"/>
      <c r="HAA155" s="98"/>
      <c r="HAB155" s="98"/>
      <c r="HAC155" s="98"/>
      <c r="HAD155" s="98"/>
      <c r="HAE155" s="98"/>
      <c r="HAF155" s="98"/>
      <c r="HAG155" s="98"/>
      <c r="HAH155" s="98"/>
      <c r="HAI155" s="98"/>
      <c r="HAJ155" s="98"/>
      <c r="HAK155" s="98"/>
      <c r="HAL155" s="98"/>
      <c r="HAM155" s="98"/>
      <c r="HAN155" s="98"/>
      <c r="HAO155" s="98"/>
      <c r="HAP155" s="98"/>
      <c r="HAQ155" s="98"/>
      <c r="HAR155" s="98"/>
      <c r="HAS155" s="98"/>
      <c r="HAT155" s="98"/>
      <c r="HAU155" s="98"/>
      <c r="HAV155" s="98"/>
      <c r="HAW155" s="98"/>
      <c r="HAX155" s="98"/>
      <c r="HAY155" s="98"/>
      <c r="HAZ155" s="98"/>
      <c r="HBA155" s="98"/>
      <c r="HBB155" s="98"/>
      <c r="HBC155" s="98"/>
      <c r="HBD155" s="98"/>
      <c r="HBE155" s="98"/>
      <c r="HBF155" s="98"/>
      <c r="HBG155" s="98"/>
      <c r="HBH155" s="98"/>
      <c r="HBI155" s="98"/>
      <c r="HBJ155" s="98"/>
      <c r="HBK155" s="98"/>
      <c r="HBL155" s="98"/>
      <c r="HBM155" s="98"/>
      <c r="HBN155" s="98"/>
      <c r="HBO155" s="98"/>
      <c r="HBP155" s="98"/>
      <c r="HBQ155" s="98"/>
      <c r="HBR155" s="98"/>
      <c r="HBS155" s="98"/>
      <c r="HBT155" s="98"/>
      <c r="HBU155" s="98"/>
      <c r="HBV155" s="98"/>
      <c r="HBW155" s="98"/>
      <c r="HBX155" s="98"/>
      <c r="HBY155" s="98"/>
      <c r="HBZ155" s="98"/>
      <c r="HCA155" s="98"/>
      <c r="HCB155" s="98"/>
      <c r="HCC155" s="98"/>
      <c r="HCD155" s="98"/>
      <c r="HCE155" s="98"/>
      <c r="HCF155" s="98"/>
      <c r="HCG155" s="98"/>
      <c r="HCH155" s="98"/>
      <c r="HCI155" s="98"/>
      <c r="HCJ155" s="98"/>
      <c r="HCK155" s="98"/>
      <c r="HCL155" s="98"/>
      <c r="HCM155" s="98"/>
      <c r="HCN155" s="98"/>
      <c r="HCO155" s="98"/>
      <c r="HCP155" s="98"/>
      <c r="HCQ155" s="98"/>
      <c r="HCR155" s="98"/>
      <c r="HCS155" s="98"/>
      <c r="HCT155" s="98"/>
      <c r="HCU155" s="98"/>
      <c r="HCV155" s="98"/>
      <c r="HCW155" s="98"/>
      <c r="HCX155" s="98"/>
      <c r="HCY155" s="98"/>
      <c r="HCZ155" s="98"/>
      <c r="HDA155" s="98"/>
      <c r="HDB155" s="98"/>
      <c r="HDC155" s="98"/>
      <c r="HDD155" s="98"/>
      <c r="HDE155" s="98"/>
      <c r="HDF155" s="98"/>
      <c r="HDG155" s="98"/>
      <c r="HDH155" s="98"/>
      <c r="HDI155" s="98"/>
      <c r="HDJ155" s="98"/>
      <c r="HDK155" s="98"/>
      <c r="HDL155" s="98"/>
      <c r="HDM155" s="98"/>
      <c r="HDN155" s="98"/>
      <c r="HDO155" s="98"/>
      <c r="HDP155" s="98"/>
      <c r="HDQ155" s="98"/>
      <c r="HDR155" s="98"/>
      <c r="HDS155" s="98"/>
      <c r="HDT155" s="98"/>
      <c r="HDU155" s="98"/>
      <c r="HDV155" s="98"/>
      <c r="HDW155" s="98"/>
      <c r="HDX155" s="98"/>
      <c r="HDY155" s="98"/>
      <c r="HDZ155" s="98"/>
      <c r="HEA155" s="98"/>
      <c r="HEB155" s="98"/>
      <c r="HEC155" s="98"/>
      <c r="HED155" s="98"/>
      <c r="HEE155" s="98"/>
      <c r="HEF155" s="98"/>
      <c r="HEG155" s="98"/>
      <c r="HEH155" s="98"/>
      <c r="HEI155" s="98"/>
      <c r="HEJ155" s="98"/>
      <c r="HEK155" s="98"/>
      <c r="HEL155" s="98"/>
      <c r="HEM155" s="98"/>
      <c r="HEN155" s="98"/>
      <c r="HEO155" s="98"/>
      <c r="HEP155" s="98"/>
      <c r="HEQ155" s="98"/>
      <c r="HER155" s="98"/>
      <c r="HES155" s="98"/>
      <c r="HET155" s="98"/>
      <c r="HEU155" s="98"/>
      <c r="HEV155" s="98"/>
      <c r="HEW155" s="98"/>
      <c r="HEX155" s="98"/>
      <c r="HEY155" s="98"/>
      <c r="HEZ155" s="98"/>
      <c r="HFA155" s="98"/>
      <c r="HFB155" s="98"/>
      <c r="HFC155" s="98"/>
      <c r="HFD155" s="98"/>
      <c r="HFE155" s="98"/>
      <c r="HFF155" s="98"/>
      <c r="HFG155" s="98"/>
      <c r="HFH155" s="98"/>
      <c r="HFI155" s="98"/>
      <c r="HFJ155" s="98"/>
      <c r="HFK155" s="98"/>
      <c r="HFL155" s="98"/>
      <c r="HFM155" s="98"/>
      <c r="HFN155" s="98"/>
      <c r="HFO155" s="98"/>
      <c r="HFP155" s="98"/>
      <c r="HFQ155" s="98"/>
      <c r="HFR155" s="98"/>
      <c r="HFS155" s="98"/>
      <c r="HFT155" s="98"/>
      <c r="HFU155" s="98"/>
      <c r="HFV155" s="98"/>
      <c r="HFW155" s="98"/>
      <c r="HFX155" s="98"/>
      <c r="HFY155" s="98"/>
      <c r="HFZ155" s="98"/>
      <c r="HGA155" s="98"/>
      <c r="HGB155" s="98"/>
      <c r="HGC155" s="98"/>
      <c r="HGD155" s="98"/>
      <c r="HGE155" s="98"/>
      <c r="HGF155" s="98"/>
      <c r="HGG155" s="98"/>
      <c r="HGH155" s="98"/>
      <c r="HGI155" s="98"/>
      <c r="HGJ155" s="98"/>
      <c r="HGK155" s="98"/>
      <c r="HGL155" s="98"/>
      <c r="HGM155" s="98"/>
      <c r="HGN155" s="98"/>
      <c r="HGO155" s="98"/>
      <c r="HGP155" s="98"/>
      <c r="HGQ155" s="98"/>
      <c r="HGR155" s="98"/>
      <c r="HGS155" s="98"/>
      <c r="HGT155" s="98"/>
      <c r="HGU155" s="98"/>
      <c r="HGV155" s="98"/>
      <c r="HGW155" s="98"/>
      <c r="HGX155" s="98"/>
      <c r="HGY155" s="98"/>
      <c r="HGZ155" s="98"/>
      <c r="HHA155" s="98"/>
      <c r="HHB155" s="98"/>
      <c r="HHC155" s="98"/>
      <c r="HHD155" s="98"/>
      <c r="HHE155" s="98"/>
      <c r="HHF155" s="98"/>
      <c r="HHG155" s="98"/>
      <c r="HHH155" s="98"/>
      <c r="HHI155" s="98"/>
      <c r="HHJ155" s="98"/>
      <c r="HHK155" s="98"/>
      <c r="HHL155" s="98"/>
      <c r="HHM155" s="98"/>
      <c r="HHN155" s="98"/>
      <c r="HHO155" s="98"/>
      <c r="HHP155" s="98"/>
      <c r="HHQ155" s="98"/>
      <c r="HHR155" s="98"/>
      <c r="HHS155" s="98"/>
      <c r="HHT155" s="98"/>
      <c r="HHU155" s="98"/>
      <c r="HHV155" s="98"/>
      <c r="HHW155" s="98"/>
      <c r="HHX155" s="98"/>
      <c r="HHY155" s="98"/>
      <c r="HHZ155" s="98"/>
      <c r="HIA155" s="98"/>
      <c r="HIB155" s="98"/>
      <c r="HIC155" s="98"/>
      <c r="HID155" s="98"/>
      <c r="HIE155" s="98"/>
      <c r="HIF155" s="98"/>
      <c r="HIG155" s="98"/>
      <c r="HIH155" s="98"/>
      <c r="HII155" s="98"/>
      <c r="HIJ155" s="98"/>
      <c r="HIK155" s="98"/>
      <c r="HIL155" s="98"/>
      <c r="HIM155" s="98"/>
      <c r="HIN155" s="98"/>
      <c r="HIO155" s="98"/>
      <c r="HIP155" s="98"/>
      <c r="HIQ155" s="98"/>
      <c r="HIR155" s="98"/>
      <c r="HIS155" s="98"/>
      <c r="HIT155" s="98"/>
      <c r="HIU155" s="98"/>
      <c r="HIV155" s="98"/>
      <c r="HIW155" s="98"/>
      <c r="HIX155" s="98"/>
      <c r="HIY155" s="98"/>
      <c r="HIZ155" s="98"/>
      <c r="HJA155" s="98"/>
      <c r="HJB155" s="98"/>
      <c r="HJC155" s="98"/>
      <c r="HJD155" s="98"/>
      <c r="HJE155" s="98"/>
      <c r="HJF155" s="98"/>
      <c r="HJG155" s="98"/>
      <c r="HJH155" s="98"/>
      <c r="HJI155" s="98"/>
      <c r="HJJ155" s="98"/>
      <c r="HJK155" s="98"/>
      <c r="HJL155" s="98"/>
      <c r="HJM155" s="98"/>
      <c r="HJN155" s="98"/>
      <c r="HJO155" s="98"/>
      <c r="HJP155" s="98"/>
      <c r="HJQ155" s="98"/>
      <c r="HJR155" s="98"/>
      <c r="HJS155" s="98"/>
      <c r="HJT155" s="98"/>
      <c r="HJU155" s="98"/>
      <c r="HJV155" s="98"/>
      <c r="HJW155" s="98"/>
      <c r="HJX155" s="98"/>
      <c r="HJY155" s="98"/>
      <c r="HJZ155" s="98"/>
      <c r="HKA155" s="98"/>
      <c r="HKB155" s="98"/>
      <c r="HKC155" s="98"/>
      <c r="HKD155" s="98"/>
      <c r="HKE155" s="98"/>
      <c r="HKF155" s="98"/>
      <c r="HKG155" s="98"/>
      <c r="HKH155" s="98"/>
      <c r="HKI155" s="98"/>
      <c r="HKJ155" s="98"/>
      <c r="HKK155" s="98"/>
      <c r="HKL155" s="98"/>
      <c r="HKM155" s="98"/>
      <c r="HKN155" s="98"/>
      <c r="HKO155" s="98"/>
      <c r="HKP155" s="98"/>
      <c r="HKQ155" s="98"/>
      <c r="HKR155" s="98"/>
      <c r="HKS155" s="98"/>
      <c r="HKT155" s="98"/>
      <c r="HKU155" s="98"/>
      <c r="HKV155" s="98"/>
      <c r="HKW155" s="98"/>
      <c r="HKX155" s="98"/>
      <c r="HKY155" s="98"/>
      <c r="HKZ155" s="98"/>
      <c r="HLA155" s="98"/>
      <c r="HLB155" s="98"/>
      <c r="HLC155" s="98"/>
      <c r="HLD155" s="98"/>
      <c r="HLE155" s="98"/>
      <c r="HLF155" s="98"/>
      <c r="HLG155" s="98"/>
      <c r="HLH155" s="98"/>
      <c r="HLI155" s="98"/>
      <c r="HLJ155" s="98"/>
      <c r="HLK155" s="98"/>
      <c r="HLL155" s="98"/>
      <c r="HLM155" s="98"/>
      <c r="HLN155" s="98"/>
      <c r="HLO155" s="98"/>
      <c r="HLP155" s="98"/>
      <c r="HLQ155" s="98"/>
      <c r="HLR155" s="98"/>
      <c r="HLS155" s="98"/>
      <c r="HLT155" s="98"/>
      <c r="HLU155" s="98"/>
      <c r="HLV155" s="98"/>
      <c r="HLW155" s="98"/>
      <c r="HLX155" s="98"/>
      <c r="HLY155" s="98"/>
      <c r="HLZ155" s="98"/>
      <c r="HMA155" s="98"/>
      <c r="HMB155" s="98"/>
      <c r="HMC155" s="98"/>
      <c r="HMD155" s="98"/>
      <c r="HME155" s="98"/>
      <c r="HMF155" s="98"/>
      <c r="HMG155" s="98"/>
      <c r="HMH155" s="98"/>
      <c r="HMI155" s="98"/>
      <c r="HMJ155" s="98"/>
      <c r="HMK155" s="98"/>
      <c r="HML155" s="98"/>
      <c r="HMM155" s="98"/>
      <c r="HMN155" s="98"/>
      <c r="HMO155" s="98"/>
      <c r="HMP155" s="98"/>
      <c r="HMQ155" s="98"/>
      <c r="HMR155" s="98"/>
      <c r="HMS155" s="98"/>
      <c r="HMT155" s="98"/>
      <c r="HMU155" s="98"/>
      <c r="HMV155" s="98"/>
      <c r="HMW155" s="98"/>
      <c r="HMX155" s="98"/>
      <c r="HMY155" s="98"/>
      <c r="HMZ155" s="98"/>
      <c r="HNA155" s="98"/>
      <c r="HNB155" s="98"/>
      <c r="HNC155" s="98"/>
      <c r="HND155" s="98"/>
      <c r="HNE155" s="98"/>
      <c r="HNF155" s="98"/>
      <c r="HNG155" s="98"/>
      <c r="HNH155" s="98"/>
      <c r="HNI155" s="98"/>
      <c r="HNJ155" s="98"/>
      <c r="HNK155" s="98"/>
      <c r="HNL155" s="98"/>
      <c r="HNM155" s="98"/>
      <c r="HNN155" s="98"/>
      <c r="HNO155" s="98"/>
      <c r="HNP155" s="98"/>
      <c r="HNQ155" s="98"/>
      <c r="HNR155" s="98"/>
      <c r="HNS155" s="98"/>
      <c r="HNT155" s="98"/>
      <c r="HNU155" s="98"/>
      <c r="HNV155" s="98"/>
      <c r="HNW155" s="98"/>
      <c r="HNX155" s="98"/>
      <c r="HNY155" s="98"/>
      <c r="HNZ155" s="98"/>
      <c r="HOA155" s="98"/>
      <c r="HOB155" s="98"/>
      <c r="HOC155" s="98"/>
      <c r="HOD155" s="98"/>
      <c r="HOE155" s="98"/>
      <c r="HOF155" s="98"/>
      <c r="HOG155" s="98"/>
      <c r="HOH155" s="98"/>
      <c r="HOI155" s="98"/>
      <c r="HOJ155" s="98"/>
      <c r="HOK155" s="98"/>
      <c r="HOL155" s="98"/>
      <c r="HOM155" s="98"/>
      <c r="HON155" s="98"/>
      <c r="HOO155" s="98"/>
      <c r="HOP155" s="98"/>
      <c r="HOQ155" s="98"/>
      <c r="HOR155" s="98"/>
      <c r="HOS155" s="98"/>
      <c r="HOT155" s="98"/>
      <c r="HOU155" s="98"/>
      <c r="HOV155" s="98"/>
      <c r="HOW155" s="98"/>
      <c r="HOX155" s="98"/>
      <c r="HOY155" s="98"/>
      <c r="HOZ155" s="98"/>
      <c r="HPA155" s="98"/>
      <c r="HPB155" s="98"/>
      <c r="HPC155" s="98"/>
      <c r="HPD155" s="98"/>
      <c r="HPE155" s="98"/>
      <c r="HPF155" s="98"/>
      <c r="HPG155" s="98"/>
      <c r="HPH155" s="98"/>
      <c r="HPI155" s="98"/>
      <c r="HPJ155" s="98"/>
      <c r="HPK155" s="98"/>
      <c r="HPL155" s="98"/>
      <c r="HPM155" s="98"/>
      <c r="HPN155" s="98"/>
      <c r="HPO155" s="98"/>
      <c r="HPP155" s="98"/>
      <c r="HPQ155" s="98"/>
      <c r="HPR155" s="98"/>
      <c r="HPS155" s="98"/>
      <c r="HPT155" s="98"/>
      <c r="HPU155" s="98"/>
      <c r="HPV155" s="98"/>
      <c r="HPW155" s="98"/>
      <c r="HPX155" s="98"/>
      <c r="HPY155" s="98"/>
      <c r="HPZ155" s="98"/>
      <c r="HQA155" s="98"/>
      <c r="HQB155" s="98"/>
      <c r="HQC155" s="98"/>
      <c r="HQD155" s="98"/>
      <c r="HQE155" s="98"/>
      <c r="HQF155" s="98"/>
      <c r="HQG155" s="98"/>
      <c r="HQH155" s="98"/>
      <c r="HQI155" s="98"/>
      <c r="HQJ155" s="98"/>
      <c r="HQK155" s="98"/>
      <c r="HQL155" s="98"/>
      <c r="HQM155" s="98"/>
      <c r="HQN155" s="98"/>
      <c r="HQO155" s="98"/>
      <c r="HQP155" s="98"/>
      <c r="HQQ155" s="98"/>
      <c r="HQR155" s="98"/>
      <c r="HQS155" s="98"/>
      <c r="HQT155" s="98"/>
      <c r="HQU155" s="98"/>
      <c r="HQV155" s="98"/>
      <c r="HQW155" s="98"/>
      <c r="HQX155" s="98"/>
      <c r="HQY155" s="98"/>
      <c r="HQZ155" s="98"/>
      <c r="HRA155" s="98"/>
      <c r="HRB155" s="98"/>
      <c r="HRC155" s="98"/>
      <c r="HRD155" s="98"/>
      <c r="HRE155" s="98"/>
      <c r="HRF155" s="98"/>
      <c r="HRG155" s="98"/>
      <c r="HRH155" s="98"/>
      <c r="HRI155" s="98"/>
      <c r="HRJ155" s="98"/>
      <c r="HRK155" s="98"/>
      <c r="HRL155" s="98"/>
      <c r="HRM155" s="98"/>
      <c r="HRN155" s="98"/>
      <c r="HRO155" s="98"/>
      <c r="HRP155" s="98"/>
      <c r="HRQ155" s="98"/>
      <c r="HRR155" s="98"/>
      <c r="HRS155" s="98"/>
      <c r="HRT155" s="98"/>
      <c r="HRU155" s="98"/>
      <c r="HRV155" s="98"/>
      <c r="HRW155" s="98"/>
      <c r="HRX155" s="98"/>
      <c r="HRY155" s="98"/>
      <c r="HRZ155" s="98"/>
      <c r="HSA155" s="98"/>
      <c r="HSB155" s="98"/>
      <c r="HSC155" s="98"/>
      <c r="HSD155" s="98"/>
      <c r="HSE155" s="98"/>
      <c r="HSF155" s="98"/>
      <c r="HSG155" s="98"/>
      <c r="HSH155" s="98"/>
      <c r="HSI155" s="98"/>
      <c r="HSJ155" s="98"/>
      <c r="HSK155" s="98"/>
      <c r="HSL155" s="98"/>
      <c r="HSM155" s="98"/>
      <c r="HSN155" s="98"/>
      <c r="HSO155" s="98"/>
      <c r="HSP155" s="98"/>
      <c r="HSQ155" s="98"/>
      <c r="HSR155" s="98"/>
      <c r="HSS155" s="98"/>
      <c r="HST155" s="98"/>
      <c r="HSU155" s="98"/>
      <c r="HSV155" s="98"/>
      <c r="HSW155" s="98"/>
      <c r="HSX155" s="98"/>
      <c r="HSY155" s="98"/>
      <c r="HSZ155" s="98"/>
      <c r="HTA155" s="98"/>
      <c r="HTB155" s="98"/>
      <c r="HTC155" s="98"/>
      <c r="HTD155" s="98"/>
      <c r="HTE155" s="98"/>
      <c r="HTF155" s="98"/>
      <c r="HTG155" s="98"/>
      <c r="HTH155" s="98"/>
      <c r="HTI155" s="98"/>
      <c r="HTJ155" s="98"/>
      <c r="HTK155" s="98"/>
      <c r="HTL155" s="98"/>
      <c r="HTM155" s="98"/>
      <c r="HTN155" s="98"/>
      <c r="HTO155" s="98"/>
      <c r="HTP155" s="98"/>
      <c r="HTQ155" s="98"/>
      <c r="HTR155" s="98"/>
      <c r="HTS155" s="98"/>
      <c r="HTT155" s="98"/>
      <c r="HTU155" s="98"/>
      <c r="HTV155" s="98"/>
      <c r="HTW155" s="98"/>
      <c r="HTX155" s="98"/>
      <c r="HTY155" s="98"/>
      <c r="HTZ155" s="98"/>
      <c r="HUA155" s="98"/>
      <c r="HUB155" s="98"/>
      <c r="HUC155" s="98"/>
      <c r="HUD155" s="98"/>
      <c r="HUE155" s="98"/>
      <c r="HUF155" s="98"/>
      <c r="HUG155" s="98"/>
      <c r="HUH155" s="98"/>
      <c r="HUI155" s="98"/>
      <c r="HUJ155" s="98"/>
      <c r="HUK155" s="98"/>
      <c r="HUL155" s="98"/>
      <c r="HUM155" s="98"/>
      <c r="HUN155" s="98"/>
      <c r="HUO155" s="98"/>
      <c r="HUP155" s="98"/>
      <c r="HUQ155" s="98"/>
      <c r="HUR155" s="98"/>
      <c r="HUS155" s="98"/>
      <c r="HUT155" s="98"/>
      <c r="HUU155" s="98"/>
      <c r="HUV155" s="98"/>
      <c r="HUW155" s="98"/>
      <c r="HUX155" s="98"/>
      <c r="HUY155" s="98"/>
      <c r="HUZ155" s="98"/>
      <c r="HVA155" s="98"/>
      <c r="HVB155" s="98"/>
      <c r="HVC155" s="98"/>
      <c r="HVD155" s="98"/>
      <c r="HVE155" s="98"/>
      <c r="HVF155" s="98"/>
      <c r="HVG155" s="98"/>
      <c r="HVH155" s="98"/>
      <c r="HVI155" s="98"/>
      <c r="HVJ155" s="98"/>
      <c r="HVK155" s="98"/>
      <c r="HVL155" s="98"/>
      <c r="HVM155" s="98"/>
      <c r="HVN155" s="98"/>
      <c r="HVO155" s="98"/>
      <c r="HVP155" s="98"/>
      <c r="HVQ155" s="98"/>
      <c r="HVR155" s="98"/>
      <c r="HVS155" s="98"/>
      <c r="HVT155" s="98"/>
      <c r="HVU155" s="98"/>
      <c r="HVV155" s="98"/>
      <c r="HVW155" s="98"/>
      <c r="HVX155" s="98"/>
      <c r="HVY155" s="98"/>
      <c r="HVZ155" s="98"/>
      <c r="HWA155" s="98"/>
      <c r="HWB155" s="98"/>
      <c r="HWC155" s="98"/>
      <c r="HWD155" s="98"/>
      <c r="HWE155" s="98"/>
      <c r="HWF155" s="98"/>
      <c r="HWG155" s="98"/>
      <c r="HWH155" s="98"/>
      <c r="HWI155" s="98"/>
      <c r="HWJ155" s="98"/>
      <c r="HWK155" s="98"/>
      <c r="HWL155" s="98"/>
      <c r="HWM155" s="98"/>
      <c r="HWN155" s="98"/>
      <c r="HWO155" s="98"/>
      <c r="HWP155" s="98"/>
      <c r="HWQ155" s="98"/>
      <c r="HWR155" s="98"/>
      <c r="HWS155" s="98"/>
      <c r="HWT155" s="98"/>
      <c r="HWU155" s="98"/>
      <c r="HWV155" s="98"/>
      <c r="HWW155" s="98"/>
      <c r="HWX155" s="98"/>
      <c r="HWY155" s="98"/>
      <c r="HWZ155" s="98"/>
      <c r="HXA155" s="98"/>
      <c r="HXB155" s="98"/>
      <c r="HXC155" s="98"/>
      <c r="HXD155" s="98"/>
      <c r="HXE155" s="98"/>
      <c r="HXF155" s="98"/>
      <c r="HXG155" s="98"/>
      <c r="HXH155" s="98"/>
      <c r="HXI155" s="98"/>
      <c r="HXJ155" s="98"/>
      <c r="HXK155" s="98"/>
      <c r="HXL155" s="98"/>
      <c r="HXM155" s="98"/>
      <c r="HXN155" s="98"/>
      <c r="HXO155" s="98"/>
      <c r="HXP155" s="98"/>
      <c r="HXQ155" s="98"/>
      <c r="HXR155" s="98"/>
      <c r="HXS155" s="98"/>
      <c r="HXT155" s="98"/>
      <c r="HXU155" s="98"/>
      <c r="HXV155" s="98"/>
      <c r="HXW155" s="98"/>
      <c r="HXX155" s="98"/>
      <c r="HXY155" s="98"/>
      <c r="HXZ155" s="98"/>
      <c r="HYA155" s="98"/>
      <c r="HYB155" s="98"/>
      <c r="HYC155" s="98"/>
      <c r="HYD155" s="98"/>
      <c r="HYE155" s="98"/>
      <c r="HYF155" s="98"/>
      <c r="HYG155" s="98"/>
      <c r="HYH155" s="98"/>
      <c r="HYI155" s="98"/>
      <c r="HYJ155" s="98"/>
      <c r="HYK155" s="98"/>
      <c r="HYL155" s="98"/>
      <c r="HYM155" s="98"/>
      <c r="HYN155" s="98"/>
      <c r="HYO155" s="98"/>
      <c r="HYP155" s="98"/>
      <c r="HYQ155" s="98"/>
      <c r="HYR155" s="98"/>
      <c r="HYS155" s="98"/>
      <c r="HYT155" s="98"/>
      <c r="HYU155" s="98"/>
      <c r="HYV155" s="98"/>
      <c r="HYW155" s="98"/>
      <c r="HYX155" s="98"/>
      <c r="HYY155" s="98"/>
      <c r="HYZ155" s="98"/>
      <c r="HZA155" s="98"/>
      <c r="HZB155" s="98"/>
      <c r="HZC155" s="98"/>
      <c r="HZD155" s="98"/>
      <c r="HZE155" s="98"/>
      <c r="HZF155" s="98"/>
      <c r="HZG155" s="98"/>
      <c r="HZH155" s="98"/>
      <c r="HZI155" s="98"/>
      <c r="HZJ155" s="98"/>
      <c r="HZK155" s="98"/>
      <c r="HZL155" s="98"/>
      <c r="HZM155" s="98"/>
      <c r="HZN155" s="98"/>
      <c r="HZO155" s="98"/>
      <c r="HZP155" s="98"/>
      <c r="HZQ155" s="98"/>
      <c r="HZR155" s="98"/>
      <c r="HZS155" s="98"/>
      <c r="HZT155" s="98"/>
      <c r="HZU155" s="98"/>
      <c r="HZV155" s="98"/>
      <c r="HZW155" s="98"/>
      <c r="HZX155" s="98"/>
      <c r="HZY155" s="98"/>
      <c r="HZZ155" s="98"/>
      <c r="IAA155" s="98"/>
      <c r="IAB155" s="98"/>
      <c r="IAC155" s="98"/>
      <c r="IAD155" s="98"/>
      <c r="IAE155" s="98"/>
      <c r="IAF155" s="98"/>
      <c r="IAG155" s="98"/>
      <c r="IAH155" s="98"/>
      <c r="IAI155" s="98"/>
      <c r="IAJ155" s="98"/>
      <c r="IAK155" s="98"/>
      <c r="IAL155" s="98"/>
      <c r="IAM155" s="98"/>
      <c r="IAN155" s="98"/>
      <c r="IAO155" s="98"/>
      <c r="IAP155" s="98"/>
      <c r="IAQ155" s="98"/>
      <c r="IAR155" s="98"/>
      <c r="IAS155" s="98"/>
      <c r="IAT155" s="98"/>
      <c r="IAU155" s="98"/>
      <c r="IAV155" s="98"/>
      <c r="IAW155" s="98"/>
      <c r="IAX155" s="98"/>
      <c r="IAY155" s="98"/>
      <c r="IAZ155" s="98"/>
      <c r="IBA155" s="98"/>
      <c r="IBB155" s="98"/>
      <c r="IBC155" s="98"/>
      <c r="IBD155" s="98"/>
      <c r="IBE155" s="98"/>
      <c r="IBF155" s="98"/>
      <c r="IBG155" s="98"/>
      <c r="IBH155" s="98"/>
      <c r="IBI155" s="98"/>
      <c r="IBJ155" s="98"/>
      <c r="IBK155" s="98"/>
      <c r="IBL155" s="98"/>
      <c r="IBM155" s="98"/>
      <c r="IBN155" s="98"/>
      <c r="IBO155" s="98"/>
      <c r="IBP155" s="98"/>
      <c r="IBQ155" s="98"/>
      <c r="IBR155" s="98"/>
      <c r="IBS155" s="98"/>
      <c r="IBT155" s="98"/>
      <c r="IBU155" s="98"/>
      <c r="IBV155" s="98"/>
      <c r="IBW155" s="98"/>
      <c r="IBX155" s="98"/>
      <c r="IBY155" s="98"/>
      <c r="IBZ155" s="98"/>
      <c r="ICA155" s="98"/>
      <c r="ICB155" s="98"/>
      <c r="ICC155" s="98"/>
      <c r="ICD155" s="98"/>
      <c r="ICE155" s="98"/>
      <c r="ICF155" s="98"/>
      <c r="ICG155" s="98"/>
      <c r="ICH155" s="98"/>
      <c r="ICI155" s="98"/>
      <c r="ICJ155" s="98"/>
      <c r="ICK155" s="98"/>
      <c r="ICL155" s="98"/>
      <c r="ICM155" s="98"/>
      <c r="ICN155" s="98"/>
      <c r="ICO155" s="98"/>
      <c r="ICP155" s="98"/>
      <c r="ICQ155" s="98"/>
      <c r="ICR155" s="98"/>
      <c r="ICS155" s="98"/>
      <c r="ICT155" s="98"/>
      <c r="ICU155" s="98"/>
      <c r="ICV155" s="98"/>
      <c r="ICW155" s="98"/>
      <c r="ICX155" s="98"/>
      <c r="ICY155" s="98"/>
      <c r="ICZ155" s="98"/>
      <c r="IDA155" s="98"/>
      <c r="IDB155" s="98"/>
      <c r="IDC155" s="98"/>
      <c r="IDD155" s="98"/>
      <c r="IDE155" s="98"/>
      <c r="IDF155" s="98"/>
      <c r="IDG155" s="98"/>
      <c r="IDH155" s="98"/>
      <c r="IDI155" s="98"/>
      <c r="IDJ155" s="98"/>
      <c r="IDK155" s="98"/>
      <c r="IDL155" s="98"/>
      <c r="IDM155" s="98"/>
      <c r="IDN155" s="98"/>
      <c r="IDO155" s="98"/>
      <c r="IDP155" s="98"/>
      <c r="IDQ155" s="98"/>
      <c r="IDR155" s="98"/>
      <c r="IDS155" s="98"/>
      <c r="IDT155" s="98"/>
      <c r="IDU155" s="98"/>
      <c r="IDV155" s="98"/>
      <c r="IDW155" s="98"/>
      <c r="IDX155" s="98"/>
      <c r="IDY155" s="98"/>
      <c r="IDZ155" s="98"/>
      <c r="IEA155" s="98"/>
      <c r="IEB155" s="98"/>
      <c r="IEC155" s="98"/>
      <c r="IED155" s="98"/>
      <c r="IEE155" s="98"/>
      <c r="IEF155" s="98"/>
      <c r="IEG155" s="98"/>
      <c r="IEH155" s="98"/>
      <c r="IEI155" s="98"/>
      <c r="IEJ155" s="98"/>
      <c r="IEK155" s="98"/>
      <c r="IEL155" s="98"/>
      <c r="IEM155" s="98"/>
      <c r="IEN155" s="98"/>
      <c r="IEO155" s="98"/>
      <c r="IEP155" s="98"/>
      <c r="IEQ155" s="98"/>
      <c r="IER155" s="98"/>
      <c r="IES155" s="98"/>
      <c r="IET155" s="98"/>
      <c r="IEU155" s="98"/>
      <c r="IEV155" s="98"/>
      <c r="IEW155" s="98"/>
      <c r="IEX155" s="98"/>
      <c r="IEY155" s="98"/>
      <c r="IEZ155" s="98"/>
      <c r="IFA155" s="98"/>
      <c r="IFB155" s="98"/>
      <c r="IFC155" s="98"/>
      <c r="IFD155" s="98"/>
      <c r="IFE155" s="98"/>
      <c r="IFF155" s="98"/>
      <c r="IFG155" s="98"/>
      <c r="IFH155" s="98"/>
      <c r="IFI155" s="98"/>
      <c r="IFJ155" s="98"/>
      <c r="IFK155" s="98"/>
      <c r="IFL155" s="98"/>
      <c r="IFM155" s="98"/>
      <c r="IFN155" s="98"/>
      <c r="IFO155" s="98"/>
      <c r="IFP155" s="98"/>
      <c r="IFQ155" s="98"/>
      <c r="IFR155" s="98"/>
      <c r="IFS155" s="98"/>
      <c r="IFT155" s="98"/>
      <c r="IFU155" s="98"/>
      <c r="IFV155" s="98"/>
      <c r="IFW155" s="98"/>
      <c r="IFX155" s="98"/>
      <c r="IFY155" s="98"/>
      <c r="IFZ155" s="98"/>
      <c r="IGA155" s="98"/>
      <c r="IGB155" s="98"/>
      <c r="IGC155" s="98"/>
      <c r="IGD155" s="98"/>
      <c r="IGE155" s="98"/>
      <c r="IGF155" s="98"/>
      <c r="IGG155" s="98"/>
      <c r="IGH155" s="98"/>
      <c r="IGI155" s="98"/>
      <c r="IGJ155" s="98"/>
      <c r="IGK155" s="98"/>
      <c r="IGL155" s="98"/>
      <c r="IGM155" s="98"/>
      <c r="IGN155" s="98"/>
      <c r="IGO155" s="98"/>
      <c r="IGP155" s="98"/>
      <c r="IGQ155" s="98"/>
      <c r="IGR155" s="98"/>
      <c r="IGS155" s="98"/>
      <c r="IGT155" s="98"/>
      <c r="IGU155" s="98"/>
      <c r="IGV155" s="98"/>
      <c r="IGW155" s="98"/>
      <c r="IGX155" s="98"/>
      <c r="IGY155" s="98"/>
      <c r="IGZ155" s="98"/>
      <c r="IHA155" s="98"/>
      <c r="IHB155" s="98"/>
      <c r="IHC155" s="98"/>
      <c r="IHD155" s="98"/>
      <c r="IHE155" s="98"/>
      <c r="IHF155" s="98"/>
      <c r="IHG155" s="98"/>
      <c r="IHH155" s="98"/>
      <c r="IHI155" s="98"/>
      <c r="IHJ155" s="98"/>
      <c r="IHK155" s="98"/>
      <c r="IHL155" s="98"/>
      <c r="IHM155" s="98"/>
      <c r="IHN155" s="98"/>
      <c r="IHO155" s="98"/>
      <c r="IHP155" s="98"/>
      <c r="IHQ155" s="98"/>
      <c r="IHR155" s="98"/>
      <c r="IHS155" s="98"/>
      <c r="IHT155" s="98"/>
      <c r="IHU155" s="98"/>
      <c r="IHV155" s="98"/>
      <c r="IHW155" s="98"/>
      <c r="IHX155" s="98"/>
      <c r="IHY155" s="98"/>
      <c r="IHZ155" s="98"/>
      <c r="IIA155" s="98"/>
      <c r="IIB155" s="98"/>
      <c r="IIC155" s="98"/>
      <c r="IID155" s="98"/>
      <c r="IIE155" s="98"/>
      <c r="IIF155" s="98"/>
      <c r="IIG155" s="98"/>
      <c r="IIH155" s="98"/>
      <c r="III155" s="98"/>
      <c r="IIJ155" s="98"/>
      <c r="IIK155" s="98"/>
      <c r="IIL155" s="98"/>
      <c r="IIM155" s="98"/>
      <c r="IIN155" s="98"/>
      <c r="IIO155" s="98"/>
      <c r="IIP155" s="98"/>
      <c r="IIQ155" s="98"/>
      <c r="IIR155" s="98"/>
      <c r="IIS155" s="98"/>
      <c r="IIT155" s="98"/>
      <c r="IIU155" s="98"/>
      <c r="IIV155" s="98"/>
      <c r="IIW155" s="98"/>
      <c r="IIX155" s="98"/>
      <c r="IIY155" s="98"/>
      <c r="IIZ155" s="98"/>
      <c r="IJA155" s="98"/>
      <c r="IJB155" s="98"/>
      <c r="IJC155" s="98"/>
      <c r="IJD155" s="98"/>
      <c r="IJE155" s="98"/>
      <c r="IJF155" s="98"/>
      <c r="IJG155" s="98"/>
      <c r="IJH155" s="98"/>
      <c r="IJI155" s="98"/>
      <c r="IJJ155" s="98"/>
      <c r="IJK155" s="98"/>
      <c r="IJL155" s="98"/>
      <c r="IJM155" s="98"/>
      <c r="IJN155" s="98"/>
      <c r="IJO155" s="98"/>
      <c r="IJP155" s="98"/>
      <c r="IJQ155" s="98"/>
      <c r="IJR155" s="98"/>
      <c r="IJS155" s="98"/>
      <c r="IJT155" s="98"/>
      <c r="IJU155" s="98"/>
      <c r="IJV155" s="98"/>
      <c r="IJW155" s="98"/>
      <c r="IJX155" s="98"/>
      <c r="IJY155" s="98"/>
      <c r="IJZ155" s="98"/>
      <c r="IKA155" s="98"/>
      <c r="IKB155" s="98"/>
      <c r="IKC155" s="98"/>
      <c r="IKD155" s="98"/>
      <c r="IKE155" s="98"/>
      <c r="IKF155" s="98"/>
      <c r="IKG155" s="98"/>
      <c r="IKH155" s="98"/>
      <c r="IKI155" s="98"/>
      <c r="IKJ155" s="98"/>
      <c r="IKK155" s="98"/>
      <c r="IKL155" s="98"/>
      <c r="IKM155" s="98"/>
      <c r="IKN155" s="98"/>
      <c r="IKO155" s="98"/>
      <c r="IKP155" s="98"/>
      <c r="IKQ155" s="98"/>
      <c r="IKR155" s="98"/>
      <c r="IKS155" s="98"/>
      <c r="IKT155" s="98"/>
      <c r="IKU155" s="98"/>
      <c r="IKV155" s="98"/>
      <c r="IKW155" s="98"/>
      <c r="IKX155" s="98"/>
      <c r="IKY155" s="98"/>
      <c r="IKZ155" s="98"/>
      <c r="ILA155" s="98"/>
      <c r="ILB155" s="98"/>
      <c r="ILC155" s="98"/>
      <c r="ILD155" s="98"/>
      <c r="ILE155" s="98"/>
      <c r="ILF155" s="98"/>
      <c r="ILG155" s="98"/>
      <c r="ILH155" s="98"/>
      <c r="ILI155" s="98"/>
      <c r="ILJ155" s="98"/>
      <c r="ILK155" s="98"/>
      <c r="ILL155" s="98"/>
      <c r="ILM155" s="98"/>
      <c r="ILN155" s="98"/>
      <c r="ILO155" s="98"/>
      <c r="ILP155" s="98"/>
      <c r="ILQ155" s="98"/>
      <c r="ILR155" s="98"/>
      <c r="ILS155" s="98"/>
      <c r="ILT155" s="98"/>
      <c r="ILU155" s="98"/>
      <c r="ILV155" s="98"/>
      <c r="ILW155" s="98"/>
      <c r="ILX155" s="98"/>
      <c r="ILY155" s="98"/>
      <c r="ILZ155" s="98"/>
      <c r="IMA155" s="98"/>
      <c r="IMB155" s="98"/>
      <c r="IMC155" s="98"/>
      <c r="IMD155" s="98"/>
      <c r="IME155" s="98"/>
      <c r="IMF155" s="98"/>
      <c r="IMG155" s="98"/>
      <c r="IMH155" s="98"/>
      <c r="IMI155" s="98"/>
      <c r="IMJ155" s="98"/>
      <c r="IMK155" s="98"/>
      <c r="IML155" s="98"/>
      <c r="IMM155" s="98"/>
      <c r="IMN155" s="98"/>
      <c r="IMO155" s="98"/>
      <c r="IMP155" s="98"/>
      <c r="IMQ155" s="98"/>
      <c r="IMR155" s="98"/>
      <c r="IMS155" s="98"/>
      <c r="IMT155" s="98"/>
      <c r="IMU155" s="98"/>
      <c r="IMV155" s="98"/>
      <c r="IMW155" s="98"/>
      <c r="IMX155" s="98"/>
      <c r="IMY155" s="98"/>
      <c r="IMZ155" s="98"/>
      <c r="INA155" s="98"/>
      <c r="INB155" s="98"/>
      <c r="INC155" s="98"/>
      <c r="IND155" s="98"/>
      <c r="INE155" s="98"/>
      <c r="INF155" s="98"/>
      <c r="ING155" s="98"/>
      <c r="INH155" s="98"/>
      <c r="INI155" s="98"/>
      <c r="INJ155" s="98"/>
      <c r="INK155" s="98"/>
      <c r="INL155" s="98"/>
      <c r="INM155" s="98"/>
      <c r="INN155" s="98"/>
      <c r="INO155" s="98"/>
      <c r="INP155" s="98"/>
      <c r="INQ155" s="98"/>
      <c r="INR155" s="98"/>
      <c r="INS155" s="98"/>
      <c r="INT155" s="98"/>
      <c r="INU155" s="98"/>
      <c r="INV155" s="98"/>
      <c r="INW155" s="98"/>
      <c r="INX155" s="98"/>
      <c r="INY155" s="98"/>
      <c r="INZ155" s="98"/>
      <c r="IOA155" s="98"/>
      <c r="IOB155" s="98"/>
      <c r="IOC155" s="98"/>
      <c r="IOD155" s="98"/>
      <c r="IOE155" s="98"/>
      <c r="IOF155" s="98"/>
      <c r="IOG155" s="98"/>
      <c r="IOH155" s="98"/>
      <c r="IOI155" s="98"/>
      <c r="IOJ155" s="98"/>
      <c r="IOK155" s="98"/>
      <c r="IOL155" s="98"/>
      <c r="IOM155" s="98"/>
      <c r="ION155" s="98"/>
      <c r="IOO155" s="98"/>
      <c r="IOP155" s="98"/>
      <c r="IOQ155" s="98"/>
      <c r="IOR155" s="98"/>
      <c r="IOS155" s="98"/>
      <c r="IOT155" s="98"/>
      <c r="IOU155" s="98"/>
      <c r="IOV155" s="98"/>
      <c r="IOW155" s="98"/>
      <c r="IOX155" s="98"/>
      <c r="IOY155" s="98"/>
      <c r="IOZ155" s="98"/>
      <c r="IPA155" s="98"/>
      <c r="IPB155" s="98"/>
      <c r="IPC155" s="98"/>
      <c r="IPD155" s="98"/>
      <c r="IPE155" s="98"/>
      <c r="IPF155" s="98"/>
      <c r="IPG155" s="98"/>
      <c r="IPH155" s="98"/>
      <c r="IPI155" s="98"/>
      <c r="IPJ155" s="98"/>
      <c r="IPK155" s="98"/>
      <c r="IPL155" s="98"/>
      <c r="IPM155" s="98"/>
      <c r="IPN155" s="98"/>
      <c r="IPO155" s="98"/>
      <c r="IPP155" s="98"/>
      <c r="IPQ155" s="98"/>
      <c r="IPR155" s="98"/>
      <c r="IPS155" s="98"/>
      <c r="IPT155" s="98"/>
      <c r="IPU155" s="98"/>
      <c r="IPV155" s="98"/>
      <c r="IPW155" s="98"/>
      <c r="IPX155" s="98"/>
      <c r="IPY155" s="98"/>
      <c r="IPZ155" s="98"/>
      <c r="IQA155" s="98"/>
      <c r="IQB155" s="98"/>
      <c r="IQC155" s="98"/>
      <c r="IQD155" s="98"/>
      <c r="IQE155" s="98"/>
      <c r="IQF155" s="98"/>
      <c r="IQG155" s="98"/>
      <c r="IQH155" s="98"/>
      <c r="IQI155" s="98"/>
      <c r="IQJ155" s="98"/>
      <c r="IQK155" s="98"/>
      <c r="IQL155" s="98"/>
      <c r="IQM155" s="98"/>
      <c r="IQN155" s="98"/>
      <c r="IQO155" s="98"/>
      <c r="IQP155" s="98"/>
      <c r="IQQ155" s="98"/>
      <c r="IQR155" s="98"/>
      <c r="IQS155" s="98"/>
      <c r="IQT155" s="98"/>
      <c r="IQU155" s="98"/>
      <c r="IQV155" s="98"/>
      <c r="IQW155" s="98"/>
      <c r="IQX155" s="98"/>
      <c r="IQY155" s="98"/>
      <c r="IQZ155" s="98"/>
      <c r="IRA155" s="98"/>
      <c r="IRB155" s="98"/>
      <c r="IRC155" s="98"/>
      <c r="IRD155" s="98"/>
      <c r="IRE155" s="98"/>
      <c r="IRF155" s="98"/>
      <c r="IRG155" s="98"/>
      <c r="IRH155" s="98"/>
      <c r="IRI155" s="98"/>
      <c r="IRJ155" s="98"/>
      <c r="IRK155" s="98"/>
      <c r="IRL155" s="98"/>
      <c r="IRM155" s="98"/>
      <c r="IRN155" s="98"/>
      <c r="IRO155" s="98"/>
      <c r="IRP155" s="98"/>
      <c r="IRQ155" s="98"/>
      <c r="IRR155" s="98"/>
      <c r="IRS155" s="98"/>
      <c r="IRT155" s="98"/>
      <c r="IRU155" s="98"/>
      <c r="IRV155" s="98"/>
      <c r="IRW155" s="98"/>
      <c r="IRX155" s="98"/>
      <c r="IRY155" s="98"/>
      <c r="IRZ155" s="98"/>
      <c r="ISA155" s="98"/>
      <c r="ISB155" s="98"/>
      <c r="ISC155" s="98"/>
      <c r="ISD155" s="98"/>
      <c r="ISE155" s="98"/>
      <c r="ISF155" s="98"/>
      <c r="ISG155" s="98"/>
      <c r="ISH155" s="98"/>
      <c r="ISI155" s="98"/>
      <c r="ISJ155" s="98"/>
      <c r="ISK155" s="98"/>
      <c r="ISL155" s="98"/>
      <c r="ISM155" s="98"/>
      <c r="ISN155" s="98"/>
      <c r="ISO155" s="98"/>
      <c r="ISP155" s="98"/>
      <c r="ISQ155" s="98"/>
      <c r="ISR155" s="98"/>
      <c r="ISS155" s="98"/>
      <c r="IST155" s="98"/>
      <c r="ISU155" s="98"/>
      <c r="ISV155" s="98"/>
      <c r="ISW155" s="98"/>
      <c r="ISX155" s="98"/>
      <c r="ISY155" s="98"/>
      <c r="ISZ155" s="98"/>
      <c r="ITA155" s="98"/>
      <c r="ITB155" s="98"/>
      <c r="ITC155" s="98"/>
      <c r="ITD155" s="98"/>
      <c r="ITE155" s="98"/>
      <c r="ITF155" s="98"/>
      <c r="ITG155" s="98"/>
      <c r="ITH155" s="98"/>
      <c r="ITI155" s="98"/>
      <c r="ITJ155" s="98"/>
      <c r="ITK155" s="98"/>
      <c r="ITL155" s="98"/>
      <c r="ITM155" s="98"/>
      <c r="ITN155" s="98"/>
      <c r="ITO155" s="98"/>
      <c r="ITP155" s="98"/>
      <c r="ITQ155" s="98"/>
      <c r="ITR155" s="98"/>
      <c r="ITS155" s="98"/>
      <c r="ITT155" s="98"/>
      <c r="ITU155" s="98"/>
      <c r="ITV155" s="98"/>
      <c r="ITW155" s="98"/>
      <c r="ITX155" s="98"/>
      <c r="ITY155" s="98"/>
      <c r="ITZ155" s="98"/>
      <c r="IUA155" s="98"/>
      <c r="IUB155" s="98"/>
      <c r="IUC155" s="98"/>
      <c r="IUD155" s="98"/>
      <c r="IUE155" s="98"/>
      <c r="IUF155" s="98"/>
      <c r="IUG155" s="98"/>
      <c r="IUH155" s="98"/>
      <c r="IUI155" s="98"/>
      <c r="IUJ155" s="98"/>
      <c r="IUK155" s="98"/>
      <c r="IUL155" s="98"/>
      <c r="IUM155" s="98"/>
      <c r="IUN155" s="98"/>
      <c r="IUO155" s="98"/>
      <c r="IUP155" s="98"/>
      <c r="IUQ155" s="98"/>
      <c r="IUR155" s="98"/>
      <c r="IUS155" s="98"/>
      <c r="IUT155" s="98"/>
      <c r="IUU155" s="98"/>
      <c r="IUV155" s="98"/>
      <c r="IUW155" s="98"/>
      <c r="IUX155" s="98"/>
      <c r="IUY155" s="98"/>
      <c r="IUZ155" s="98"/>
      <c r="IVA155" s="98"/>
      <c r="IVB155" s="98"/>
      <c r="IVC155" s="98"/>
      <c r="IVD155" s="98"/>
      <c r="IVE155" s="98"/>
      <c r="IVF155" s="98"/>
      <c r="IVG155" s="98"/>
      <c r="IVH155" s="98"/>
      <c r="IVI155" s="98"/>
      <c r="IVJ155" s="98"/>
      <c r="IVK155" s="98"/>
      <c r="IVL155" s="98"/>
      <c r="IVM155" s="98"/>
      <c r="IVN155" s="98"/>
      <c r="IVO155" s="98"/>
      <c r="IVP155" s="98"/>
      <c r="IVQ155" s="98"/>
      <c r="IVR155" s="98"/>
      <c r="IVS155" s="98"/>
      <c r="IVT155" s="98"/>
      <c r="IVU155" s="98"/>
      <c r="IVV155" s="98"/>
      <c r="IVW155" s="98"/>
      <c r="IVX155" s="98"/>
      <c r="IVY155" s="98"/>
      <c r="IVZ155" s="98"/>
      <c r="IWA155" s="98"/>
      <c r="IWB155" s="98"/>
      <c r="IWC155" s="98"/>
      <c r="IWD155" s="98"/>
      <c r="IWE155" s="98"/>
      <c r="IWF155" s="98"/>
      <c r="IWG155" s="98"/>
      <c r="IWH155" s="98"/>
      <c r="IWI155" s="98"/>
      <c r="IWJ155" s="98"/>
      <c r="IWK155" s="98"/>
      <c r="IWL155" s="98"/>
      <c r="IWM155" s="98"/>
      <c r="IWN155" s="98"/>
      <c r="IWO155" s="98"/>
      <c r="IWP155" s="98"/>
      <c r="IWQ155" s="98"/>
      <c r="IWR155" s="98"/>
      <c r="IWS155" s="98"/>
      <c r="IWT155" s="98"/>
      <c r="IWU155" s="98"/>
      <c r="IWV155" s="98"/>
      <c r="IWW155" s="98"/>
      <c r="IWX155" s="98"/>
      <c r="IWY155" s="98"/>
      <c r="IWZ155" s="98"/>
      <c r="IXA155" s="98"/>
      <c r="IXB155" s="98"/>
      <c r="IXC155" s="98"/>
      <c r="IXD155" s="98"/>
      <c r="IXE155" s="98"/>
      <c r="IXF155" s="98"/>
      <c r="IXG155" s="98"/>
      <c r="IXH155" s="98"/>
      <c r="IXI155" s="98"/>
      <c r="IXJ155" s="98"/>
      <c r="IXK155" s="98"/>
      <c r="IXL155" s="98"/>
      <c r="IXM155" s="98"/>
      <c r="IXN155" s="98"/>
      <c r="IXO155" s="98"/>
      <c r="IXP155" s="98"/>
      <c r="IXQ155" s="98"/>
      <c r="IXR155" s="98"/>
      <c r="IXS155" s="98"/>
      <c r="IXT155" s="98"/>
      <c r="IXU155" s="98"/>
      <c r="IXV155" s="98"/>
      <c r="IXW155" s="98"/>
      <c r="IXX155" s="98"/>
      <c r="IXY155" s="98"/>
      <c r="IXZ155" s="98"/>
      <c r="IYA155" s="98"/>
      <c r="IYB155" s="98"/>
      <c r="IYC155" s="98"/>
      <c r="IYD155" s="98"/>
      <c r="IYE155" s="98"/>
      <c r="IYF155" s="98"/>
      <c r="IYG155" s="98"/>
      <c r="IYH155" s="98"/>
      <c r="IYI155" s="98"/>
      <c r="IYJ155" s="98"/>
      <c r="IYK155" s="98"/>
      <c r="IYL155" s="98"/>
      <c r="IYM155" s="98"/>
      <c r="IYN155" s="98"/>
      <c r="IYO155" s="98"/>
      <c r="IYP155" s="98"/>
      <c r="IYQ155" s="98"/>
      <c r="IYR155" s="98"/>
      <c r="IYS155" s="98"/>
      <c r="IYT155" s="98"/>
      <c r="IYU155" s="98"/>
      <c r="IYV155" s="98"/>
      <c r="IYW155" s="98"/>
      <c r="IYX155" s="98"/>
      <c r="IYY155" s="98"/>
      <c r="IYZ155" s="98"/>
      <c r="IZA155" s="98"/>
      <c r="IZB155" s="98"/>
      <c r="IZC155" s="98"/>
      <c r="IZD155" s="98"/>
      <c r="IZE155" s="98"/>
      <c r="IZF155" s="98"/>
      <c r="IZG155" s="98"/>
      <c r="IZH155" s="98"/>
      <c r="IZI155" s="98"/>
      <c r="IZJ155" s="98"/>
      <c r="IZK155" s="98"/>
      <c r="IZL155" s="98"/>
      <c r="IZM155" s="98"/>
      <c r="IZN155" s="98"/>
      <c r="IZO155" s="98"/>
      <c r="IZP155" s="98"/>
      <c r="IZQ155" s="98"/>
      <c r="IZR155" s="98"/>
      <c r="IZS155" s="98"/>
      <c r="IZT155" s="98"/>
      <c r="IZU155" s="98"/>
      <c r="IZV155" s="98"/>
      <c r="IZW155" s="98"/>
      <c r="IZX155" s="98"/>
      <c r="IZY155" s="98"/>
      <c r="IZZ155" s="98"/>
      <c r="JAA155" s="98"/>
      <c r="JAB155" s="98"/>
      <c r="JAC155" s="98"/>
      <c r="JAD155" s="98"/>
      <c r="JAE155" s="98"/>
      <c r="JAF155" s="98"/>
      <c r="JAG155" s="98"/>
      <c r="JAH155" s="98"/>
      <c r="JAI155" s="98"/>
      <c r="JAJ155" s="98"/>
      <c r="JAK155" s="98"/>
      <c r="JAL155" s="98"/>
      <c r="JAM155" s="98"/>
      <c r="JAN155" s="98"/>
      <c r="JAO155" s="98"/>
      <c r="JAP155" s="98"/>
      <c r="JAQ155" s="98"/>
      <c r="JAR155" s="98"/>
      <c r="JAS155" s="98"/>
      <c r="JAT155" s="98"/>
      <c r="JAU155" s="98"/>
      <c r="JAV155" s="98"/>
      <c r="JAW155" s="98"/>
      <c r="JAX155" s="98"/>
      <c r="JAY155" s="98"/>
      <c r="JAZ155" s="98"/>
      <c r="JBA155" s="98"/>
      <c r="JBB155" s="98"/>
      <c r="JBC155" s="98"/>
      <c r="JBD155" s="98"/>
      <c r="JBE155" s="98"/>
      <c r="JBF155" s="98"/>
      <c r="JBG155" s="98"/>
      <c r="JBH155" s="98"/>
      <c r="JBI155" s="98"/>
      <c r="JBJ155" s="98"/>
      <c r="JBK155" s="98"/>
      <c r="JBL155" s="98"/>
      <c r="JBM155" s="98"/>
      <c r="JBN155" s="98"/>
      <c r="JBO155" s="98"/>
      <c r="JBP155" s="98"/>
      <c r="JBQ155" s="98"/>
      <c r="JBR155" s="98"/>
      <c r="JBS155" s="98"/>
      <c r="JBT155" s="98"/>
      <c r="JBU155" s="98"/>
      <c r="JBV155" s="98"/>
      <c r="JBW155" s="98"/>
      <c r="JBX155" s="98"/>
      <c r="JBY155" s="98"/>
      <c r="JBZ155" s="98"/>
      <c r="JCA155" s="98"/>
      <c r="JCB155" s="98"/>
      <c r="JCC155" s="98"/>
      <c r="JCD155" s="98"/>
      <c r="JCE155" s="98"/>
      <c r="JCF155" s="98"/>
      <c r="JCG155" s="98"/>
      <c r="JCH155" s="98"/>
      <c r="JCI155" s="98"/>
      <c r="JCJ155" s="98"/>
      <c r="JCK155" s="98"/>
      <c r="JCL155" s="98"/>
      <c r="JCM155" s="98"/>
      <c r="JCN155" s="98"/>
      <c r="JCO155" s="98"/>
      <c r="JCP155" s="98"/>
      <c r="JCQ155" s="98"/>
      <c r="JCR155" s="98"/>
      <c r="JCS155" s="98"/>
      <c r="JCT155" s="98"/>
      <c r="JCU155" s="98"/>
      <c r="JCV155" s="98"/>
      <c r="JCW155" s="98"/>
      <c r="JCX155" s="98"/>
      <c r="JCY155" s="98"/>
      <c r="JCZ155" s="98"/>
      <c r="JDA155" s="98"/>
      <c r="JDB155" s="98"/>
      <c r="JDC155" s="98"/>
      <c r="JDD155" s="98"/>
      <c r="JDE155" s="98"/>
      <c r="JDF155" s="98"/>
      <c r="JDG155" s="98"/>
      <c r="JDH155" s="98"/>
      <c r="JDI155" s="98"/>
      <c r="JDJ155" s="98"/>
      <c r="JDK155" s="98"/>
      <c r="JDL155" s="98"/>
      <c r="JDM155" s="98"/>
      <c r="JDN155" s="98"/>
      <c r="JDO155" s="98"/>
      <c r="JDP155" s="98"/>
      <c r="JDQ155" s="98"/>
      <c r="JDR155" s="98"/>
      <c r="JDS155" s="98"/>
      <c r="JDT155" s="98"/>
      <c r="JDU155" s="98"/>
      <c r="JDV155" s="98"/>
      <c r="JDW155" s="98"/>
      <c r="JDX155" s="98"/>
      <c r="JDY155" s="98"/>
      <c r="JDZ155" s="98"/>
      <c r="JEA155" s="98"/>
      <c r="JEB155" s="98"/>
      <c r="JEC155" s="98"/>
      <c r="JED155" s="98"/>
      <c r="JEE155" s="98"/>
      <c r="JEF155" s="98"/>
      <c r="JEG155" s="98"/>
      <c r="JEH155" s="98"/>
      <c r="JEI155" s="98"/>
      <c r="JEJ155" s="98"/>
      <c r="JEK155" s="98"/>
      <c r="JEL155" s="98"/>
      <c r="JEM155" s="98"/>
      <c r="JEN155" s="98"/>
      <c r="JEO155" s="98"/>
      <c r="JEP155" s="98"/>
      <c r="JEQ155" s="98"/>
      <c r="JER155" s="98"/>
      <c r="JES155" s="98"/>
      <c r="JET155" s="98"/>
      <c r="JEU155" s="98"/>
      <c r="JEV155" s="98"/>
      <c r="JEW155" s="98"/>
      <c r="JEX155" s="98"/>
      <c r="JEY155" s="98"/>
      <c r="JEZ155" s="98"/>
      <c r="JFA155" s="98"/>
      <c r="JFB155" s="98"/>
      <c r="JFC155" s="98"/>
      <c r="JFD155" s="98"/>
      <c r="JFE155" s="98"/>
      <c r="JFF155" s="98"/>
      <c r="JFG155" s="98"/>
      <c r="JFH155" s="98"/>
      <c r="JFI155" s="98"/>
      <c r="JFJ155" s="98"/>
      <c r="JFK155" s="98"/>
      <c r="JFL155" s="98"/>
      <c r="JFM155" s="98"/>
      <c r="JFN155" s="98"/>
      <c r="JFO155" s="98"/>
      <c r="JFP155" s="98"/>
      <c r="JFQ155" s="98"/>
      <c r="JFR155" s="98"/>
      <c r="JFS155" s="98"/>
      <c r="JFT155" s="98"/>
      <c r="JFU155" s="98"/>
      <c r="JFV155" s="98"/>
      <c r="JFW155" s="98"/>
      <c r="JFX155" s="98"/>
      <c r="JFY155" s="98"/>
      <c r="JFZ155" s="98"/>
      <c r="JGA155" s="98"/>
      <c r="JGB155" s="98"/>
      <c r="JGC155" s="98"/>
      <c r="JGD155" s="98"/>
      <c r="JGE155" s="98"/>
      <c r="JGF155" s="98"/>
      <c r="JGG155" s="98"/>
      <c r="JGH155" s="98"/>
      <c r="JGI155" s="98"/>
      <c r="JGJ155" s="98"/>
      <c r="JGK155" s="98"/>
      <c r="JGL155" s="98"/>
      <c r="JGM155" s="98"/>
      <c r="JGN155" s="98"/>
      <c r="JGO155" s="98"/>
      <c r="JGP155" s="98"/>
      <c r="JGQ155" s="98"/>
      <c r="JGR155" s="98"/>
      <c r="JGS155" s="98"/>
      <c r="JGT155" s="98"/>
      <c r="JGU155" s="98"/>
      <c r="JGV155" s="98"/>
      <c r="JGW155" s="98"/>
      <c r="JGX155" s="98"/>
      <c r="JGY155" s="98"/>
      <c r="JGZ155" s="98"/>
      <c r="JHA155" s="98"/>
      <c r="JHB155" s="98"/>
      <c r="JHC155" s="98"/>
      <c r="JHD155" s="98"/>
      <c r="JHE155" s="98"/>
      <c r="JHF155" s="98"/>
      <c r="JHG155" s="98"/>
      <c r="JHH155" s="98"/>
      <c r="JHI155" s="98"/>
      <c r="JHJ155" s="98"/>
      <c r="JHK155" s="98"/>
      <c r="JHL155" s="98"/>
      <c r="JHM155" s="98"/>
      <c r="JHN155" s="98"/>
      <c r="JHO155" s="98"/>
      <c r="JHP155" s="98"/>
      <c r="JHQ155" s="98"/>
      <c r="JHR155" s="98"/>
      <c r="JHS155" s="98"/>
      <c r="JHT155" s="98"/>
      <c r="JHU155" s="98"/>
      <c r="JHV155" s="98"/>
      <c r="JHW155" s="98"/>
      <c r="JHX155" s="98"/>
      <c r="JHY155" s="98"/>
      <c r="JHZ155" s="98"/>
      <c r="JIA155" s="98"/>
      <c r="JIB155" s="98"/>
      <c r="JIC155" s="98"/>
      <c r="JID155" s="98"/>
      <c r="JIE155" s="98"/>
      <c r="JIF155" s="98"/>
      <c r="JIG155" s="98"/>
      <c r="JIH155" s="98"/>
      <c r="JII155" s="98"/>
      <c r="JIJ155" s="98"/>
      <c r="JIK155" s="98"/>
      <c r="JIL155" s="98"/>
      <c r="JIM155" s="98"/>
      <c r="JIN155" s="98"/>
      <c r="JIO155" s="98"/>
      <c r="JIP155" s="98"/>
      <c r="JIQ155" s="98"/>
      <c r="JIR155" s="98"/>
      <c r="JIS155" s="98"/>
      <c r="JIT155" s="98"/>
      <c r="JIU155" s="98"/>
      <c r="JIV155" s="98"/>
      <c r="JIW155" s="98"/>
      <c r="JIX155" s="98"/>
      <c r="JIY155" s="98"/>
      <c r="JIZ155" s="98"/>
      <c r="JJA155" s="98"/>
      <c r="JJB155" s="98"/>
      <c r="JJC155" s="98"/>
      <c r="JJD155" s="98"/>
      <c r="JJE155" s="98"/>
      <c r="JJF155" s="98"/>
      <c r="JJG155" s="98"/>
      <c r="JJH155" s="98"/>
      <c r="JJI155" s="98"/>
      <c r="JJJ155" s="98"/>
      <c r="JJK155" s="98"/>
      <c r="JJL155" s="98"/>
      <c r="JJM155" s="98"/>
      <c r="JJN155" s="98"/>
      <c r="JJO155" s="98"/>
      <c r="JJP155" s="98"/>
      <c r="JJQ155" s="98"/>
      <c r="JJR155" s="98"/>
      <c r="JJS155" s="98"/>
      <c r="JJT155" s="98"/>
      <c r="JJU155" s="98"/>
      <c r="JJV155" s="98"/>
      <c r="JJW155" s="98"/>
      <c r="JJX155" s="98"/>
      <c r="JJY155" s="98"/>
      <c r="JJZ155" s="98"/>
      <c r="JKA155" s="98"/>
      <c r="JKB155" s="98"/>
      <c r="JKC155" s="98"/>
      <c r="JKD155" s="98"/>
      <c r="JKE155" s="98"/>
      <c r="JKF155" s="98"/>
      <c r="JKG155" s="98"/>
      <c r="JKH155" s="98"/>
      <c r="JKI155" s="98"/>
      <c r="JKJ155" s="98"/>
      <c r="JKK155" s="98"/>
      <c r="JKL155" s="98"/>
      <c r="JKM155" s="98"/>
      <c r="JKN155" s="98"/>
      <c r="JKO155" s="98"/>
      <c r="JKP155" s="98"/>
      <c r="JKQ155" s="98"/>
      <c r="JKR155" s="98"/>
      <c r="JKS155" s="98"/>
      <c r="JKT155" s="98"/>
      <c r="JKU155" s="98"/>
      <c r="JKV155" s="98"/>
      <c r="JKW155" s="98"/>
      <c r="JKX155" s="98"/>
      <c r="JKY155" s="98"/>
      <c r="JKZ155" s="98"/>
      <c r="JLA155" s="98"/>
      <c r="JLB155" s="98"/>
      <c r="JLC155" s="98"/>
      <c r="JLD155" s="98"/>
      <c r="JLE155" s="98"/>
      <c r="JLF155" s="98"/>
      <c r="JLG155" s="98"/>
      <c r="JLH155" s="98"/>
      <c r="JLI155" s="98"/>
      <c r="JLJ155" s="98"/>
      <c r="JLK155" s="98"/>
      <c r="JLL155" s="98"/>
      <c r="JLM155" s="98"/>
      <c r="JLN155" s="98"/>
      <c r="JLO155" s="98"/>
      <c r="JLP155" s="98"/>
      <c r="JLQ155" s="98"/>
      <c r="JLR155" s="98"/>
      <c r="JLS155" s="98"/>
      <c r="JLT155" s="98"/>
      <c r="JLU155" s="98"/>
      <c r="JLV155" s="98"/>
      <c r="JLW155" s="98"/>
      <c r="JLX155" s="98"/>
      <c r="JLY155" s="98"/>
      <c r="JLZ155" s="98"/>
      <c r="JMA155" s="98"/>
      <c r="JMB155" s="98"/>
      <c r="JMC155" s="98"/>
      <c r="JMD155" s="98"/>
      <c r="JME155" s="98"/>
      <c r="JMF155" s="98"/>
      <c r="JMG155" s="98"/>
      <c r="JMH155" s="98"/>
      <c r="JMI155" s="98"/>
      <c r="JMJ155" s="98"/>
      <c r="JMK155" s="98"/>
      <c r="JML155" s="98"/>
      <c r="JMM155" s="98"/>
      <c r="JMN155" s="98"/>
      <c r="JMO155" s="98"/>
      <c r="JMP155" s="98"/>
      <c r="JMQ155" s="98"/>
      <c r="JMR155" s="98"/>
      <c r="JMS155" s="98"/>
      <c r="JMT155" s="98"/>
      <c r="JMU155" s="98"/>
      <c r="JMV155" s="98"/>
      <c r="JMW155" s="98"/>
      <c r="JMX155" s="98"/>
      <c r="JMY155" s="98"/>
      <c r="JMZ155" s="98"/>
      <c r="JNA155" s="98"/>
      <c r="JNB155" s="98"/>
      <c r="JNC155" s="98"/>
      <c r="JND155" s="98"/>
      <c r="JNE155" s="98"/>
      <c r="JNF155" s="98"/>
      <c r="JNG155" s="98"/>
      <c r="JNH155" s="98"/>
      <c r="JNI155" s="98"/>
      <c r="JNJ155" s="98"/>
      <c r="JNK155" s="98"/>
      <c r="JNL155" s="98"/>
      <c r="JNM155" s="98"/>
      <c r="JNN155" s="98"/>
      <c r="JNO155" s="98"/>
      <c r="JNP155" s="98"/>
      <c r="JNQ155" s="98"/>
      <c r="JNR155" s="98"/>
      <c r="JNS155" s="98"/>
      <c r="JNT155" s="98"/>
      <c r="JNU155" s="98"/>
      <c r="JNV155" s="98"/>
      <c r="JNW155" s="98"/>
      <c r="JNX155" s="98"/>
      <c r="JNY155" s="98"/>
      <c r="JNZ155" s="98"/>
      <c r="JOA155" s="98"/>
      <c r="JOB155" s="98"/>
      <c r="JOC155" s="98"/>
      <c r="JOD155" s="98"/>
      <c r="JOE155" s="98"/>
      <c r="JOF155" s="98"/>
      <c r="JOG155" s="98"/>
      <c r="JOH155" s="98"/>
      <c r="JOI155" s="98"/>
      <c r="JOJ155" s="98"/>
      <c r="JOK155" s="98"/>
      <c r="JOL155" s="98"/>
      <c r="JOM155" s="98"/>
      <c r="JON155" s="98"/>
      <c r="JOO155" s="98"/>
      <c r="JOP155" s="98"/>
      <c r="JOQ155" s="98"/>
      <c r="JOR155" s="98"/>
      <c r="JOS155" s="98"/>
      <c r="JOT155" s="98"/>
      <c r="JOU155" s="98"/>
      <c r="JOV155" s="98"/>
      <c r="JOW155" s="98"/>
      <c r="JOX155" s="98"/>
      <c r="JOY155" s="98"/>
      <c r="JOZ155" s="98"/>
      <c r="JPA155" s="98"/>
      <c r="JPB155" s="98"/>
      <c r="JPC155" s="98"/>
      <c r="JPD155" s="98"/>
      <c r="JPE155" s="98"/>
      <c r="JPF155" s="98"/>
      <c r="JPG155" s="98"/>
      <c r="JPH155" s="98"/>
      <c r="JPI155" s="98"/>
      <c r="JPJ155" s="98"/>
      <c r="JPK155" s="98"/>
      <c r="JPL155" s="98"/>
      <c r="JPM155" s="98"/>
      <c r="JPN155" s="98"/>
      <c r="JPO155" s="98"/>
      <c r="JPP155" s="98"/>
      <c r="JPQ155" s="98"/>
      <c r="JPR155" s="98"/>
      <c r="JPS155" s="98"/>
      <c r="JPT155" s="98"/>
      <c r="JPU155" s="98"/>
      <c r="JPV155" s="98"/>
      <c r="JPW155" s="98"/>
      <c r="JPX155" s="98"/>
      <c r="JPY155" s="98"/>
      <c r="JPZ155" s="98"/>
      <c r="JQA155" s="98"/>
      <c r="JQB155" s="98"/>
      <c r="JQC155" s="98"/>
      <c r="JQD155" s="98"/>
      <c r="JQE155" s="98"/>
      <c r="JQF155" s="98"/>
      <c r="JQG155" s="98"/>
      <c r="JQH155" s="98"/>
      <c r="JQI155" s="98"/>
      <c r="JQJ155" s="98"/>
      <c r="JQK155" s="98"/>
      <c r="JQL155" s="98"/>
      <c r="JQM155" s="98"/>
      <c r="JQN155" s="98"/>
      <c r="JQO155" s="98"/>
      <c r="JQP155" s="98"/>
      <c r="JQQ155" s="98"/>
      <c r="JQR155" s="98"/>
      <c r="JQS155" s="98"/>
      <c r="JQT155" s="98"/>
      <c r="JQU155" s="98"/>
      <c r="JQV155" s="98"/>
      <c r="JQW155" s="98"/>
      <c r="JQX155" s="98"/>
      <c r="JQY155" s="98"/>
      <c r="JQZ155" s="98"/>
      <c r="JRA155" s="98"/>
      <c r="JRB155" s="98"/>
      <c r="JRC155" s="98"/>
      <c r="JRD155" s="98"/>
      <c r="JRE155" s="98"/>
      <c r="JRF155" s="98"/>
      <c r="JRG155" s="98"/>
      <c r="JRH155" s="98"/>
      <c r="JRI155" s="98"/>
      <c r="JRJ155" s="98"/>
      <c r="JRK155" s="98"/>
      <c r="JRL155" s="98"/>
      <c r="JRM155" s="98"/>
      <c r="JRN155" s="98"/>
      <c r="JRO155" s="98"/>
      <c r="JRP155" s="98"/>
      <c r="JRQ155" s="98"/>
      <c r="JRR155" s="98"/>
      <c r="JRS155" s="98"/>
      <c r="JRT155" s="98"/>
      <c r="JRU155" s="98"/>
      <c r="JRV155" s="98"/>
      <c r="JRW155" s="98"/>
      <c r="JRX155" s="98"/>
      <c r="JRY155" s="98"/>
      <c r="JRZ155" s="98"/>
      <c r="JSA155" s="98"/>
      <c r="JSB155" s="98"/>
      <c r="JSC155" s="98"/>
      <c r="JSD155" s="98"/>
      <c r="JSE155" s="98"/>
      <c r="JSF155" s="98"/>
      <c r="JSG155" s="98"/>
      <c r="JSH155" s="98"/>
      <c r="JSI155" s="98"/>
      <c r="JSJ155" s="98"/>
      <c r="JSK155" s="98"/>
      <c r="JSL155" s="98"/>
      <c r="JSM155" s="98"/>
      <c r="JSN155" s="98"/>
      <c r="JSO155" s="98"/>
      <c r="JSP155" s="98"/>
      <c r="JSQ155" s="98"/>
      <c r="JSR155" s="98"/>
      <c r="JSS155" s="98"/>
      <c r="JST155" s="98"/>
      <c r="JSU155" s="98"/>
      <c r="JSV155" s="98"/>
      <c r="JSW155" s="98"/>
      <c r="JSX155" s="98"/>
      <c r="JSY155" s="98"/>
      <c r="JSZ155" s="98"/>
      <c r="JTA155" s="98"/>
      <c r="JTB155" s="98"/>
      <c r="JTC155" s="98"/>
      <c r="JTD155" s="98"/>
      <c r="JTE155" s="98"/>
      <c r="JTF155" s="98"/>
      <c r="JTG155" s="98"/>
      <c r="JTH155" s="98"/>
      <c r="JTI155" s="98"/>
      <c r="JTJ155" s="98"/>
      <c r="JTK155" s="98"/>
      <c r="JTL155" s="98"/>
      <c r="JTM155" s="98"/>
      <c r="JTN155" s="98"/>
      <c r="JTO155" s="98"/>
      <c r="JTP155" s="98"/>
      <c r="JTQ155" s="98"/>
      <c r="JTR155" s="98"/>
      <c r="JTS155" s="98"/>
      <c r="JTT155" s="98"/>
      <c r="JTU155" s="98"/>
      <c r="JTV155" s="98"/>
      <c r="JTW155" s="98"/>
      <c r="JTX155" s="98"/>
      <c r="JTY155" s="98"/>
      <c r="JTZ155" s="98"/>
      <c r="JUA155" s="98"/>
      <c r="JUB155" s="98"/>
      <c r="JUC155" s="98"/>
      <c r="JUD155" s="98"/>
      <c r="JUE155" s="98"/>
      <c r="JUF155" s="98"/>
      <c r="JUG155" s="98"/>
      <c r="JUH155" s="98"/>
      <c r="JUI155" s="98"/>
      <c r="JUJ155" s="98"/>
      <c r="JUK155" s="98"/>
      <c r="JUL155" s="98"/>
      <c r="JUM155" s="98"/>
      <c r="JUN155" s="98"/>
      <c r="JUO155" s="98"/>
      <c r="JUP155" s="98"/>
      <c r="JUQ155" s="98"/>
      <c r="JUR155" s="98"/>
      <c r="JUS155" s="98"/>
      <c r="JUT155" s="98"/>
      <c r="JUU155" s="98"/>
      <c r="JUV155" s="98"/>
      <c r="JUW155" s="98"/>
      <c r="JUX155" s="98"/>
      <c r="JUY155" s="98"/>
      <c r="JUZ155" s="98"/>
      <c r="JVA155" s="98"/>
      <c r="JVB155" s="98"/>
      <c r="JVC155" s="98"/>
      <c r="JVD155" s="98"/>
      <c r="JVE155" s="98"/>
      <c r="JVF155" s="98"/>
      <c r="JVG155" s="98"/>
      <c r="JVH155" s="98"/>
      <c r="JVI155" s="98"/>
      <c r="JVJ155" s="98"/>
      <c r="JVK155" s="98"/>
      <c r="JVL155" s="98"/>
      <c r="JVM155" s="98"/>
      <c r="JVN155" s="98"/>
      <c r="JVO155" s="98"/>
      <c r="JVP155" s="98"/>
      <c r="JVQ155" s="98"/>
      <c r="JVR155" s="98"/>
      <c r="JVS155" s="98"/>
      <c r="JVT155" s="98"/>
      <c r="JVU155" s="98"/>
      <c r="JVV155" s="98"/>
      <c r="JVW155" s="98"/>
      <c r="JVX155" s="98"/>
      <c r="JVY155" s="98"/>
      <c r="JVZ155" s="98"/>
      <c r="JWA155" s="98"/>
      <c r="JWB155" s="98"/>
      <c r="JWC155" s="98"/>
      <c r="JWD155" s="98"/>
      <c r="JWE155" s="98"/>
      <c r="JWF155" s="98"/>
      <c r="JWG155" s="98"/>
      <c r="JWH155" s="98"/>
      <c r="JWI155" s="98"/>
      <c r="JWJ155" s="98"/>
      <c r="JWK155" s="98"/>
      <c r="JWL155" s="98"/>
      <c r="JWM155" s="98"/>
      <c r="JWN155" s="98"/>
      <c r="JWO155" s="98"/>
      <c r="JWP155" s="98"/>
      <c r="JWQ155" s="98"/>
      <c r="JWR155" s="98"/>
      <c r="JWS155" s="98"/>
      <c r="JWT155" s="98"/>
      <c r="JWU155" s="98"/>
      <c r="JWV155" s="98"/>
      <c r="JWW155" s="98"/>
      <c r="JWX155" s="98"/>
      <c r="JWY155" s="98"/>
      <c r="JWZ155" s="98"/>
      <c r="JXA155" s="98"/>
      <c r="JXB155" s="98"/>
      <c r="JXC155" s="98"/>
      <c r="JXD155" s="98"/>
      <c r="JXE155" s="98"/>
      <c r="JXF155" s="98"/>
      <c r="JXG155" s="98"/>
      <c r="JXH155" s="98"/>
      <c r="JXI155" s="98"/>
      <c r="JXJ155" s="98"/>
      <c r="JXK155" s="98"/>
      <c r="JXL155" s="98"/>
      <c r="JXM155" s="98"/>
      <c r="JXN155" s="98"/>
      <c r="JXO155" s="98"/>
      <c r="JXP155" s="98"/>
      <c r="JXQ155" s="98"/>
      <c r="JXR155" s="98"/>
      <c r="JXS155" s="98"/>
      <c r="JXT155" s="98"/>
      <c r="JXU155" s="98"/>
      <c r="JXV155" s="98"/>
      <c r="JXW155" s="98"/>
      <c r="JXX155" s="98"/>
      <c r="JXY155" s="98"/>
      <c r="JXZ155" s="98"/>
      <c r="JYA155" s="98"/>
      <c r="JYB155" s="98"/>
      <c r="JYC155" s="98"/>
      <c r="JYD155" s="98"/>
      <c r="JYE155" s="98"/>
      <c r="JYF155" s="98"/>
      <c r="JYG155" s="98"/>
      <c r="JYH155" s="98"/>
      <c r="JYI155" s="98"/>
      <c r="JYJ155" s="98"/>
      <c r="JYK155" s="98"/>
      <c r="JYL155" s="98"/>
      <c r="JYM155" s="98"/>
      <c r="JYN155" s="98"/>
      <c r="JYO155" s="98"/>
      <c r="JYP155" s="98"/>
      <c r="JYQ155" s="98"/>
      <c r="JYR155" s="98"/>
      <c r="JYS155" s="98"/>
      <c r="JYT155" s="98"/>
      <c r="JYU155" s="98"/>
      <c r="JYV155" s="98"/>
      <c r="JYW155" s="98"/>
      <c r="JYX155" s="98"/>
      <c r="JYY155" s="98"/>
      <c r="JYZ155" s="98"/>
      <c r="JZA155" s="98"/>
      <c r="JZB155" s="98"/>
      <c r="JZC155" s="98"/>
      <c r="JZD155" s="98"/>
      <c r="JZE155" s="98"/>
      <c r="JZF155" s="98"/>
      <c r="JZG155" s="98"/>
      <c r="JZH155" s="98"/>
      <c r="JZI155" s="98"/>
      <c r="JZJ155" s="98"/>
      <c r="JZK155" s="98"/>
      <c r="JZL155" s="98"/>
      <c r="JZM155" s="98"/>
      <c r="JZN155" s="98"/>
      <c r="JZO155" s="98"/>
      <c r="JZP155" s="98"/>
      <c r="JZQ155" s="98"/>
      <c r="JZR155" s="98"/>
      <c r="JZS155" s="98"/>
      <c r="JZT155" s="98"/>
      <c r="JZU155" s="98"/>
      <c r="JZV155" s="98"/>
      <c r="JZW155" s="98"/>
      <c r="JZX155" s="98"/>
      <c r="JZY155" s="98"/>
      <c r="JZZ155" s="98"/>
      <c r="KAA155" s="98"/>
      <c r="KAB155" s="98"/>
      <c r="KAC155" s="98"/>
      <c r="KAD155" s="98"/>
      <c r="KAE155" s="98"/>
      <c r="KAF155" s="98"/>
      <c r="KAG155" s="98"/>
      <c r="KAH155" s="98"/>
      <c r="KAI155" s="98"/>
      <c r="KAJ155" s="98"/>
      <c r="KAK155" s="98"/>
      <c r="KAL155" s="98"/>
      <c r="KAM155" s="98"/>
      <c r="KAN155" s="98"/>
      <c r="KAO155" s="98"/>
      <c r="KAP155" s="98"/>
      <c r="KAQ155" s="98"/>
      <c r="KAR155" s="98"/>
      <c r="KAS155" s="98"/>
      <c r="KAT155" s="98"/>
      <c r="KAU155" s="98"/>
      <c r="KAV155" s="98"/>
      <c r="KAW155" s="98"/>
      <c r="KAX155" s="98"/>
      <c r="KAY155" s="98"/>
      <c r="KAZ155" s="98"/>
      <c r="KBA155" s="98"/>
      <c r="KBB155" s="98"/>
      <c r="KBC155" s="98"/>
      <c r="KBD155" s="98"/>
      <c r="KBE155" s="98"/>
      <c r="KBF155" s="98"/>
      <c r="KBG155" s="98"/>
      <c r="KBH155" s="98"/>
      <c r="KBI155" s="98"/>
      <c r="KBJ155" s="98"/>
      <c r="KBK155" s="98"/>
      <c r="KBL155" s="98"/>
      <c r="KBM155" s="98"/>
      <c r="KBN155" s="98"/>
      <c r="KBO155" s="98"/>
      <c r="KBP155" s="98"/>
      <c r="KBQ155" s="98"/>
      <c r="KBR155" s="98"/>
      <c r="KBS155" s="98"/>
      <c r="KBT155" s="98"/>
      <c r="KBU155" s="98"/>
      <c r="KBV155" s="98"/>
      <c r="KBW155" s="98"/>
      <c r="KBX155" s="98"/>
      <c r="KBY155" s="98"/>
      <c r="KBZ155" s="98"/>
      <c r="KCA155" s="98"/>
      <c r="KCB155" s="98"/>
      <c r="KCC155" s="98"/>
      <c r="KCD155" s="98"/>
      <c r="KCE155" s="98"/>
      <c r="KCF155" s="98"/>
      <c r="KCG155" s="98"/>
      <c r="KCH155" s="98"/>
      <c r="KCI155" s="98"/>
      <c r="KCJ155" s="98"/>
      <c r="KCK155" s="98"/>
      <c r="KCL155" s="98"/>
      <c r="KCM155" s="98"/>
      <c r="KCN155" s="98"/>
      <c r="KCO155" s="98"/>
      <c r="KCP155" s="98"/>
      <c r="KCQ155" s="98"/>
      <c r="KCR155" s="98"/>
      <c r="KCS155" s="98"/>
      <c r="KCT155" s="98"/>
      <c r="KCU155" s="98"/>
      <c r="KCV155" s="98"/>
      <c r="KCW155" s="98"/>
      <c r="KCX155" s="98"/>
      <c r="KCY155" s="98"/>
      <c r="KCZ155" s="98"/>
      <c r="KDA155" s="98"/>
      <c r="KDB155" s="98"/>
      <c r="KDC155" s="98"/>
      <c r="KDD155" s="98"/>
      <c r="KDE155" s="98"/>
      <c r="KDF155" s="98"/>
      <c r="KDG155" s="98"/>
      <c r="KDH155" s="98"/>
      <c r="KDI155" s="98"/>
      <c r="KDJ155" s="98"/>
      <c r="KDK155" s="98"/>
      <c r="KDL155" s="98"/>
      <c r="KDM155" s="98"/>
      <c r="KDN155" s="98"/>
      <c r="KDO155" s="98"/>
      <c r="KDP155" s="98"/>
      <c r="KDQ155" s="98"/>
      <c r="KDR155" s="98"/>
      <c r="KDS155" s="98"/>
      <c r="KDT155" s="98"/>
      <c r="KDU155" s="98"/>
      <c r="KDV155" s="98"/>
      <c r="KDW155" s="98"/>
      <c r="KDX155" s="98"/>
      <c r="KDY155" s="98"/>
      <c r="KDZ155" s="98"/>
      <c r="KEA155" s="98"/>
      <c r="KEB155" s="98"/>
      <c r="KEC155" s="98"/>
      <c r="KED155" s="98"/>
      <c r="KEE155" s="98"/>
      <c r="KEF155" s="98"/>
      <c r="KEG155" s="98"/>
      <c r="KEH155" s="98"/>
      <c r="KEI155" s="98"/>
      <c r="KEJ155" s="98"/>
      <c r="KEK155" s="98"/>
      <c r="KEL155" s="98"/>
      <c r="KEM155" s="98"/>
      <c r="KEN155" s="98"/>
      <c r="KEO155" s="98"/>
      <c r="KEP155" s="98"/>
      <c r="KEQ155" s="98"/>
      <c r="KER155" s="98"/>
      <c r="KES155" s="98"/>
      <c r="KET155" s="98"/>
      <c r="KEU155" s="98"/>
      <c r="KEV155" s="98"/>
      <c r="KEW155" s="98"/>
      <c r="KEX155" s="98"/>
      <c r="KEY155" s="98"/>
      <c r="KEZ155" s="98"/>
      <c r="KFA155" s="98"/>
      <c r="KFB155" s="98"/>
      <c r="KFC155" s="98"/>
      <c r="KFD155" s="98"/>
      <c r="KFE155" s="98"/>
      <c r="KFF155" s="98"/>
      <c r="KFG155" s="98"/>
      <c r="KFH155" s="98"/>
      <c r="KFI155" s="98"/>
      <c r="KFJ155" s="98"/>
      <c r="KFK155" s="98"/>
      <c r="KFL155" s="98"/>
      <c r="KFM155" s="98"/>
      <c r="KFN155" s="98"/>
      <c r="KFO155" s="98"/>
      <c r="KFP155" s="98"/>
      <c r="KFQ155" s="98"/>
      <c r="KFR155" s="98"/>
      <c r="KFS155" s="98"/>
      <c r="KFT155" s="98"/>
      <c r="KFU155" s="98"/>
      <c r="KFV155" s="98"/>
      <c r="KFW155" s="98"/>
      <c r="KFX155" s="98"/>
      <c r="KFY155" s="98"/>
      <c r="KFZ155" s="98"/>
      <c r="KGA155" s="98"/>
      <c r="KGB155" s="98"/>
      <c r="KGC155" s="98"/>
      <c r="KGD155" s="98"/>
      <c r="KGE155" s="98"/>
      <c r="KGF155" s="98"/>
      <c r="KGG155" s="98"/>
      <c r="KGH155" s="98"/>
      <c r="KGI155" s="98"/>
      <c r="KGJ155" s="98"/>
      <c r="KGK155" s="98"/>
      <c r="KGL155" s="98"/>
      <c r="KGM155" s="98"/>
      <c r="KGN155" s="98"/>
      <c r="KGO155" s="98"/>
      <c r="KGP155" s="98"/>
      <c r="KGQ155" s="98"/>
      <c r="KGR155" s="98"/>
      <c r="KGS155" s="98"/>
      <c r="KGT155" s="98"/>
      <c r="KGU155" s="98"/>
      <c r="KGV155" s="98"/>
      <c r="KGW155" s="98"/>
      <c r="KGX155" s="98"/>
      <c r="KGY155" s="98"/>
      <c r="KGZ155" s="98"/>
      <c r="KHA155" s="98"/>
      <c r="KHB155" s="98"/>
      <c r="KHC155" s="98"/>
      <c r="KHD155" s="98"/>
      <c r="KHE155" s="98"/>
      <c r="KHF155" s="98"/>
      <c r="KHG155" s="98"/>
      <c r="KHH155" s="98"/>
      <c r="KHI155" s="98"/>
      <c r="KHJ155" s="98"/>
      <c r="KHK155" s="98"/>
      <c r="KHL155" s="98"/>
      <c r="KHM155" s="98"/>
      <c r="KHN155" s="98"/>
      <c r="KHO155" s="98"/>
      <c r="KHP155" s="98"/>
      <c r="KHQ155" s="98"/>
      <c r="KHR155" s="98"/>
      <c r="KHS155" s="98"/>
      <c r="KHT155" s="98"/>
      <c r="KHU155" s="98"/>
      <c r="KHV155" s="98"/>
      <c r="KHW155" s="98"/>
      <c r="KHX155" s="98"/>
      <c r="KHY155" s="98"/>
      <c r="KHZ155" s="98"/>
      <c r="KIA155" s="98"/>
      <c r="KIB155" s="98"/>
      <c r="KIC155" s="98"/>
      <c r="KID155" s="98"/>
      <c r="KIE155" s="98"/>
      <c r="KIF155" s="98"/>
      <c r="KIG155" s="98"/>
      <c r="KIH155" s="98"/>
      <c r="KII155" s="98"/>
      <c r="KIJ155" s="98"/>
      <c r="KIK155" s="98"/>
      <c r="KIL155" s="98"/>
      <c r="KIM155" s="98"/>
      <c r="KIN155" s="98"/>
      <c r="KIO155" s="98"/>
      <c r="KIP155" s="98"/>
      <c r="KIQ155" s="98"/>
      <c r="KIR155" s="98"/>
      <c r="KIS155" s="98"/>
      <c r="KIT155" s="98"/>
      <c r="KIU155" s="98"/>
      <c r="KIV155" s="98"/>
      <c r="KIW155" s="98"/>
      <c r="KIX155" s="98"/>
      <c r="KIY155" s="98"/>
      <c r="KIZ155" s="98"/>
      <c r="KJA155" s="98"/>
      <c r="KJB155" s="98"/>
      <c r="KJC155" s="98"/>
      <c r="KJD155" s="98"/>
      <c r="KJE155" s="98"/>
      <c r="KJF155" s="98"/>
      <c r="KJG155" s="98"/>
      <c r="KJH155" s="98"/>
      <c r="KJI155" s="98"/>
      <c r="KJJ155" s="98"/>
      <c r="KJK155" s="98"/>
      <c r="KJL155" s="98"/>
      <c r="KJM155" s="98"/>
      <c r="KJN155" s="98"/>
      <c r="KJO155" s="98"/>
      <c r="KJP155" s="98"/>
      <c r="KJQ155" s="98"/>
      <c r="KJR155" s="98"/>
      <c r="KJS155" s="98"/>
      <c r="KJT155" s="98"/>
      <c r="KJU155" s="98"/>
      <c r="KJV155" s="98"/>
      <c r="KJW155" s="98"/>
      <c r="KJX155" s="98"/>
      <c r="KJY155" s="98"/>
      <c r="KJZ155" s="98"/>
      <c r="KKA155" s="98"/>
      <c r="KKB155" s="98"/>
      <c r="KKC155" s="98"/>
      <c r="KKD155" s="98"/>
      <c r="KKE155" s="98"/>
      <c r="KKF155" s="98"/>
      <c r="KKG155" s="98"/>
      <c r="KKH155" s="98"/>
      <c r="KKI155" s="98"/>
      <c r="KKJ155" s="98"/>
      <c r="KKK155" s="98"/>
      <c r="KKL155" s="98"/>
      <c r="KKM155" s="98"/>
      <c r="KKN155" s="98"/>
      <c r="KKO155" s="98"/>
      <c r="KKP155" s="98"/>
      <c r="KKQ155" s="98"/>
      <c r="KKR155" s="98"/>
      <c r="KKS155" s="98"/>
      <c r="KKT155" s="98"/>
      <c r="KKU155" s="98"/>
      <c r="KKV155" s="98"/>
      <c r="KKW155" s="98"/>
      <c r="KKX155" s="98"/>
      <c r="KKY155" s="98"/>
      <c r="KKZ155" s="98"/>
      <c r="KLA155" s="98"/>
      <c r="KLB155" s="98"/>
      <c r="KLC155" s="98"/>
      <c r="KLD155" s="98"/>
      <c r="KLE155" s="98"/>
      <c r="KLF155" s="98"/>
      <c r="KLG155" s="98"/>
      <c r="KLH155" s="98"/>
      <c r="KLI155" s="98"/>
      <c r="KLJ155" s="98"/>
      <c r="KLK155" s="98"/>
      <c r="KLL155" s="98"/>
      <c r="KLM155" s="98"/>
      <c r="KLN155" s="98"/>
      <c r="KLO155" s="98"/>
      <c r="KLP155" s="98"/>
      <c r="KLQ155" s="98"/>
      <c r="KLR155" s="98"/>
      <c r="KLS155" s="98"/>
      <c r="KLT155" s="98"/>
      <c r="KLU155" s="98"/>
      <c r="KLV155" s="98"/>
      <c r="KLW155" s="98"/>
      <c r="KLX155" s="98"/>
      <c r="KLY155" s="98"/>
      <c r="KLZ155" s="98"/>
      <c r="KMA155" s="98"/>
      <c r="KMB155" s="98"/>
      <c r="KMC155" s="98"/>
      <c r="KMD155" s="98"/>
      <c r="KME155" s="98"/>
      <c r="KMF155" s="98"/>
      <c r="KMG155" s="98"/>
      <c r="KMH155" s="98"/>
      <c r="KMI155" s="98"/>
      <c r="KMJ155" s="98"/>
      <c r="KMK155" s="98"/>
      <c r="KML155" s="98"/>
      <c r="KMM155" s="98"/>
      <c r="KMN155" s="98"/>
      <c r="KMO155" s="98"/>
      <c r="KMP155" s="98"/>
      <c r="KMQ155" s="98"/>
      <c r="KMR155" s="98"/>
      <c r="KMS155" s="98"/>
      <c r="KMT155" s="98"/>
      <c r="KMU155" s="98"/>
      <c r="KMV155" s="98"/>
      <c r="KMW155" s="98"/>
      <c r="KMX155" s="98"/>
      <c r="KMY155" s="98"/>
      <c r="KMZ155" s="98"/>
      <c r="KNA155" s="98"/>
      <c r="KNB155" s="98"/>
      <c r="KNC155" s="98"/>
      <c r="KND155" s="98"/>
      <c r="KNE155" s="98"/>
      <c r="KNF155" s="98"/>
      <c r="KNG155" s="98"/>
      <c r="KNH155" s="98"/>
      <c r="KNI155" s="98"/>
      <c r="KNJ155" s="98"/>
      <c r="KNK155" s="98"/>
      <c r="KNL155" s="98"/>
      <c r="KNM155" s="98"/>
      <c r="KNN155" s="98"/>
      <c r="KNO155" s="98"/>
      <c r="KNP155" s="98"/>
      <c r="KNQ155" s="98"/>
      <c r="KNR155" s="98"/>
      <c r="KNS155" s="98"/>
      <c r="KNT155" s="98"/>
      <c r="KNU155" s="98"/>
      <c r="KNV155" s="98"/>
      <c r="KNW155" s="98"/>
      <c r="KNX155" s="98"/>
      <c r="KNY155" s="98"/>
      <c r="KNZ155" s="98"/>
      <c r="KOA155" s="98"/>
      <c r="KOB155" s="98"/>
      <c r="KOC155" s="98"/>
      <c r="KOD155" s="98"/>
      <c r="KOE155" s="98"/>
      <c r="KOF155" s="98"/>
      <c r="KOG155" s="98"/>
      <c r="KOH155" s="98"/>
      <c r="KOI155" s="98"/>
      <c r="KOJ155" s="98"/>
      <c r="KOK155" s="98"/>
      <c r="KOL155" s="98"/>
      <c r="KOM155" s="98"/>
      <c r="KON155" s="98"/>
      <c r="KOO155" s="98"/>
      <c r="KOP155" s="98"/>
      <c r="KOQ155" s="98"/>
      <c r="KOR155" s="98"/>
      <c r="KOS155" s="98"/>
      <c r="KOT155" s="98"/>
      <c r="KOU155" s="98"/>
      <c r="KOV155" s="98"/>
      <c r="KOW155" s="98"/>
      <c r="KOX155" s="98"/>
      <c r="KOY155" s="98"/>
      <c r="KOZ155" s="98"/>
      <c r="KPA155" s="98"/>
      <c r="KPB155" s="98"/>
      <c r="KPC155" s="98"/>
      <c r="KPD155" s="98"/>
      <c r="KPE155" s="98"/>
      <c r="KPF155" s="98"/>
      <c r="KPG155" s="98"/>
      <c r="KPH155" s="98"/>
      <c r="KPI155" s="98"/>
      <c r="KPJ155" s="98"/>
      <c r="KPK155" s="98"/>
      <c r="KPL155" s="98"/>
      <c r="KPM155" s="98"/>
      <c r="KPN155" s="98"/>
      <c r="KPO155" s="98"/>
      <c r="KPP155" s="98"/>
      <c r="KPQ155" s="98"/>
      <c r="KPR155" s="98"/>
      <c r="KPS155" s="98"/>
      <c r="KPT155" s="98"/>
      <c r="KPU155" s="98"/>
      <c r="KPV155" s="98"/>
      <c r="KPW155" s="98"/>
      <c r="KPX155" s="98"/>
      <c r="KPY155" s="98"/>
      <c r="KPZ155" s="98"/>
      <c r="KQA155" s="98"/>
      <c r="KQB155" s="98"/>
      <c r="KQC155" s="98"/>
      <c r="KQD155" s="98"/>
      <c r="KQE155" s="98"/>
      <c r="KQF155" s="98"/>
      <c r="KQG155" s="98"/>
      <c r="KQH155" s="98"/>
      <c r="KQI155" s="98"/>
      <c r="KQJ155" s="98"/>
      <c r="KQK155" s="98"/>
      <c r="KQL155" s="98"/>
      <c r="KQM155" s="98"/>
      <c r="KQN155" s="98"/>
      <c r="KQO155" s="98"/>
      <c r="KQP155" s="98"/>
      <c r="KQQ155" s="98"/>
      <c r="KQR155" s="98"/>
      <c r="KQS155" s="98"/>
      <c r="KQT155" s="98"/>
      <c r="KQU155" s="98"/>
      <c r="KQV155" s="98"/>
      <c r="KQW155" s="98"/>
      <c r="KQX155" s="98"/>
      <c r="KQY155" s="98"/>
      <c r="KQZ155" s="98"/>
      <c r="KRA155" s="98"/>
      <c r="KRB155" s="98"/>
      <c r="KRC155" s="98"/>
      <c r="KRD155" s="98"/>
      <c r="KRE155" s="98"/>
      <c r="KRF155" s="98"/>
      <c r="KRG155" s="98"/>
      <c r="KRH155" s="98"/>
      <c r="KRI155" s="98"/>
      <c r="KRJ155" s="98"/>
      <c r="KRK155" s="98"/>
      <c r="KRL155" s="98"/>
      <c r="KRM155" s="98"/>
      <c r="KRN155" s="98"/>
      <c r="KRO155" s="98"/>
      <c r="KRP155" s="98"/>
      <c r="KRQ155" s="98"/>
      <c r="KRR155" s="98"/>
      <c r="KRS155" s="98"/>
      <c r="KRT155" s="98"/>
      <c r="KRU155" s="98"/>
      <c r="KRV155" s="98"/>
      <c r="KRW155" s="98"/>
      <c r="KRX155" s="98"/>
      <c r="KRY155" s="98"/>
      <c r="KRZ155" s="98"/>
      <c r="KSA155" s="98"/>
      <c r="KSB155" s="98"/>
      <c r="KSC155" s="98"/>
      <c r="KSD155" s="98"/>
      <c r="KSE155" s="98"/>
      <c r="KSF155" s="98"/>
      <c r="KSG155" s="98"/>
      <c r="KSH155" s="98"/>
      <c r="KSI155" s="98"/>
      <c r="KSJ155" s="98"/>
      <c r="KSK155" s="98"/>
      <c r="KSL155" s="98"/>
      <c r="KSM155" s="98"/>
      <c r="KSN155" s="98"/>
      <c r="KSO155" s="98"/>
      <c r="KSP155" s="98"/>
      <c r="KSQ155" s="98"/>
      <c r="KSR155" s="98"/>
      <c r="KSS155" s="98"/>
      <c r="KST155" s="98"/>
      <c r="KSU155" s="98"/>
      <c r="KSV155" s="98"/>
      <c r="KSW155" s="98"/>
      <c r="KSX155" s="98"/>
      <c r="KSY155" s="98"/>
      <c r="KSZ155" s="98"/>
      <c r="KTA155" s="98"/>
      <c r="KTB155" s="98"/>
      <c r="KTC155" s="98"/>
      <c r="KTD155" s="98"/>
      <c r="KTE155" s="98"/>
      <c r="KTF155" s="98"/>
      <c r="KTG155" s="98"/>
      <c r="KTH155" s="98"/>
      <c r="KTI155" s="98"/>
      <c r="KTJ155" s="98"/>
      <c r="KTK155" s="98"/>
      <c r="KTL155" s="98"/>
      <c r="KTM155" s="98"/>
      <c r="KTN155" s="98"/>
      <c r="KTO155" s="98"/>
      <c r="KTP155" s="98"/>
      <c r="KTQ155" s="98"/>
      <c r="KTR155" s="98"/>
      <c r="KTS155" s="98"/>
      <c r="KTT155" s="98"/>
      <c r="KTU155" s="98"/>
      <c r="KTV155" s="98"/>
      <c r="KTW155" s="98"/>
      <c r="KTX155" s="98"/>
      <c r="KTY155" s="98"/>
      <c r="KTZ155" s="98"/>
      <c r="KUA155" s="98"/>
      <c r="KUB155" s="98"/>
      <c r="KUC155" s="98"/>
      <c r="KUD155" s="98"/>
      <c r="KUE155" s="98"/>
      <c r="KUF155" s="98"/>
      <c r="KUG155" s="98"/>
      <c r="KUH155" s="98"/>
      <c r="KUI155" s="98"/>
      <c r="KUJ155" s="98"/>
      <c r="KUK155" s="98"/>
      <c r="KUL155" s="98"/>
      <c r="KUM155" s="98"/>
      <c r="KUN155" s="98"/>
      <c r="KUO155" s="98"/>
      <c r="KUP155" s="98"/>
      <c r="KUQ155" s="98"/>
      <c r="KUR155" s="98"/>
      <c r="KUS155" s="98"/>
      <c r="KUT155" s="98"/>
      <c r="KUU155" s="98"/>
      <c r="KUV155" s="98"/>
      <c r="KUW155" s="98"/>
      <c r="KUX155" s="98"/>
      <c r="KUY155" s="98"/>
      <c r="KUZ155" s="98"/>
      <c r="KVA155" s="98"/>
      <c r="KVB155" s="98"/>
      <c r="KVC155" s="98"/>
      <c r="KVD155" s="98"/>
      <c r="KVE155" s="98"/>
      <c r="KVF155" s="98"/>
      <c r="KVG155" s="98"/>
      <c r="KVH155" s="98"/>
      <c r="KVI155" s="98"/>
      <c r="KVJ155" s="98"/>
      <c r="KVK155" s="98"/>
      <c r="KVL155" s="98"/>
      <c r="KVM155" s="98"/>
      <c r="KVN155" s="98"/>
      <c r="KVO155" s="98"/>
      <c r="KVP155" s="98"/>
      <c r="KVQ155" s="98"/>
      <c r="KVR155" s="98"/>
      <c r="KVS155" s="98"/>
      <c r="KVT155" s="98"/>
      <c r="KVU155" s="98"/>
      <c r="KVV155" s="98"/>
      <c r="KVW155" s="98"/>
      <c r="KVX155" s="98"/>
      <c r="KVY155" s="98"/>
      <c r="KVZ155" s="98"/>
      <c r="KWA155" s="98"/>
      <c r="KWB155" s="98"/>
      <c r="KWC155" s="98"/>
      <c r="KWD155" s="98"/>
      <c r="KWE155" s="98"/>
      <c r="KWF155" s="98"/>
      <c r="KWG155" s="98"/>
      <c r="KWH155" s="98"/>
      <c r="KWI155" s="98"/>
      <c r="KWJ155" s="98"/>
      <c r="KWK155" s="98"/>
      <c r="KWL155" s="98"/>
      <c r="KWM155" s="98"/>
      <c r="KWN155" s="98"/>
      <c r="KWO155" s="98"/>
      <c r="KWP155" s="98"/>
      <c r="KWQ155" s="98"/>
      <c r="KWR155" s="98"/>
      <c r="KWS155" s="98"/>
      <c r="KWT155" s="98"/>
      <c r="KWU155" s="98"/>
      <c r="KWV155" s="98"/>
      <c r="KWW155" s="98"/>
      <c r="KWX155" s="98"/>
      <c r="KWY155" s="98"/>
      <c r="KWZ155" s="98"/>
      <c r="KXA155" s="98"/>
      <c r="KXB155" s="98"/>
      <c r="KXC155" s="98"/>
      <c r="KXD155" s="98"/>
      <c r="KXE155" s="98"/>
      <c r="KXF155" s="98"/>
      <c r="KXG155" s="98"/>
      <c r="KXH155" s="98"/>
      <c r="KXI155" s="98"/>
      <c r="KXJ155" s="98"/>
      <c r="KXK155" s="98"/>
      <c r="KXL155" s="98"/>
      <c r="KXM155" s="98"/>
      <c r="KXN155" s="98"/>
      <c r="KXO155" s="98"/>
      <c r="KXP155" s="98"/>
      <c r="KXQ155" s="98"/>
      <c r="KXR155" s="98"/>
      <c r="KXS155" s="98"/>
      <c r="KXT155" s="98"/>
      <c r="KXU155" s="98"/>
      <c r="KXV155" s="98"/>
      <c r="KXW155" s="98"/>
      <c r="KXX155" s="98"/>
      <c r="KXY155" s="98"/>
      <c r="KXZ155" s="98"/>
      <c r="KYA155" s="98"/>
      <c r="KYB155" s="98"/>
      <c r="KYC155" s="98"/>
      <c r="KYD155" s="98"/>
      <c r="KYE155" s="98"/>
      <c r="KYF155" s="98"/>
      <c r="KYG155" s="98"/>
      <c r="KYH155" s="98"/>
      <c r="KYI155" s="98"/>
      <c r="KYJ155" s="98"/>
      <c r="KYK155" s="98"/>
      <c r="KYL155" s="98"/>
      <c r="KYM155" s="98"/>
      <c r="KYN155" s="98"/>
      <c r="KYO155" s="98"/>
      <c r="KYP155" s="98"/>
      <c r="KYQ155" s="98"/>
      <c r="KYR155" s="98"/>
      <c r="KYS155" s="98"/>
      <c r="KYT155" s="98"/>
      <c r="KYU155" s="98"/>
      <c r="KYV155" s="98"/>
      <c r="KYW155" s="98"/>
      <c r="KYX155" s="98"/>
      <c r="KYY155" s="98"/>
      <c r="KYZ155" s="98"/>
      <c r="KZA155" s="98"/>
      <c r="KZB155" s="98"/>
      <c r="KZC155" s="98"/>
      <c r="KZD155" s="98"/>
      <c r="KZE155" s="98"/>
      <c r="KZF155" s="98"/>
      <c r="KZG155" s="98"/>
      <c r="KZH155" s="98"/>
      <c r="KZI155" s="98"/>
      <c r="KZJ155" s="98"/>
      <c r="KZK155" s="98"/>
      <c r="KZL155" s="98"/>
      <c r="KZM155" s="98"/>
      <c r="KZN155" s="98"/>
      <c r="KZO155" s="98"/>
      <c r="KZP155" s="98"/>
      <c r="KZQ155" s="98"/>
      <c r="KZR155" s="98"/>
      <c r="KZS155" s="98"/>
      <c r="KZT155" s="98"/>
      <c r="KZU155" s="98"/>
      <c r="KZV155" s="98"/>
      <c r="KZW155" s="98"/>
      <c r="KZX155" s="98"/>
      <c r="KZY155" s="98"/>
      <c r="KZZ155" s="98"/>
      <c r="LAA155" s="98"/>
      <c r="LAB155" s="98"/>
      <c r="LAC155" s="98"/>
      <c r="LAD155" s="98"/>
      <c r="LAE155" s="98"/>
      <c r="LAF155" s="98"/>
      <c r="LAG155" s="98"/>
      <c r="LAH155" s="98"/>
      <c r="LAI155" s="98"/>
      <c r="LAJ155" s="98"/>
      <c r="LAK155" s="98"/>
      <c r="LAL155" s="98"/>
      <c r="LAM155" s="98"/>
      <c r="LAN155" s="98"/>
      <c r="LAO155" s="98"/>
      <c r="LAP155" s="98"/>
      <c r="LAQ155" s="98"/>
      <c r="LAR155" s="98"/>
      <c r="LAS155" s="98"/>
      <c r="LAT155" s="98"/>
      <c r="LAU155" s="98"/>
      <c r="LAV155" s="98"/>
      <c r="LAW155" s="98"/>
      <c r="LAX155" s="98"/>
      <c r="LAY155" s="98"/>
      <c r="LAZ155" s="98"/>
      <c r="LBA155" s="98"/>
      <c r="LBB155" s="98"/>
      <c r="LBC155" s="98"/>
      <c r="LBD155" s="98"/>
      <c r="LBE155" s="98"/>
      <c r="LBF155" s="98"/>
      <c r="LBG155" s="98"/>
      <c r="LBH155" s="98"/>
      <c r="LBI155" s="98"/>
      <c r="LBJ155" s="98"/>
      <c r="LBK155" s="98"/>
      <c r="LBL155" s="98"/>
      <c r="LBM155" s="98"/>
      <c r="LBN155" s="98"/>
      <c r="LBO155" s="98"/>
      <c r="LBP155" s="98"/>
      <c r="LBQ155" s="98"/>
      <c r="LBR155" s="98"/>
      <c r="LBS155" s="98"/>
      <c r="LBT155" s="98"/>
      <c r="LBU155" s="98"/>
      <c r="LBV155" s="98"/>
      <c r="LBW155" s="98"/>
      <c r="LBX155" s="98"/>
      <c r="LBY155" s="98"/>
      <c r="LBZ155" s="98"/>
      <c r="LCA155" s="98"/>
      <c r="LCB155" s="98"/>
      <c r="LCC155" s="98"/>
      <c r="LCD155" s="98"/>
      <c r="LCE155" s="98"/>
      <c r="LCF155" s="98"/>
      <c r="LCG155" s="98"/>
      <c r="LCH155" s="98"/>
      <c r="LCI155" s="98"/>
      <c r="LCJ155" s="98"/>
      <c r="LCK155" s="98"/>
      <c r="LCL155" s="98"/>
      <c r="LCM155" s="98"/>
      <c r="LCN155" s="98"/>
      <c r="LCO155" s="98"/>
      <c r="LCP155" s="98"/>
      <c r="LCQ155" s="98"/>
      <c r="LCR155" s="98"/>
      <c r="LCS155" s="98"/>
      <c r="LCT155" s="98"/>
      <c r="LCU155" s="98"/>
      <c r="LCV155" s="98"/>
      <c r="LCW155" s="98"/>
      <c r="LCX155" s="98"/>
      <c r="LCY155" s="98"/>
      <c r="LCZ155" s="98"/>
      <c r="LDA155" s="98"/>
      <c r="LDB155" s="98"/>
      <c r="LDC155" s="98"/>
      <c r="LDD155" s="98"/>
      <c r="LDE155" s="98"/>
      <c r="LDF155" s="98"/>
      <c r="LDG155" s="98"/>
      <c r="LDH155" s="98"/>
      <c r="LDI155" s="98"/>
      <c r="LDJ155" s="98"/>
      <c r="LDK155" s="98"/>
      <c r="LDL155" s="98"/>
      <c r="LDM155" s="98"/>
      <c r="LDN155" s="98"/>
      <c r="LDO155" s="98"/>
      <c r="LDP155" s="98"/>
      <c r="LDQ155" s="98"/>
      <c r="LDR155" s="98"/>
      <c r="LDS155" s="98"/>
      <c r="LDT155" s="98"/>
      <c r="LDU155" s="98"/>
      <c r="LDV155" s="98"/>
      <c r="LDW155" s="98"/>
      <c r="LDX155" s="98"/>
      <c r="LDY155" s="98"/>
      <c r="LDZ155" s="98"/>
      <c r="LEA155" s="98"/>
      <c r="LEB155" s="98"/>
      <c r="LEC155" s="98"/>
      <c r="LED155" s="98"/>
      <c r="LEE155" s="98"/>
      <c r="LEF155" s="98"/>
      <c r="LEG155" s="98"/>
      <c r="LEH155" s="98"/>
      <c r="LEI155" s="98"/>
      <c r="LEJ155" s="98"/>
      <c r="LEK155" s="98"/>
      <c r="LEL155" s="98"/>
      <c r="LEM155" s="98"/>
      <c r="LEN155" s="98"/>
      <c r="LEO155" s="98"/>
      <c r="LEP155" s="98"/>
      <c r="LEQ155" s="98"/>
      <c r="LER155" s="98"/>
      <c r="LES155" s="98"/>
      <c r="LET155" s="98"/>
      <c r="LEU155" s="98"/>
      <c r="LEV155" s="98"/>
      <c r="LEW155" s="98"/>
      <c r="LEX155" s="98"/>
      <c r="LEY155" s="98"/>
      <c r="LEZ155" s="98"/>
      <c r="LFA155" s="98"/>
      <c r="LFB155" s="98"/>
      <c r="LFC155" s="98"/>
      <c r="LFD155" s="98"/>
      <c r="LFE155" s="98"/>
      <c r="LFF155" s="98"/>
      <c r="LFG155" s="98"/>
      <c r="LFH155" s="98"/>
      <c r="LFI155" s="98"/>
      <c r="LFJ155" s="98"/>
      <c r="LFK155" s="98"/>
      <c r="LFL155" s="98"/>
      <c r="LFM155" s="98"/>
      <c r="LFN155" s="98"/>
      <c r="LFO155" s="98"/>
      <c r="LFP155" s="98"/>
      <c r="LFQ155" s="98"/>
      <c r="LFR155" s="98"/>
      <c r="LFS155" s="98"/>
      <c r="LFT155" s="98"/>
      <c r="LFU155" s="98"/>
      <c r="LFV155" s="98"/>
      <c r="LFW155" s="98"/>
      <c r="LFX155" s="98"/>
      <c r="LFY155" s="98"/>
      <c r="LFZ155" s="98"/>
      <c r="LGA155" s="98"/>
      <c r="LGB155" s="98"/>
      <c r="LGC155" s="98"/>
      <c r="LGD155" s="98"/>
      <c r="LGE155" s="98"/>
      <c r="LGF155" s="98"/>
      <c r="LGG155" s="98"/>
      <c r="LGH155" s="98"/>
      <c r="LGI155" s="98"/>
      <c r="LGJ155" s="98"/>
      <c r="LGK155" s="98"/>
      <c r="LGL155" s="98"/>
      <c r="LGM155" s="98"/>
      <c r="LGN155" s="98"/>
      <c r="LGO155" s="98"/>
      <c r="LGP155" s="98"/>
      <c r="LGQ155" s="98"/>
      <c r="LGR155" s="98"/>
      <c r="LGS155" s="98"/>
      <c r="LGT155" s="98"/>
      <c r="LGU155" s="98"/>
      <c r="LGV155" s="98"/>
      <c r="LGW155" s="98"/>
      <c r="LGX155" s="98"/>
      <c r="LGY155" s="98"/>
      <c r="LGZ155" s="98"/>
      <c r="LHA155" s="98"/>
      <c r="LHB155" s="98"/>
      <c r="LHC155" s="98"/>
      <c r="LHD155" s="98"/>
      <c r="LHE155" s="98"/>
      <c r="LHF155" s="98"/>
      <c r="LHG155" s="98"/>
      <c r="LHH155" s="98"/>
      <c r="LHI155" s="98"/>
      <c r="LHJ155" s="98"/>
      <c r="LHK155" s="98"/>
      <c r="LHL155" s="98"/>
      <c r="LHM155" s="98"/>
      <c r="LHN155" s="98"/>
      <c r="LHO155" s="98"/>
      <c r="LHP155" s="98"/>
      <c r="LHQ155" s="98"/>
      <c r="LHR155" s="98"/>
      <c r="LHS155" s="98"/>
      <c r="LHT155" s="98"/>
      <c r="LHU155" s="98"/>
      <c r="LHV155" s="98"/>
      <c r="LHW155" s="98"/>
      <c r="LHX155" s="98"/>
      <c r="LHY155" s="98"/>
      <c r="LHZ155" s="98"/>
      <c r="LIA155" s="98"/>
      <c r="LIB155" s="98"/>
      <c r="LIC155" s="98"/>
      <c r="LID155" s="98"/>
      <c r="LIE155" s="98"/>
      <c r="LIF155" s="98"/>
      <c r="LIG155" s="98"/>
      <c r="LIH155" s="98"/>
      <c r="LII155" s="98"/>
      <c r="LIJ155" s="98"/>
      <c r="LIK155" s="98"/>
      <c r="LIL155" s="98"/>
      <c r="LIM155" s="98"/>
      <c r="LIN155" s="98"/>
      <c r="LIO155" s="98"/>
      <c r="LIP155" s="98"/>
      <c r="LIQ155" s="98"/>
      <c r="LIR155" s="98"/>
      <c r="LIS155" s="98"/>
      <c r="LIT155" s="98"/>
      <c r="LIU155" s="98"/>
      <c r="LIV155" s="98"/>
      <c r="LIW155" s="98"/>
      <c r="LIX155" s="98"/>
      <c r="LIY155" s="98"/>
      <c r="LIZ155" s="98"/>
      <c r="LJA155" s="98"/>
      <c r="LJB155" s="98"/>
      <c r="LJC155" s="98"/>
      <c r="LJD155" s="98"/>
      <c r="LJE155" s="98"/>
      <c r="LJF155" s="98"/>
      <c r="LJG155" s="98"/>
      <c r="LJH155" s="98"/>
      <c r="LJI155" s="98"/>
      <c r="LJJ155" s="98"/>
      <c r="LJK155" s="98"/>
      <c r="LJL155" s="98"/>
      <c r="LJM155" s="98"/>
      <c r="LJN155" s="98"/>
      <c r="LJO155" s="98"/>
      <c r="LJP155" s="98"/>
      <c r="LJQ155" s="98"/>
      <c r="LJR155" s="98"/>
      <c r="LJS155" s="98"/>
      <c r="LJT155" s="98"/>
      <c r="LJU155" s="98"/>
      <c r="LJV155" s="98"/>
      <c r="LJW155" s="98"/>
      <c r="LJX155" s="98"/>
      <c r="LJY155" s="98"/>
      <c r="LJZ155" s="98"/>
      <c r="LKA155" s="98"/>
      <c r="LKB155" s="98"/>
      <c r="LKC155" s="98"/>
      <c r="LKD155" s="98"/>
      <c r="LKE155" s="98"/>
      <c r="LKF155" s="98"/>
      <c r="LKG155" s="98"/>
      <c r="LKH155" s="98"/>
      <c r="LKI155" s="98"/>
      <c r="LKJ155" s="98"/>
      <c r="LKK155" s="98"/>
      <c r="LKL155" s="98"/>
      <c r="LKM155" s="98"/>
      <c r="LKN155" s="98"/>
      <c r="LKO155" s="98"/>
      <c r="LKP155" s="98"/>
      <c r="LKQ155" s="98"/>
      <c r="LKR155" s="98"/>
      <c r="LKS155" s="98"/>
      <c r="LKT155" s="98"/>
      <c r="LKU155" s="98"/>
      <c r="LKV155" s="98"/>
      <c r="LKW155" s="98"/>
      <c r="LKX155" s="98"/>
      <c r="LKY155" s="98"/>
      <c r="LKZ155" s="98"/>
      <c r="LLA155" s="98"/>
      <c r="LLB155" s="98"/>
      <c r="LLC155" s="98"/>
      <c r="LLD155" s="98"/>
      <c r="LLE155" s="98"/>
      <c r="LLF155" s="98"/>
      <c r="LLG155" s="98"/>
      <c r="LLH155" s="98"/>
      <c r="LLI155" s="98"/>
      <c r="LLJ155" s="98"/>
      <c r="LLK155" s="98"/>
      <c r="LLL155" s="98"/>
      <c r="LLM155" s="98"/>
      <c r="LLN155" s="98"/>
      <c r="LLO155" s="98"/>
      <c r="LLP155" s="98"/>
      <c r="LLQ155" s="98"/>
      <c r="LLR155" s="98"/>
      <c r="LLS155" s="98"/>
      <c r="LLT155" s="98"/>
      <c r="LLU155" s="98"/>
      <c r="LLV155" s="98"/>
      <c r="LLW155" s="98"/>
      <c r="LLX155" s="98"/>
      <c r="LLY155" s="98"/>
      <c r="LLZ155" s="98"/>
      <c r="LMA155" s="98"/>
      <c r="LMB155" s="98"/>
      <c r="LMC155" s="98"/>
      <c r="LMD155" s="98"/>
      <c r="LME155" s="98"/>
      <c r="LMF155" s="98"/>
      <c r="LMG155" s="98"/>
      <c r="LMH155" s="98"/>
      <c r="LMI155" s="98"/>
      <c r="LMJ155" s="98"/>
      <c r="LMK155" s="98"/>
      <c r="LML155" s="98"/>
      <c r="LMM155" s="98"/>
      <c r="LMN155" s="98"/>
      <c r="LMO155" s="98"/>
      <c r="LMP155" s="98"/>
      <c r="LMQ155" s="98"/>
      <c r="LMR155" s="98"/>
      <c r="LMS155" s="98"/>
      <c r="LMT155" s="98"/>
      <c r="LMU155" s="98"/>
      <c r="LMV155" s="98"/>
      <c r="LMW155" s="98"/>
      <c r="LMX155" s="98"/>
      <c r="LMY155" s="98"/>
      <c r="LMZ155" s="98"/>
      <c r="LNA155" s="98"/>
      <c r="LNB155" s="98"/>
      <c r="LNC155" s="98"/>
      <c r="LND155" s="98"/>
      <c r="LNE155" s="98"/>
      <c r="LNF155" s="98"/>
      <c r="LNG155" s="98"/>
      <c r="LNH155" s="98"/>
      <c r="LNI155" s="98"/>
      <c r="LNJ155" s="98"/>
      <c r="LNK155" s="98"/>
      <c r="LNL155" s="98"/>
      <c r="LNM155" s="98"/>
      <c r="LNN155" s="98"/>
      <c r="LNO155" s="98"/>
      <c r="LNP155" s="98"/>
      <c r="LNQ155" s="98"/>
      <c r="LNR155" s="98"/>
      <c r="LNS155" s="98"/>
      <c r="LNT155" s="98"/>
      <c r="LNU155" s="98"/>
      <c r="LNV155" s="98"/>
      <c r="LNW155" s="98"/>
      <c r="LNX155" s="98"/>
      <c r="LNY155" s="98"/>
      <c r="LNZ155" s="98"/>
      <c r="LOA155" s="98"/>
      <c r="LOB155" s="98"/>
      <c r="LOC155" s="98"/>
      <c r="LOD155" s="98"/>
      <c r="LOE155" s="98"/>
      <c r="LOF155" s="98"/>
      <c r="LOG155" s="98"/>
      <c r="LOH155" s="98"/>
      <c r="LOI155" s="98"/>
      <c r="LOJ155" s="98"/>
      <c r="LOK155" s="98"/>
      <c r="LOL155" s="98"/>
      <c r="LOM155" s="98"/>
      <c r="LON155" s="98"/>
      <c r="LOO155" s="98"/>
      <c r="LOP155" s="98"/>
      <c r="LOQ155" s="98"/>
      <c r="LOR155" s="98"/>
      <c r="LOS155" s="98"/>
      <c r="LOT155" s="98"/>
      <c r="LOU155" s="98"/>
      <c r="LOV155" s="98"/>
      <c r="LOW155" s="98"/>
      <c r="LOX155" s="98"/>
      <c r="LOY155" s="98"/>
      <c r="LOZ155" s="98"/>
      <c r="LPA155" s="98"/>
      <c r="LPB155" s="98"/>
      <c r="LPC155" s="98"/>
      <c r="LPD155" s="98"/>
      <c r="LPE155" s="98"/>
      <c r="LPF155" s="98"/>
      <c r="LPG155" s="98"/>
      <c r="LPH155" s="98"/>
      <c r="LPI155" s="98"/>
      <c r="LPJ155" s="98"/>
      <c r="LPK155" s="98"/>
      <c r="LPL155" s="98"/>
      <c r="LPM155" s="98"/>
      <c r="LPN155" s="98"/>
      <c r="LPO155" s="98"/>
      <c r="LPP155" s="98"/>
      <c r="LPQ155" s="98"/>
      <c r="LPR155" s="98"/>
      <c r="LPS155" s="98"/>
      <c r="LPT155" s="98"/>
      <c r="LPU155" s="98"/>
      <c r="LPV155" s="98"/>
      <c r="LPW155" s="98"/>
      <c r="LPX155" s="98"/>
      <c r="LPY155" s="98"/>
      <c r="LPZ155" s="98"/>
      <c r="LQA155" s="98"/>
      <c r="LQB155" s="98"/>
      <c r="LQC155" s="98"/>
      <c r="LQD155" s="98"/>
      <c r="LQE155" s="98"/>
      <c r="LQF155" s="98"/>
      <c r="LQG155" s="98"/>
      <c r="LQH155" s="98"/>
      <c r="LQI155" s="98"/>
      <c r="LQJ155" s="98"/>
      <c r="LQK155" s="98"/>
      <c r="LQL155" s="98"/>
      <c r="LQM155" s="98"/>
      <c r="LQN155" s="98"/>
      <c r="LQO155" s="98"/>
      <c r="LQP155" s="98"/>
      <c r="LQQ155" s="98"/>
      <c r="LQR155" s="98"/>
      <c r="LQS155" s="98"/>
      <c r="LQT155" s="98"/>
      <c r="LQU155" s="98"/>
      <c r="LQV155" s="98"/>
      <c r="LQW155" s="98"/>
      <c r="LQX155" s="98"/>
      <c r="LQY155" s="98"/>
      <c r="LQZ155" s="98"/>
      <c r="LRA155" s="98"/>
      <c r="LRB155" s="98"/>
      <c r="LRC155" s="98"/>
      <c r="LRD155" s="98"/>
      <c r="LRE155" s="98"/>
      <c r="LRF155" s="98"/>
      <c r="LRG155" s="98"/>
      <c r="LRH155" s="98"/>
      <c r="LRI155" s="98"/>
      <c r="LRJ155" s="98"/>
      <c r="LRK155" s="98"/>
      <c r="LRL155" s="98"/>
      <c r="LRM155" s="98"/>
      <c r="LRN155" s="98"/>
      <c r="LRO155" s="98"/>
      <c r="LRP155" s="98"/>
      <c r="LRQ155" s="98"/>
      <c r="LRR155" s="98"/>
      <c r="LRS155" s="98"/>
      <c r="LRT155" s="98"/>
      <c r="LRU155" s="98"/>
      <c r="LRV155" s="98"/>
      <c r="LRW155" s="98"/>
      <c r="LRX155" s="98"/>
      <c r="LRY155" s="98"/>
      <c r="LRZ155" s="98"/>
      <c r="LSA155" s="98"/>
      <c r="LSB155" s="98"/>
      <c r="LSC155" s="98"/>
      <c r="LSD155" s="98"/>
      <c r="LSE155" s="98"/>
      <c r="LSF155" s="98"/>
      <c r="LSG155" s="98"/>
      <c r="LSH155" s="98"/>
      <c r="LSI155" s="98"/>
      <c r="LSJ155" s="98"/>
      <c r="LSK155" s="98"/>
      <c r="LSL155" s="98"/>
      <c r="LSM155" s="98"/>
      <c r="LSN155" s="98"/>
      <c r="LSO155" s="98"/>
      <c r="LSP155" s="98"/>
      <c r="LSQ155" s="98"/>
      <c r="LSR155" s="98"/>
      <c r="LSS155" s="98"/>
      <c r="LST155" s="98"/>
      <c r="LSU155" s="98"/>
      <c r="LSV155" s="98"/>
      <c r="LSW155" s="98"/>
      <c r="LSX155" s="98"/>
      <c r="LSY155" s="98"/>
      <c r="LSZ155" s="98"/>
      <c r="LTA155" s="98"/>
      <c r="LTB155" s="98"/>
      <c r="LTC155" s="98"/>
      <c r="LTD155" s="98"/>
      <c r="LTE155" s="98"/>
      <c r="LTF155" s="98"/>
      <c r="LTG155" s="98"/>
      <c r="LTH155" s="98"/>
      <c r="LTI155" s="98"/>
      <c r="LTJ155" s="98"/>
      <c r="LTK155" s="98"/>
      <c r="LTL155" s="98"/>
      <c r="LTM155" s="98"/>
      <c r="LTN155" s="98"/>
      <c r="LTO155" s="98"/>
      <c r="LTP155" s="98"/>
      <c r="LTQ155" s="98"/>
      <c r="LTR155" s="98"/>
      <c r="LTS155" s="98"/>
      <c r="LTT155" s="98"/>
      <c r="LTU155" s="98"/>
      <c r="LTV155" s="98"/>
      <c r="LTW155" s="98"/>
      <c r="LTX155" s="98"/>
      <c r="LTY155" s="98"/>
      <c r="LTZ155" s="98"/>
      <c r="LUA155" s="98"/>
      <c r="LUB155" s="98"/>
      <c r="LUC155" s="98"/>
      <c r="LUD155" s="98"/>
      <c r="LUE155" s="98"/>
      <c r="LUF155" s="98"/>
      <c r="LUG155" s="98"/>
      <c r="LUH155" s="98"/>
      <c r="LUI155" s="98"/>
      <c r="LUJ155" s="98"/>
      <c r="LUK155" s="98"/>
      <c r="LUL155" s="98"/>
      <c r="LUM155" s="98"/>
      <c r="LUN155" s="98"/>
      <c r="LUO155" s="98"/>
      <c r="LUP155" s="98"/>
      <c r="LUQ155" s="98"/>
      <c r="LUR155" s="98"/>
      <c r="LUS155" s="98"/>
      <c r="LUT155" s="98"/>
      <c r="LUU155" s="98"/>
      <c r="LUV155" s="98"/>
      <c r="LUW155" s="98"/>
      <c r="LUX155" s="98"/>
      <c r="LUY155" s="98"/>
      <c r="LUZ155" s="98"/>
      <c r="LVA155" s="98"/>
      <c r="LVB155" s="98"/>
      <c r="LVC155" s="98"/>
      <c r="LVD155" s="98"/>
      <c r="LVE155" s="98"/>
      <c r="LVF155" s="98"/>
      <c r="LVG155" s="98"/>
      <c r="LVH155" s="98"/>
      <c r="LVI155" s="98"/>
      <c r="LVJ155" s="98"/>
      <c r="LVK155" s="98"/>
      <c r="LVL155" s="98"/>
      <c r="LVM155" s="98"/>
      <c r="LVN155" s="98"/>
      <c r="LVO155" s="98"/>
      <c r="LVP155" s="98"/>
      <c r="LVQ155" s="98"/>
      <c r="LVR155" s="98"/>
      <c r="LVS155" s="98"/>
      <c r="LVT155" s="98"/>
      <c r="LVU155" s="98"/>
      <c r="LVV155" s="98"/>
      <c r="LVW155" s="98"/>
      <c r="LVX155" s="98"/>
      <c r="LVY155" s="98"/>
      <c r="LVZ155" s="98"/>
      <c r="LWA155" s="98"/>
      <c r="LWB155" s="98"/>
      <c r="LWC155" s="98"/>
      <c r="LWD155" s="98"/>
      <c r="LWE155" s="98"/>
      <c r="LWF155" s="98"/>
      <c r="LWG155" s="98"/>
      <c r="LWH155" s="98"/>
      <c r="LWI155" s="98"/>
      <c r="LWJ155" s="98"/>
      <c r="LWK155" s="98"/>
      <c r="LWL155" s="98"/>
      <c r="LWM155" s="98"/>
      <c r="LWN155" s="98"/>
      <c r="LWO155" s="98"/>
      <c r="LWP155" s="98"/>
      <c r="LWQ155" s="98"/>
      <c r="LWR155" s="98"/>
      <c r="LWS155" s="98"/>
      <c r="LWT155" s="98"/>
      <c r="LWU155" s="98"/>
      <c r="LWV155" s="98"/>
      <c r="LWW155" s="98"/>
      <c r="LWX155" s="98"/>
      <c r="LWY155" s="98"/>
      <c r="LWZ155" s="98"/>
      <c r="LXA155" s="98"/>
      <c r="LXB155" s="98"/>
      <c r="LXC155" s="98"/>
      <c r="LXD155" s="98"/>
      <c r="LXE155" s="98"/>
      <c r="LXF155" s="98"/>
      <c r="LXG155" s="98"/>
      <c r="LXH155" s="98"/>
      <c r="LXI155" s="98"/>
      <c r="LXJ155" s="98"/>
      <c r="LXK155" s="98"/>
      <c r="LXL155" s="98"/>
      <c r="LXM155" s="98"/>
      <c r="LXN155" s="98"/>
      <c r="LXO155" s="98"/>
      <c r="LXP155" s="98"/>
      <c r="LXQ155" s="98"/>
      <c r="LXR155" s="98"/>
      <c r="LXS155" s="98"/>
      <c r="LXT155" s="98"/>
      <c r="LXU155" s="98"/>
      <c r="LXV155" s="98"/>
      <c r="LXW155" s="98"/>
      <c r="LXX155" s="98"/>
      <c r="LXY155" s="98"/>
      <c r="LXZ155" s="98"/>
      <c r="LYA155" s="98"/>
      <c r="LYB155" s="98"/>
      <c r="LYC155" s="98"/>
      <c r="LYD155" s="98"/>
      <c r="LYE155" s="98"/>
      <c r="LYF155" s="98"/>
      <c r="LYG155" s="98"/>
      <c r="LYH155" s="98"/>
      <c r="LYI155" s="98"/>
      <c r="LYJ155" s="98"/>
      <c r="LYK155" s="98"/>
      <c r="LYL155" s="98"/>
      <c r="LYM155" s="98"/>
      <c r="LYN155" s="98"/>
      <c r="LYO155" s="98"/>
      <c r="LYP155" s="98"/>
      <c r="LYQ155" s="98"/>
      <c r="LYR155" s="98"/>
      <c r="LYS155" s="98"/>
      <c r="LYT155" s="98"/>
      <c r="LYU155" s="98"/>
      <c r="LYV155" s="98"/>
      <c r="LYW155" s="98"/>
      <c r="LYX155" s="98"/>
      <c r="LYY155" s="98"/>
      <c r="LYZ155" s="98"/>
      <c r="LZA155" s="98"/>
      <c r="LZB155" s="98"/>
      <c r="LZC155" s="98"/>
      <c r="LZD155" s="98"/>
      <c r="LZE155" s="98"/>
      <c r="LZF155" s="98"/>
      <c r="LZG155" s="98"/>
      <c r="LZH155" s="98"/>
      <c r="LZI155" s="98"/>
      <c r="LZJ155" s="98"/>
      <c r="LZK155" s="98"/>
      <c r="LZL155" s="98"/>
      <c r="LZM155" s="98"/>
      <c r="LZN155" s="98"/>
      <c r="LZO155" s="98"/>
      <c r="LZP155" s="98"/>
      <c r="LZQ155" s="98"/>
      <c r="LZR155" s="98"/>
      <c r="LZS155" s="98"/>
      <c r="LZT155" s="98"/>
      <c r="LZU155" s="98"/>
      <c r="LZV155" s="98"/>
      <c r="LZW155" s="98"/>
      <c r="LZX155" s="98"/>
      <c r="LZY155" s="98"/>
      <c r="LZZ155" s="98"/>
      <c r="MAA155" s="98"/>
      <c r="MAB155" s="98"/>
      <c r="MAC155" s="98"/>
      <c r="MAD155" s="98"/>
      <c r="MAE155" s="98"/>
      <c r="MAF155" s="98"/>
      <c r="MAG155" s="98"/>
      <c r="MAH155" s="98"/>
      <c r="MAI155" s="98"/>
      <c r="MAJ155" s="98"/>
      <c r="MAK155" s="98"/>
      <c r="MAL155" s="98"/>
      <c r="MAM155" s="98"/>
      <c r="MAN155" s="98"/>
      <c r="MAO155" s="98"/>
      <c r="MAP155" s="98"/>
      <c r="MAQ155" s="98"/>
      <c r="MAR155" s="98"/>
      <c r="MAS155" s="98"/>
      <c r="MAT155" s="98"/>
      <c r="MAU155" s="98"/>
      <c r="MAV155" s="98"/>
      <c r="MAW155" s="98"/>
      <c r="MAX155" s="98"/>
      <c r="MAY155" s="98"/>
      <c r="MAZ155" s="98"/>
      <c r="MBA155" s="98"/>
      <c r="MBB155" s="98"/>
      <c r="MBC155" s="98"/>
      <c r="MBD155" s="98"/>
      <c r="MBE155" s="98"/>
      <c r="MBF155" s="98"/>
      <c r="MBG155" s="98"/>
      <c r="MBH155" s="98"/>
      <c r="MBI155" s="98"/>
      <c r="MBJ155" s="98"/>
      <c r="MBK155" s="98"/>
      <c r="MBL155" s="98"/>
      <c r="MBM155" s="98"/>
      <c r="MBN155" s="98"/>
      <c r="MBO155" s="98"/>
      <c r="MBP155" s="98"/>
      <c r="MBQ155" s="98"/>
      <c r="MBR155" s="98"/>
      <c r="MBS155" s="98"/>
      <c r="MBT155" s="98"/>
      <c r="MBU155" s="98"/>
      <c r="MBV155" s="98"/>
      <c r="MBW155" s="98"/>
      <c r="MBX155" s="98"/>
      <c r="MBY155" s="98"/>
      <c r="MBZ155" s="98"/>
      <c r="MCA155" s="98"/>
      <c r="MCB155" s="98"/>
      <c r="MCC155" s="98"/>
      <c r="MCD155" s="98"/>
      <c r="MCE155" s="98"/>
      <c r="MCF155" s="98"/>
      <c r="MCG155" s="98"/>
      <c r="MCH155" s="98"/>
      <c r="MCI155" s="98"/>
      <c r="MCJ155" s="98"/>
      <c r="MCK155" s="98"/>
      <c r="MCL155" s="98"/>
      <c r="MCM155" s="98"/>
      <c r="MCN155" s="98"/>
      <c r="MCO155" s="98"/>
      <c r="MCP155" s="98"/>
      <c r="MCQ155" s="98"/>
      <c r="MCR155" s="98"/>
      <c r="MCS155" s="98"/>
      <c r="MCT155" s="98"/>
      <c r="MCU155" s="98"/>
      <c r="MCV155" s="98"/>
      <c r="MCW155" s="98"/>
      <c r="MCX155" s="98"/>
      <c r="MCY155" s="98"/>
      <c r="MCZ155" s="98"/>
      <c r="MDA155" s="98"/>
      <c r="MDB155" s="98"/>
      <c r="MDC155" s="98"/>
      <c r="MDD155" s="98"/>
      <c r="MDE155" s="98"/>
      <c r="MDF155" s="98"/>
      <c r="MDG155" s="98"/>
      <c r="MDH155" s="98"/>
      <c r="MDI155" s="98"/>
      <c r="MDJ155" s="98"/>
      <c r="MDK155" s="98"/>
      <c r="MDL155" s="98"/>
      <c r="MDM155" s="98"/>
      <c r="MDN155" s="98"/>
      <c r="MDO155" s="98"/>
      <c r="MDP155" s="98"/>
      <c r="MDQ155" s="98"/>
      <c r="MDR155" s="98"/>
      <c r="MDS155" s="98"/>
      <c r="MDT155" s="98"/>
      <c r="MDU155" s="98"/>
      <c r="MDV155" s="98"/>
      <c r="MDW155" s="98"/>
      <c r="MDX155" s="98"/>
      <c r="MDY155" s="98"/>
      <c r="MDZ155" s="98"/>
      <c r="MEA155" s="98"/>
      <c r="MEB155" s="98"/>
      <c r="MEC155" s="98"/>
      <c r="MED155" s="98"/>
      <c r="MEE155" s="98"/>
      <c r="MEF155" s="98"/>
      <c r="MEG155" s="98"/>
      <c r="MEH155" s="98"/>
      <c r="MEI155" s="98"/>
      <c r="MEJ155" s="98"/>
      <c r="MEK155" s="98"/>
      <c r="MEL155" s="98"/>
      <c r="MEM155" s="98"/>
      <c r="MEN155" s="98"/>
      <c r="MEO155" s="98"/>
      <c r="MEP155" s="98"/>
      <c r="MEQ155" s="98"/>
      <c r="MER155" s="98"/>
      <c r="MES155" s="98"/>
      <c r="MET155" s="98"/>
      <c r="MEU155" s="98"/>
      <c r="MEV155" s="98"/>
      <c r="MEW155" s="98"/>
      <c r="MEX155" s="98"/>
      <c r="MEY155" s="98"/>
      <c r="MEZ155" s="98"/>
      <c r="MFA155" s="98"/>
      <c r="MFB155" s="98"/>
      <c r="MFC155" s="98"/>
      <c r="MFD155" s="98"/>
      <c r="MFE155" s="98"/>
      <c r="MFF155" s="98"/>
      <c r="MFG155" s="98"/>
      <c r="MFH155" s="98"/>
      <c r="MFI155" s="98"/>
      <c r="MFJ155" s="98"/>
      <c r="MFK155" s="98"/>
      <c r="MFL155" s="98"/>
      <c r="MFM155" s="98"/>
      <c r="MFN155" s="98"/>
      <c r="MFO155" s="98"/>
      <c r="MFP155" s="98"/>
      <c r="MFQ155" s="98"/>
      <c r="MFR155" s="98"/>
      <c r="MFS155" s="98"/>
      <c r="MFT155" s="98"/>
      <c r="MFU155" s="98"/>
      <c r="MFV155" s="98"/>
      <c r="MFW155" s="98"/>
      <c r="MFX155" s="98"/>
      <c r="MFY155" s="98"/>
      <c r="MFZ155" s="98"/>
      <c r="MGA155" s="98"/>
      <c r="MGB155" s="98"/>
      <c r="MGC155" s="98"/>
      <c r="MGD155" s="98"/>
      <c r="MGE155" s="98"/>
      <c r="MGF155" s="98"/>
      <c r="MGG155" s="98"/>
      <c r="MGH155" s="98"/>
      <c r="MGI155" s="98"/>
      <c r="MGJ155" s="98"/>
      <c r="MGK155" s="98"/>
      <c r="MGL155" s="98"/>
      <c r="MGM155" s="98"/>
      <c r="MGN155" s="98"/>
      <c r="MGO155" s="98"/>
      <c r="MGP155" s="98"/>
      <c r="MGQ155" s="98"/>
      <c r="MGR155" s="98"/>
      <c r="MGS155" s="98"/>
      <c r="MGT155" s="98"/>
      <c r="MGU155" s="98"/>
      <c r="MGV155" s="98"/>
      <c r="MGW155" s="98"/>
      <c r="MGX155" s="98"/>
      <c r="MGY155" s="98"/>
      <c r="MGZ155" s="98"/>
      <c r="MHA155" s="98"/>
      <c r="MHB155" s="98"/>
      <c r="MHC155" s="98"/>
      <c r="MHD155" s="98"/>
      <c r="MHE155" s="98"/>
      <c r="MHF155" s="98"/>
      <c r="MHG155" s="98"/>
      <c r="MHH155" s="98"/>
      <c r="MHI155" s="98"/>
      <c r="MHJ155" s="98"/>
      <c r="MHK155" s="98"/>
      <c r="MHL155" s="98"/>
      <c r="MHM155" s="98"/>
      <c r="MHN155" s="98"/>
      <c r="MHO155" s="98"/>
      <c r="MHP155" s="98"/>
      <c r="MHQ155" s="98"/>
      <c r="MHR155" s="98"/>
      <c r="MHS155" s="98"/>
      <c r="MHT155" s="98"/>
      <c r="MHU155" s="98"/>
      <c r="MHV155" s="98"/>
      <c r="MHW155" s="98"/>
      <c r="MHX155" s="98"/>
      <c r="MHY155" s="98"/>
      <c r="MHZ155" s="98"/>
      <c r="MIA155" s="98"/>
      <c r="MIB155" s="98"/>
      <c r="MIC155" s="98"/>
      <c r="MID155" s="98"/>
      <c r="MIE155" s="98"/>
      <c r="MIF155" s="98"/>
      <c r="MIG155" s="98"/>
      <c r="MIH155" s="98"/>
      <c r="MII155" s="98"/>
      <c r="MIJ155" s="98"/>
      <c r="MIK155" s="98"/>
      <c r="MIL155" s="98"/>
      <c r="MIM155" s="98"/>
      <c r="MIN155" s="98"/>
      <c r="MIO155" s="98"/>
      <c r="MIP155" s="98"/>
      <c r="MIQ155" s="98"/>
      <c r="MIR155" s="98"/>
      <c r="MIS155" s="98"/>
      <c r="MIT155" s="98"/>
      <c r="MIU155" s="98"/>
      <c r="MIV155" s="98"/>
      <c r="MIW155" s="98"/>
      <c r="MIX155" s="98"/>
      <c r="MIY155" s="98"/>
      <c r="MIZ155" s="98"/>
      <c r="MJA155" s="98"/>
      <c r="MJB155" s="98"/>
      <c r="MJC155" s="98"/>
      <c r="MJD155" s="98"/>
      <c r="MJE155" s="98"/>
      <c r="MJF155" s="98"/>
      <c r="MJG155" s="98"/>
      <c r="MJH155" s="98"/>
      <c r="MJI155" s="98"/>
      <c r="MJJ155" s="98"/>
      <c r="MJK155" s="98"/>
      <c r="MJL155" s="98"/>
      <c r="MJM155" s="98"/>
      <c r="MJN155" s="98"/>
      <c r="MJO155" s="98"/>
      <c r="MJP155" s="98"/>
      <c r="MJQ155" s="98"/>
      <c r="MJR155" s="98"/>
      <c r="MJS155" s="98"/>
      <c r="MJT155" s="98"/>
      <c r="MJU155" s="98"/>
      <c r="MJV155" s="98"/>
      <c r="MJW155" s="98"/>
      <c r="MJX155" s="98"/>
      <c r="MJY155" s="98"/>
      <c r="MJZ155" s="98"/>
      <c r="MKA155" s="98"/>
      <c r="MKB155" s="98"/>
      <c r="MKC155" s="98"/>
      <c r="MKD155" s="98"/>
      <c r="MKE155" s="98"/>
      <c r="MKF155" s="98"/>
      <c r="MKG155" s="98"/>
      <c r="MKH155" s="98"/>
      <c r="MKI155" s="98"/>
      <c r="MKJ155" s="98"/>
      <c r="MKK155" s="98"/>
      <c r="MKL155" s="98"/>
      <c r="MKM155" s="98"/>
      <c r="MKN155" s="98"/>
      <c r="MKO155" s="98"/>
      <c r="MKP155" s="98"/>
      <c r="MKQ155" s="98"/>
      <c r="MKR155" s="98"/>
      <c r="MKS155" s="98"/>
      <c r="MKT155" s="98"/>
      <c r="MKU155" s="98"/>
      <c r="MKV155" s="98"/>
      <c r="MKW155" s="98"/>
      <c r="MKX155" s="98"/>
      <c r="MKY155" s="98"/>
      <c r="MKZ155" s="98"/>
      <c r="MLA155" s="98"/>
      <c r="MLB155" s="98"/>
      <c r="MLC155" s="98"/>
      <c r="MLD155" s="98"/>
      <c r="MLE155" s="98"/>
      <c r="MLF155" s="98"/>
      <c r="MLG155" s="98"/>
      <c r="MLH155" s="98"/>
      <c r="MLI155" s="98"/>
      <c r="MLJ155" s="98"/>
      <c r="MLK155" s="98"/>
      <c r="MLL155" s="98"/>
      <c r="MLM155" s="98"/>
      <c r="MLN155" s="98"/>
      <c r="MLO155" s="98"/>
      <c r="MLP155" s="98"/>
      <c r="MLQ155" s="98"/>
      <c r="MLR155" s="98"/>
      <c r="MLS155" s="98"/>
      <c r="MLT155" s="98"/>
      <c r="MLU155" s="98"/>
      <c r="MLV155" s="98"/>
      <c r="MLW155" s="98"/>
      <c r="MLX155" s="98"/>
      <c r="MLY155" s="98"/>
      <c r="MLZ155" s="98"/>
      <c r="MMA155" s="98"/>
      <c r="MMB155" s="98"/>
      <c r="MMC155" s="98"/>
      <c r="MMD155" s="98"/>
      <c r="MME155" s="98"/>
      <c r="MMF155" s="98"/>
      <c r="MMG155" s="98"/>
      <c r="MMH155" s="98"/>
      <c r="MMI155" s="98"/>
      <c r="MMJ155" s="98"/>
      <c r="MMK155" s="98"/>
      <c r="MML155" s="98"/>
      <c r="MMM155" s="98"/>
      <c r="MMN155" s="98"/>
      <c r="MMO155" s="98"/>
      <c r="MMP155" s="98"/>
      <c r="MMQ155" s="98"/>
      <c r="MMR155" s="98"/>
      <c r="MMS155" s="98"/>
      <c r="MMT155" s="98"/>
      <c r="MMU155" s="98"/>
      <c r="MMV155" s="98"/>
      <c r="MMW155" s="98"/>
      <c r="MMX155" s="98"/>
      <c r="MMY155" s="98"/>
      <c r="MMZ155" s="98"/>
      <c r="MNA155" s="98"/>
      <c r="MNB155" s="98"/>
      <c r="MNC155" s="98"/>
      <c r="MND155" s="98"/>
      <c r="MNE155" s="98"/>
      <c r="MNF155" s="98"/>
      <c r="MNG155" s="98"/>
      <c r="MNH155" s="98"/>
      <c r="MNI155" s="98"/>
      <c r="MNJ155" s="98"/>
      <c r="MNK155" s="98"/>
      <c r="MNL155" s="98"/>
      <c r="MNM155" s="98"/>
      <c r="MNN155" s="98"/>
      <c r="MNO155" s="98"/>
      <c r="MNP155" s="98"/>
      <c r="MNQ155" s="98"/>
      <c r="MNR155" s="98"/>
      <c r="MNS155" s="98"/>
      <c r="MNT155" s="98"/>
      <c r="MNU155" s="98"/>
      <c r="MNV155" s="98"/>
      <c r="MNW155" s="98"/>
      <c r="MNX155" s="98"/>
      <c r="MNY155" s="98"/>
      <c r="MNZ155" s="98"/>
      <c r="MOA155" s="98"/>
      <c r="MOB155" s="98"/>
      <c r="MOC155" s="98"/>
      <c r="MOD155" s="98"/>
      <c r="MOE155" s="98"/>
      <c r="MOF155" s="98"/>
      <c r="MOG155" s="98"/>
      <c r="MOH155" s="98"/>
      <c r="MOI155" s="98"/>
      <c r="MOJ155" s="98"/>
      <c r="MOK155" s="98"/>
      <c r="MOL155" s="98"/>
      <c r="MOM155" s="98"/>
      <c r="MON155" s="98"/>
      <c r="MOO155" s="98"/>
      <c r="MOP155" s="98"/>
      <c r="MOQ155" s="98"/>
      <c r="MOR155" s="98"/>
      <c r="MOS155" s="98"/>
      <c r="MOT155" s="98"/>
      <c r="MOU155" s="98"/>
      <c r="MOV155" s="98"/>
      <c r="MOW155" s="98"/>
      <c r="MOX155" s="98"/>
      <c r="MOY155" s="98"/>
      <c r="MOZ155" s="98"/>
      <c r="MPA155" s="98"/>
      <c r="MPB155" s="98"/>
      <c r="MPC155" s="98"/>
      <c r="MPD155" s="98"/>
      <c r="MPE155" s="98"/>
      <c r="MPF155" s="98"/>
      <c r="MPG155" s="98"/>
      <c r="MPH155" s="98"/>
      <c r="MPI155" s="98"/>
      <c r="MPJ155" s="98"/>
      <c r="MPK155" s="98"/>
      <c r="MPL155" s="98"/>
      <c r="MPM155" s="98"/>
      <c r="MPN155" s="98"/>
      <c r="MPO155" s="98"/>
      <c r="MPP155" s="98"/>
      <c r="MPQ155" s="98"/>
      <c r="MPR155" s="98"/>
      <c r="MPS155" s="98"/>
      <c r="MPT155" s="98"/>
      <c r="MPU155" s="98"/>
      <c r="MPV155" s="98"/>
      <c r="MPW155" s="98"/>
      <c r="MPX155" s="98"/>
      <c r="MPY155" s="98"/>
      <c r="MPZ155" s="98"/>
      <c r="MQA155" s="98"/>
      <c r="MQB155" s="98"/>
      <c r="MQC155" s="98"/>
      <c r="MQD155" s="98"/>
      <c r="MQE155" s="98"/>
      <c r="MQF155" s="98"/>
      <c r="MQG155" s="98"/>
      <c r="MQH155" s="98"/>
      <c r="MQI155" s="98"/>
      <c r="MQJ155" s="98"/>
      <c r="MQK155" s="98"/>
      <c r="MQL155" s="98"/>
      <c r="MQM155" s="98"/>
      <c r="MQN155" s="98"/>
      <c r="MQO155" s="98"/>
      <c r="MQP155" s="98"/>
      <c r="MQQ155" s="98"/>
      <c r="MQR155" s="98"/>
      <c r="MQS155" s="98"/>
      <c r="MQT155" s="98"/>
      <c r="MQU155" s="98"/>
      <c r="MQV155" s="98"/>
      <c r="MQW155" s="98"/>
      <c r="MQX155" s="98"/>
      <c r="MQY155" s="98"/>
      <c r="MQZ155" s="98"/>
      <c r="MRA155" s="98"/>
      <c r="MRB155" s="98"/>
      <c r="MRC155" s="98"/>
      <c r="MRD155" s="98"/>
      <c r="MRE155" s="98"/>
      <c r="MRF155" s="98"/>
      <c r="MRG155" s="98"/>
      <c r="MRH155" s="98"/>
      <c r="MRI155" s="98"/>
      <c r="MRJ155" s="98"/>
      <c r="MRK155" s="98"/>
      <c r="MRL155" s="98"/>
      <c r="MRM155" s="98"/>
      <c r="MRN155" s="98"/>
      <c r="MRO155" s="98"/>
      <c r="MRP155" s="98"/>
      <c r="MRQ155" s="98"/>
      <c r="MRR155" s="98"/>
      <c r="MRS155" s="98"/>
      <c r="MRT155" s="98"/>
      <c r="MRU155" s="98"/>
      <c r="MRV155" s="98"/>
      <c r="MRW155" s="98"/>
      <c r="MRX155" s="98"/>
      <c r="MRY155" s="98"/>
      <c r="MRZ155" s="98"/>
      <c r="MSA155" s="98"/>
      <c r="MSB155" s="98"/>
      <c r="MSC155" s="98"/>
      <c r="MSD155" s="98"/>
      <c r="MSE155" s="98"/>
      <c r="MSF155" s="98"/>
      <c r="MSG155" s="98"/>
      <c r="MSH155" s="98"/>
      <c r="MSI155" s="98"/>
      <c r="MSJ155" s="98"/>
      <c r="MSK155" s="98"/>
      <c r="MSL155" s="98"/>
      <c r="MSM155" s="98"/>
      <c r="MSN155" s="98"/>
      <c r="MSO155" s="98"/>
      <c r="MSP155" s="98"/>
      <c r="MSQ155" s="98"/>
      <c r="MSR155" s="98"/>
      <c r="MSS155" s="98"/>
      <c r="MST155" s="98"/>
      <c r="MSU155" s="98"/>
      <c r="MSV155" s="98"/>
      <c r="MSW155" s="98"/>
      <c r="MSX155" s="98"/>
      <c r="MSY155" s="98"/>
      <c r="MSZ155" s="98"/>
      <c r="MTA155" s="98"/>
      <c r="MTB155" s="98"/>
      <c r="MTC155" s="98"/>
      <c r="MTD155" s="98"/>
      <c r="MTE155" s="98"/>
      <c r="MTF155" s="98"/>
      <c r="MTG155" s="98"/>
      <c r="MTH155" s="98"/>
      <c r="MTI155" s="98"/>
      <c r="MTJ155" s="98"/>
      <c r="MTK155" s="98"/>
      <c r="MTL155" s="98"/>
      <c r="MTM155" s="98"/>
      <c r="MTN155" s="98"/>
      <c r="MTO155" s="98"/>
      <c r="MTP155" s="98"/>
      <c r="MTQ155" s="98"/>
      <c r="MTR155" s="98"/>
      <c r="MTS155" s="98"/>
      <c r="MTT155" s="98"/>
      <c r="MTU155" s="98"/>
      <c r="MTV155" s="98"/>
      <c r="MTW155" s="98"/>
      <c r="MTX155" s="98"/>
      <c r="MTY155" s="98"/>
      <c r="MTZ155" s="98"/>
      <c r="MUA155" s="98"/>
      <c r="MUB155" s="98"/>
      <c r="MUC155" s="98"/>
      <c r="MUD155" s="98"/>
      <c r="MUE155" s="98"/>
      <c r="MUF155" s="98"/>
      <c r="MUG155" s="98"/>
      <c r="MUH155" s="98"/>
      <c r="MUI155" s="98"/>
      <c r="MUJ155" s="98"/>
      <c r="MUK155" s="98"/>
      <c r="MUL155" s="98"/>
      <c r="MUM155" s="98"/>
      <c r="MUN155" s="98"/>
      <c r="MUO155" s="98"/>
      <c r="MUP155" s="98"/>
      <c r="MUQ155" s="98"/>
      <c r="MUR155" s="98"/>
      <c r="MUS155" s="98"/>
      <c r="MUT155" s="98"/>
      <c r="MUU155" s="98"/>
      <c r="MUV155" s="98"/>
      <c r="MUW155" s="98"/>
      <c r="MUX155" s="98"/>
      <c r="MUY155" s="98"/>
      <c r="MUZ155" s="98"/>
      <c r="MVA155" s="98"/>
      <c r="MVB155" s="98"/>
      <c r="MVC155" s="98"/>
      <c r="MVD155" s="98"/>
      <c r="MVE155" s="98"/>
      <c r="MVF155" s="98"/>
      <c r="MVG155" s="98"/>
      <c r="MVH155" s="98"/>
      <c r="MVI155" s="98"/>
      <c r="MVJ155" s="98"/>
      <c r="MVK155" s="98"/>
      <c r="MVL155" s="98"/>
      <c r="MVM155" s="98"/>
      <c r="MVN155" s="98"/>
      <c r="MVO155" s="98"/>
      <c r="MVP155" s="98"/>
      <c r="MVQ155" s="98"/>
      <c r="MVR155" s="98"/>
      <c r="MVS155" s="98"/>
      <c r="MVT155" s="98"/>
      <c r="MVU155" s="98"/>
      <c r="MVV155" s="98"/>
      <c r="MVW155" s="98"/>
      <c r="MVX155" s="98"/>
      <c r="MVY155" s="98"/>
      <c r="MVZ155" s="98"/>
      <c r="MWA155" s="98"/>
      <c r="MWB155" s="98"/>
      <c r="MWC155" s="98"/>
      <c r="MWD155" s="98"/>
      <c r="MWE155" s="98"/>
      <c r="MWF155" s="98"/>
      <c r="MWG155" s="98"/>
      <c r="MWH155" s="98"/>
      <c r="MWI155" s="98"/>
      <c r="MWJ155" s="98"/>
      <c r="MWK155" s="98"/>
      <c r="MWL155" s="98"/>
      <c r="MWM155" s="98"/>
      <c r="MWN155" s="98"/>
      <c r="MWO155" s="98"/>
      <c r="MWP155" s="98"/>
      <c r="MWQ155" s="98"/>
      <c r="MWR155" s="98"/>
      <c r="MWS155" s="98"/>
      <c r="MWT155" s="98"/>
      <c r="MWU155" s="98"/>
      <c r="MWV155" s="98"/>
      <c r="MWW155" s="98"/>
      <c r="MWX155" s="98"/>
      <c r="MWY155" s="98"/>
      <c r="MWZ155" s="98"/>
      <c r="MXA155" s="98"/>
      <c r="MXB155" s="98"/>
      <c r="MXC155" s="98"/>
      <c r="MXD155" s="98"/>
      <c r="MXE155" s="98"/>
      <c r="MXF155" s="98"/>
      <c r="MXG155" s="98"/>
      <c r="MXH155" s="98"/>
      <c r="MXI155" s="98"/>
      <c r="MXJ155" s="98"/>
      <c r="MXK155" s="98"/>
      <c r="MXL155" s="98"/>
      <c r="MXM155" s="98"/>
      <c r="MXN155" s="98"/>
      <c r="MXO155" s="98"/>
      <c r="MXP155" s="98"/>
      <c r="MXQ155" s="98"/>
      <c r="MXR155" s="98"/>
      <c r="MXS155" s="98"/>
      <c r="MXT155" s="98"/>
      <c r="MXU155" s="98"/>
      <c r="MXV155" s="98"/>
      <c r="MXW155" s="98"/>
      <c r="MXX155" s="98"/>
      <c r="MXY155" s="98"/>
      <c r="MXZ155" s="98"/>
      <c r="MYA155" s="98"/>
      <c r="MYB155" s="98"/>
      <c r="MYC155" s="98"/>
      <c r="MYD155" s="98"/>
      <c r="MYE155" s="98"/>
      <c r="MYF155" s="98"/>
      <c r="MYG155" s="98"/>
      <c r="MYH155" s="98"/>
      <c r="MYI155" s="98"/>
      <c r="MYJ155" s="98"/>
      <c r="MYK155" s="98"/>
      <c r="MYL155" s="98"/>
      <c r="MYM155" s="98"/>
      <c r="MYN155" s="98"/>
      <c r="MYO155" s="98"/>
      <c r="MYP155" s="98"/>
      <c r="MYQ155" s="98"/>
      <c r="MYR155" s="98"/>
      <c r="MYS155" s="98"/>
      <c r="MYT155" s="98"/>
      <c r="MYU155" s="98"/>
      <c r="MYV155" s="98"/>
      <c r="MYW155" s="98"/>
      <c r="MYX155" s="98"/>
      <c r="MYY155" s="98"/>
      <c r="MYZ155" s="98"/>
      <c r="MZA155" s="98"/>
      <c r="MZB155" s="98"/>
      <c r="MZC155" s="98"/>
      <c r="MZD155" s="98"/>
      <c r="MZE155" s="98"/>
      <c r="MZF155" s="98"/>
      <c r="MZG155" s="98"/>
      <c r="MZH155" s="98"/>
      <c r="MZI155" s="98"/>
      <c r="MZJ155" s="98"/>
      <c r="MZK155" s="98"/>
      <c r="MZL155" s="98"/>
      <c r="MZM155" s="98"/>
      <c r="MZN155" s="98"/>
      <c r="MZO155" s="98"/>
      <c r="MZP155" s="98"/>
      <c r="MZQ155" s="98"/>
      <c r="MZR155" s="98"/>
      <c r="MZS155" s="98"/>
      <c r="MZT155" s="98"/>
      <c r="MZU155" s="98"/>
      <c r="MZV155" s="98"/>
      <c r="MZW155" s="98"/>
      <c r="MZX155" s="98"/>
      <c r="MZY155" s="98"/>
      <c r="MZZ155" s="98"/>
      <c r="NAA155" s="98"/>
      <c r="NAB155" s="98"/>
      <c r="NAC155" s="98"/>
      <c r="NAD155" s="98"/>
      <c r="NAE155" s="98"/>
      <c r="NAF155" s="98"/>
      <c r="NAG155" s="98"/>
      <c r="NAH155" s="98"/>
      <c r="NAI155" s="98"/>
      <c r="NAJ155" s="98"/>
      <c r="NAK155" s="98"/>
      <c r="NAL155" s="98"/>
      <c r="NAM155" s="98"/>
      <c r="NAN155" s="98"/>
      <c r="NAO155" s="98"/>
      <c r="NAP155" s="98"/>
      <c r="NAQ155" s="98"/>
      <c r="NAR155" s="98"/>
      <c r="NAS155" s="98"/>
      <c r="NAT155" s="98"/>
      <c r="NAU155" s="98"/>
      <c r="NAV155" s="98"/>
      <c r="NAW155" s="98"/>
      <c r="NAX155" s="98"/>
      <c r="NAY155" s="98"/>
      <c r="NAZ155" s="98"/>
      <c r="NBA155" s="98"/>
      <c r="NBB155" s="98"/>
      <c r="NBC155" s="98"/>
      <c r="NBD155" s="98"/>
      <c r="NBE155" s="98"/>
      <c r="NBF155" s="98"/>
      <c r="NBG155" s="98"/>
      <c r="NBH155" s="98"/>
      <c r="NBI155" s="98"/>
      <c r="NBJ155" s="98"/>
      <c r="NBK155" s="98"/>
      <c r="NBL155" s="98"/>
      <c r="NBM155" s="98"/>
      <c r="NBN155" s="98"/>
      <c r="NBO155" s="98"/>
      <c r="NBP155" s="98"/>
      <c r="NBQ155" s="98"/>
      <c r="NBR155" s="98"/>
      <c r="NBS155" s="98"/>
      <c r="NBT155" s="98"/>
      <c r="NBU155" s="98"/>
      <c r="NBV155" s="98"/>
      <c r="NBW155" s="98"/>
      <c r="NBX155" s="98"/>
      <c r="NBY155" s="98"/>
      <c r="NBZ155" s="98"/>
      <c r="NCA155" s="98"/>
      <c r="NCB155" s="98"/>
      <c r="NCC155" s="98"/>
      <c r="NCD155" s="98"/>
      <c r="NCE155" s="98"/>
      <c r="NCF155" s="98"/>
      <c r="NCG155" s="98"/>
      <c r="NCH155" s="98"/>
      <c r="NCI155" s="98"/>
      <c r="NCJ155" s="98"/>
      <c r="NCK155" s="98"/>
      <c r="NCL155" s="98"/>
      <c r="NCM155" s="98"/>
      <c r="NCN155" s="98"/>
      <c r="NCO155" s="98"/>
      <c r="NCP155" s="98"/>
      <c r="NCQ155" s="98"/>
      <c r="NCR155" s="98"/>
      <c r="NCS155" s="98"/>
      <c r="NCT155" s="98"/>
      <c r="NCU155" s="98"/>
      <c r="NCV155" s="98"/>
      <c r="NCW155" s="98"/>
      <c r="NCX155" s="98"/>
      <c r="NCY155" s="98"/>
      <c r="NCZ155" s="98"/>
      <c r="NDA155" s="98"/>
      <c r="NDB155" s="98"/>
      <c r="NDC155" s="98"/>
      <c r="NDD155" s="98"/>
      <c r="NDE155" s="98"/>
      <c r="NDF155" s="98"/>
      <c r="NDG155" s="98"/>
      <c r="NDH155" s="98"/>
      <c r="NDI155" s="98"/>
      <c r="NDJ155" s="98"/>
      <c r="NDK155" s="98"/>
      <c r="NDL155" s="98"/>
      <c r="NDM155" s="98"/>
      <c r="NDN155" s="98"/>
      <c r="NDO155" s="98"/>
      <c r="NDP155" s="98"/>
      <c r="NDQ155" s="98"/>
      <c r="NDR155" s="98"/>
      <c r="NDS155" s="98"/>
      <c r="NDT155" s="98"/>
      <c r="NDU155" s="98"/>
      <c r="NDV155" s="98"/>
      <c r="NDW155" s="98"/>
      <c r="NDX155" s="98"/>
      <c r="NDY155" s="98"/>
      <c r="NDZ155" s="98"/>
      <c r="NEA155" s="98"/>
      <c r="NEB155" s="98"/>
      <c r="NEC155" s="98"/>
      <c r="NED155" s="98"/>
      <c r="NEE155" s="98"/>
      <c r="NEF155" s="98"/>
      <c r="NEG155" s="98"/>
      <c r="NEH155" s="98"/>
      <c r="NEI155" s="98"/>
      <c r="NEJ155" s="98"/>
      <c r="NEK155" s="98"/>
      <c r="NEL155" s="98"/>
      <c r="NEM155" s="98"/>
      <c r="NEN155" s="98"/>
      <c r="NEO155" s="98"/>
      <c r="NEP155" s="98"/>
      <c r="NEQ155" s="98"/>
      <c r="NER155" s="98"/>
      <c r="NES155" s="98"/>
      <c r="NET155" s="98"/>
      <c r="NEU155" s="98"/>
      <c r="NEV155" s="98"/>
      <c r="NEW155" s="98"/>
      <c r="NEX155" s="98"/>
      <c r="NEY155" s="98"/>
      <c r="NEZ155" s="98"/>
      <c r="NFA155" s="98"/>
      <c r="NFB155" s="98"/>
      <c r="NFC155" s="98"/>
      <c r="NFD155" s="98"/>
      <c r="NFE155" s="98"/>
      <c r="NFF155" s="98"/>
      <c r="NFG155" s="98"/>
      <c r="NFH155" s="98"/>
      <c r="NFI155" s="98"/>
      <c r="NFJ155" s="98"/>
      <c r="NFK155" s="98"/>
      <c r="NFL155" s="98"/>
      <c r="NFM155" s="98"/>
      <c r="NFN155" s="98"/>
      <c r="NFO155" s="98"/>
      <c r="NFP155" s="98"/>
      <c r="NFQ155" s="98"/>
      <c r="NFR155" s="98"/>
      <c r="NFS155" s="98"/>
      <c r="NFT155" s="98"/>
      <c r="NFU155" s="98"/>
      <c r="NFV155" s="98"/>
      <c r="NFW155" s="98"/>
      <c r="NFX155" s="98"/>
      <c r="NFY155" s="98"/>
      <c r="NFZ155" s="98"/>
      <c r="NGA155" s="98"/>
      <c r="NGB155" s="98"/>
      <c r="NGC155" s="98"/>
      <c r="NGD155" s="98"/>
      <c r="NGE155" s="98"/>
      <c r="NGF155" s="98"/>
      <c r="NGG155" s="98"/>
      <c r="NGH155" s="98"/>
      <c r="NGI155" s="98"/>
      <c r="NGJ155" s="98"/>
      <c r="NGK155" s="98"/>
      <c r="NGL155" s="98"/>
      <c r="NGM155" s="98"/>
      <c r="NGN155" s="98"/>
      <c r="NGO155" s="98"/>
      <c r="NGP155" s="98"/>
      <c r="NGQ155" s="98"/>
      <c r="NGR155" s="98"/>
      <c r="NGS155" s="98"/>
      <c r="NGT155" s="98"/>
      <c r="NGU155" s="98"/>
      <c r="NGV155" s="98"/>
      <c r="NGW155" s="98"/>
      <c r="NGX155" s="98"/>
      <c r="NGY155" s="98"/>
      <c r="NGZ155" s="98"/>
      <c r="NHA155" s="98"/>
      <c r="NHB155" s="98"/>
      <c r="NHC155" s="98"/>
      <c r="NHD155" s="98"/>
      <c r="NHE155" s="98"/>
      <c r="NHF155" s="98"/>
      <c r="NHG155" s="98"/>
      <c r="NHH155" s="98"/>
      <c r="NHI155" s="98"/>
      <c r="NHJ155" s="98"/>
      <c r="NHK155" s="98"/>
      <c r="NHL155" s="98"/>
      <c r="NHM155" s="98"/>
      <c r="NHN155" s="98"/>
      <c r="NHO155" s="98"/>
      <c r="NHP155" s="98"/>
      <c r="NHQ155" s="98"/>
      <c r="NHR155" s="98"/>
      <c r="NHS155" s="98"/>
      <c r="NHT155" s="98"/>
      <c r="NHU155" s="98"/>
      <c r="NHV155" s="98"/>
      <c r="NHW155" s="98"/>
      <c r="NHX155" s="98"/>
      <c r="NHY155" s="98"/>
      <c r="NHZ155" s="98"/>
      <c r="NIA155" s="98"/>
      <c r="NIB155" s="98"/>
      <c r="NIC155" s="98"/>
      <c r="NID155" s="98"/>
      <c r="NIE155" s="98"/>
      <c r="NIF155" s="98"/>
      <c r="NIG155" s="98"/>
      <c r="NIH155" s="98"/>
      <c r="NII155" s="98"/>
      <c r="NIJ155" s="98"/>
      <c r="NIK155" s="98"/>
      <c r="NIL155" s="98"/>
      <c r="NIM155" s="98"/>
      <c r="NIN155" s="98"/>
      <c r="NIO155" s="98"/>
      <c r="NIP155" s="98"/>
      <c r="NIQ155" s="98"/>
      <c r="NIR155" s="98"/>
      <c r="NIS155" s="98"/>
      <c r="NIT155" s="98"/>
      <c r="NIU155" s="98"/>
      <c r="NIV155" s="98"/>
      <c r="NIW155" s="98"/>
      <c r="NIX155" s="98"/>
      <c r="NIY155" s="98"/>
      <c r="NIZ155" s="98"/>
      <c r="NJA155" s="98"/>
      <c r="NJB155" s="98"/>
      <c r="NJC155" s="98"/>
      <c r="NJD155" s="98"/>
      <c r="NJE155" s="98"/>
      <c r="NJF155" s="98"/>
      <c r="NJG155" s="98"/>
      <c r="NJH155" s="98"/>
      <c r="NJI155" s="98"/>
      <c r="NJJ155" s="98"/>
      <c r="NJK155" s="98"/>
      <c r="NJL155" s="98"/>
      <c r="NJM155" s="98"/>
      <c r="NJN155" s="98"/>
      <c r="NJO155" s="98"/>
      <c r="NJP155" s="98"/>
      <c r="NJQ155" s="98"/>
      <c r="NJR155" s="98"/>
      <c r="NJS155" s="98"/>
      <c r="NJT155" s="98"/>
      <c r="NJU155" s="98"/>
      <c r="NJV155" s="98"/>
      <c r="NJW155" s="98"/>
      <c r="NJX155" s="98"/>
      <c r="NJY155" s="98"/>
      <c r="NJZ155" s="98"/>
      <c r="NKA155" s="98"/>
      <c r="NKB155" s="98"/>
      <c r="NKC155" s="98"/>
      <c r="NKD155" s="98"/>
      <c r="NKE155" s="98"/>
      <c r="NKF155" s="98"/>
      <c r="NKG155" s="98"/>
      <c r="NKH155" s="98"/>
      <c r="NKI155" s="98"/>
      <c r="NKJ155" s="98"/>
      <c r="NKK155" s="98"/>
      <c r="NKL155" s="98"/>
      <c r="NKM155" s="98"/>
      <c r="NKN155" s="98"/>
      <c r="NKO155" s="98"/>
      <c r="NKP155" s="98"/>
      <c r="NKQ155" s="98"/>
      <c r="NKR155" s="98"/>
      <c r="NKS155" s="98"/>
      <c r="NKT155" s="98"/>
      <c r="NKU155" s="98"/>
      <c r="NKV155" s="98"/>
      <c r="NKW155" s="98"/>
      <c r="NKX155" s="98"/>
      <c r="NKY155" s="98"/>
      <c r="NKZ155" s="98"/>
      <c r="NLA155" s="98"/>
      <c r="NLB155" s="98"/>
      <c r="NLC155" s="98"/>
      <c r="NLD155" s="98"/>
      <c r="NLE155" s="98"/>
      <c r="NLF155" s="98"/>
      <c r="NLG155" s="98"/>
      <c r="NLH155" s="98"/>
      <c r="NLI155" s="98"/>
      <c r="NLJ155" s="98"/>
      <c r="NLK155" s="98"/>
      <c r="NLL155" s="98"/>
      <c r="NLM155" s="98"/>
      <c r="NLN155" s="98"/>
      <c r="NLO155" s="98"/>
      <c r="NLP155" s="98"/>
      <c r="NLQ155" s="98"/>
      <c r="NLR155" s="98"/>
      <c r="NLS155" s="98"/>
      <c r="NLT155" s="98"/>
      <c r="NLU155" s="98"/>
      <c r="NLV155" s="98"/>
      <c r="NLW155" s="98"/>
      <c r="NLX155" s="98"/>
      <c r="NLY155" s="98"/>
      <c r="NLZ155" s="98"/>
      <c r="NMA155" s="98"/>
      <c r="NMB155" s="98"/>
      <c r="NMC155" s="98"/>
      <c r="NMD155" s="98"/>
      <c r="NME155" s="98"/>
      <c r="NMF155" s="98"/>
      <c r="NMG155" s="98"/>
      <c r="NMH155" s="98"/>
      <c r="NMI155" s="98"/>
      <c r="NMJ155" s="98"/>
      <c r="NMK155" s="98"/>
      <c r="NML155" s="98"/>
      <c r="NMM155" s="98"/>
      <c r="NMN155" s="98"/>
      <c r="NMO155" s="98"/>
      <c r="NMP155" s="98"/>
      <c r="NMQ155" s="98"/>
      <c r="NMR155" s="98"/>
      <c r="NMS155" s="98"/>
      <c r="NMT155" s="98"/>
      <c r="NMU155" s="98"/>
      <c r="NMV155" s="98"/>
      <c r="NMW155" s="98"/>
      <c r="NMX155" s="98"/>
      <c r="NMY155" s="98"/>
      <c r="NMZ155" s="98"/>
      <c r="NNA155" s="98"/>
      <c r="NNB155" s="98"/>
      <c r="NNC155" s="98"/>
      <c r="NND155" s="98"/>
      <c r="NNE155" s="98"/>
      <c r="NNF155" s="98"/>
      <c r="NNG155" s="98"/>
      <c r="NNH155" s="98"/>
      <c r="NNI155" s="98"/>
      <c r="NNJ155" s="98"/>
      <c r="NNK155" s="98"/>
      <c r="NNL155" s="98"/>
      <c r="NNM155" s="98"/>
      <c r="NNN155" s="98"/>
      <c r="NNO155" s="98"/>
      <c r="NNP155" s="98"/>
      <c r="NNQ155" s="98"/>
      <c r="NNR155" s="98"/>
      <c r="NNS155" s="98"/>
      <c r="NNT155" s="98"/>
      <c r="NNU155" s="98"/>
      <c r="NNV155" s="98"/>
      <c r="NNW155" s="98"/>
      <c r="NNX155" s="98"/>
      <c r="NNY155" s="98"/>
      <c r="NNZ155" s="98"/>
      <c r="NOA155" s="98"/>
      <c r="NOB155" s="98"/>
      <c r="NOC155" s="98"/>
      <c r="NOD155" s="98"/>
      <c r="NOE155" s="98"/>
      <c r="NOF155" s="98"/>
      <c r="NOG155" s="98"/>
      <c r="NOH155" s="98"/>
      <c r="NOI155" s="98"/>
      <c r="NOJ155" s="98"/>
      <c r="NOK155" s="98"/>
      <c r="NOL155" s="98"/>
      <c r="NOM155" s="98"/>
      <c r="NON155" s="98"/>
      <c r="NOO155" s="98"/>
      <c r="NOP155" s="98"/>
      <c r="NOQ155" s="98"/>
      <c r="NOR155" s="98"/>
      <c r="NOS155" s="98"/>
      <c r="NOT155" s="98"/>
      <c r="NOU155" s="98"/>
      <c r="NOV155" s="98"/>
      <c r="NOW155" s="98"/>
      <c r="NOX155" s="98"/>
      <c r="NOY155" s="98"/>
      <c r="NOZ155" s="98"/>
      <c r="NPA155" s="98"/>
      <c r="NPB155" s="98"/>
      <c r="NPC155" s="98"/>
      <c r="NPD155" s="98"/>
      <c r="NPE155" s="98"/>
      <c r="NPF155" s="98"/>
      <c r="NPG155" s="98"/>
      <c r="NPH155" s="98"/>
      <c r="NPI155" s="98"/>
      <c r="NPJ155" s="98"/>
      <c r="NPK155" s="98"/>
      <c r="NPL155" s="98"/>
      <c r="NPM155" s="98"/>
      <c r="NPN155" s="98"/>
      <c r="NPO155" s="98"/>
      <c r="NPP155" s="98"/>
      <c r="NPQ155" s="98"/>
      <c r="NPR155" s="98"/>
      <c r="NPS155" s="98"/>
      <c r="NPT155" s="98"/>
      <c r="NPU155" s="98"/>
      <c r="NPV155" s="98"/>
      <c r="NPW155" s="98"/>
      <c r="NPX155" s="98"/>
      <c r="NPY155" s="98"/>
      <c r="NPZ155" s="98"/>
      <c r="NQA155" s="98"/>
      <c r="NQB155" s="98"/>
      <c r="NQC155" s="98"/>
      <c r="NQD155" s="98"/>
      <c r="NQE155" s="98"/>
      <c r="NQF155" s="98"/>
      <c r="NQG155" s="98"/>
      <c r="NQH155" s="98"/>
      <c r="NQI155" s="98"/>
      <c r="NQJ155" s="98"/>
      <c r="NQK155" s="98"/>
      <c r="NQL155" s="98"/>
      <c r="NQM155" s="98"/>
      <c r="NQN155" s="98"/>
      <c r="NQO155" s="98"/>
      <c r="NQP155" s="98"/>
      <c r="NQQ155" s="98"/>
      <c r="NQR155" s="98"/>
      <c r="NQS155" s="98"/>
      <c r="NQT155" s="98"/>
      <c r="NQU155" s="98"/>
      <c r="NQV155" s="98"/>
      <c r="NQW155" s="98"/>
      <c r="NQX155" s="98"/>
      <c r="NQY155" s="98"/>
      <c r="NQZ155" s="98"/>
      <c r="NRA155" s="98"/>
      <c r="NRB155" s="98"/>
      <c r="NRC155" s="98"/>
      <c r="NRD155" s="98"/>
      <c r="NRE155" s="98"/>
      <c r="NRF155" s="98"/>
      <c r="NRG155" s="98"/>
      <c r="NRH155" s="98"/>
      <c r="NRI155" s="98"/>
      <c r="NRJ155" s="98"/>
      <c r="NRK155" s="98"/>
      <c r="NRL155" s="98"/>
      <c r="NRM155" s="98"/>
      <c r="NRN155" s="98"/>
      <c r="NRO155" s="98"/>
      <c r="NRP155" s="98"/>
      <c r="NRQ155" s="98"/>
      <c r="NRR155" s="98"/>
      <c r="NRS155" s="98"/>
      <c r="NRT155" s="98"/>
      <c r="NRU155" s="98"/>
      <c r="NRV155" s="98"/>
      <c r="NRW155" s="98"/>
      <c r="NRX155" s="98"/>
      <c r="NRY155" s="98"/>
      <c r="NRZ155" s="98"/>
      <c r="NSA155" s="98"/>
      <c r="NSB155" s="98"/>
      <c r="NSC155" s="98"/>
      <c r="NSD155" s="98"/>
      <c r="NSE155" s="98"/>
      <c r="NSF155" s="98"/>
      <c r="NSG155" s="98"/>
      <c r="NSH155" s="98"/>
      <c r="NSI155" s="98"/>
      <c r="NSJ155" s="98"/>
      <c r="NSK155" s="98"/>
      <c r="NSL155" s="98"/>
      <c r="NSM155" s="98"/>
      <c r="NSN155" s="98"/>
      <c r="NSO155" s="98"/>
      <c r="NSP155" s="98"/>
      <c r="NSQ155" s="98"/>
      <c r="NSR155" s="98"/>
      <c r="NSS155" s="98"/>
      <c r="NST155" s="98"/>
      <c r="NSU155" s="98"/>
      <c r="NSV155" s="98"/>
      <c r="NSW155" s="98"/>
      <c r="NSX155" s="98"/>
      <c r="NSY155" s="98"/>
      <c r="NSZ155" s="98"/>
      <c r="NTA155" s="98"/>
      <c r="NTB155" s="98"/>
      <c r="NTC155" s="98"/>
      <c r="NTD155" s="98"/>
      <c r="NTE155" s="98"/>
      <c r="NTF155" s="98"/>
      <c r="NTG155" s="98"/>
      <c r="NTH155" s="98"/>
      <c r="NTI155" s="98"/>
      <c r="NTJ155" s="98"/>
      <c r="NTK155" s="98"/>
      <c r="NTL155" s="98"/>
      <c r="NTM155" s="98"/>
      <c r="NTN155" s="98"/>
      <c r="NTO155" s="98"/>
      <c r="NTP155" s="98"/>
      <c r="NTQ155" s="98"/>
      <c r="NTR155" s="98"/>
      <c r="NTS155" s="98"/>
      <c r="NTT155" s="98"/>
      <c r="NTU155" s="98"/>
      <c r="NTV155" s="98"/>
      <c r="NTW155" s="98"/>
      <c r="NTX155" s="98"/>
      <c r="NTY155" s="98"/>
      <c r="NTZ155" s="98"/>
      <c r="NUA155" s="98"/>
      <c r="NUB155" s="98"/>
      <c r="NUC155" s="98"/>
      <c r="NUD155" s="98"/>
      <c r="NUE155" s="98"/>
      <c r="NUF155" s="98"/>
      <c r="NUG155" s="98"/>
      <c r="NUH155" s="98"/>
      <c r="NUI155" s="98"/>
      <c r="NUJ155" s="98"/>
      <c r="NUK155" s="98"/>
      <c r="NUL155" s="98"/>
      <c r="NUM155" s="98"/>
      <c r="NUN155" s="98"/>
      <c r="NUO155" s="98"/>
      <c r="NUP155" s="98"/>
      <c r="NUQ155" s="98"/>
      <c r="NUR155" s="98"/>
      <c r="NUS155" s="98"/>
      <c r="NUT155" s="98"/>
      <c r="NUU155" s="98"/>
      <c r="NUV155" s="98"/>
      <c r="NUW155" s="98"/>
      <c r="NUX155" s="98"/>
      <c r="NUY155" s="98"/>
      <c r="NUZ155" s="98"/>
      <c r="NVA155" s="98"/>
      <c r="NVB155" s="98"/>
      <c r="NVC155" s="98"/>
      <c r="NVD155" s="98"/>
      <c r="NVE155" s="98"/>
      <c r="NVF155" s="98"/>
      <c r="NVG155" s="98"/>
      <c r="NVH155" s="98"/>
      <c r="NVI155" s="98"/>
      <c r="NVJ155" s="98"/>
      <c r="NVK155" s="98"/>
      <c r="NVL155" s="98"/>
      <c r="NVM155" s="98"/>
      <c r="NVN155" s="98"/>
      <c r="NVO155" s="98"/>
      <c r="NVP155" s="98"/>
      <c r="NVQ155" s="98"/>
      <c r="NVR155" s="98"/>
      <c r="NVS155" s="98"/>
      <c r="NVT155" s="98"/>
      <c r="NVU155" s="98"/>
      <c r="NVV155" s="98"/>
      <c r="NVW155" s="98"/>
      <c r="NVX155" s="98"/>
      <c r="NVY155" s="98"/>
      <c r="NVZ155" s="98"/>
      <c r="NWA155" s="98"/>
      <c r="NWB155" s="98"/>
      <c r="NWC155" s="98"/>
      <c r="NWD155" s="98"/>
      <c r="NWE155" s="98"/>
      <c r="NWF155" s="98"/>
      <c r="NWG155" s="98"/>
      <c r="NWH155" s="98"/>
      <c r="NWI155" s="98"/>
      <c r="NWJ155" s="98"/>
      <c r="NWK155" s="98"/>
      <c r="NWL155" s="98"/>
      <c r="NWM155" s="98"/>
      <c r="NWN155" s="98"/>
      <c r="NWO155" s="98"/>
      <c r="NWP155" s="98"/>
      <c r="NWQ155" s="98"/>
      <c r="NWR155" s="98"/>
      <c r="NWS155" s="98"/>
      <c r="NWT155" s="98"/>
      <c r="NWU155" s="98"/>
      <c r="NWV155" s="98"/>
      <c r="NWW155" s="98"/>
      <c r="NWX155" s="98"/>
      <c r="NWY155" s="98"/>
      <c r="NWZ155" s="98"/>
      <c r="NXA155" s="98"/>
      <c r="NXB155" s="98"/>
      <c r="NXC155" s="98"/>
      <c r="NXD155" s="98"/>
      <c r="NXE155" s="98"/>
      <c r="NXF155" s="98"/>
      <c r="NXG155" s="98"/>
      <c r="NXH155" s="98"/>
      <c r="NXI155" s="98"/>
      <c r="NXJ155" s="98"/>
      <c r="NXK155" s="98"/>
      <c r="NXL155" s="98"/>
      <c r="NXM155" s="98"/>
      <c r="NXN155" s="98"/>
      <c r="NXO155" s="98"/>
      <c r="NXP155" s="98"/>
      <c r="NXQ155" s="98"/>
      <c r="NXR155" s="98"/>
      <c r="NXS155" s="98"/>
      <c r="NXT155" s="98"/>
      <c r="NXU155" s="98"/>
      <c r="NXV155" s="98"/>
      <c r="NXW155" s="98"/>
      <c r="NXX155" s="98"/>
      <c r="NXY155" s="98"/>
      <c r="NXZ155" s="98"/>
      <c r="NYA155" s="98"/>
      <c r="NYB155" s="98"/>
      <c r="NYC155" s="98"/>
      <c r="NYD155" s="98"/>
      <c r="NYE155" s="98"/>
      <c r="NYF155" s="98"/>
      <c r="NYG155" s="98"/>
      <c r="NYH155" s="98"/>
      <c r="NYI155" s="98"/>
      <c r="NYJ155" s="98"/>
      <c r="NYK155" s="98"/>
      <c r="NYL155" s="98"/>
      <c r="NYM155" s="98"/>
      <c r="NYN155" s="98"/>
      <c r="NYO155" s="98"/>
      <c r="NYP155" s="98"/>
      <c r="NYQ155" s="98"/>
      <c r="NYR155" s="98"/>
      <c r="NYS155" s="98"/>
      <c r="NYT155" s="98"/>
      <c r="NYU155" s="98"/>
      <c r="NYV155" s="98"/>
      <c r="NYW155" s="98"/>
      <c r="NYX155" s="98"/>
      <c r="NYY155" s="98"/>
      <c r="NYZ155" s="98"/>
      <c r="NZA155" s="98"/>
      <c r="NZB155" s="98"/>
      <c r="NZC155" s="98"/>
      <c r="NZD155" s="98"/>
      <c r="NZE155" s="98"/>
      <c r="NZF155" s="98"/>
      <c r="NZG155" s="98"/>
      <c r="NZH155" s="98"/>
      <c r="NZI155" s="98"/>
      <c r="NZJ155" s="98"/>
      <c r="NZK155" s="98"/>
      <c r="NZL155" s="98"/>
      <c r="NZM155" s="98"/>
      <c r="NZN155" s="98"/>
      <c r="NZO155" s="98"/>
      <c r="NZP155" s="98"/>
      <c r="NZQ155" s="98"/>
      <c r="NZR155" s="98"/>
      <c r="NZS155" s="98"/>
      <c r="NZT155" s="98"/>
      <c r="NZU155" s="98"/>
      <c r="NZV155" s="98"/>
      <c r="NZW155" s="98"/>
      <c r="NZX155" s="98"/>
      <c r="NZY155" s="98"/>
      <c r="NZZ155" s="98"/>
      <c r="OAA155" s="98"/>
      <c r="OAB155" s="98"/>
      <c r="OAC155" s="98"/>
      <c r="OAD155" s="98"/>
      <c r="OAE155" s="98"/>
      <c r="OAF155" s="98"/>
      <c r="OAG155" s="98"/>
      <c r="OAH155" s="98"/>
      <c r="OAI155" s="98"/>
      <c r="OAJ155" s="98"/>
      <c r="OAK155" s="98"/>
      <c r="OAL155" s="98"/>
      <c r="OAM155" s="98"/>
      <c r="OAN155" s="98"/>
      <c r="OAO155" s="98"/>
      <c r="OAP155" s="98"/>
      <c r="OAQ155" s="98"/>
      <c r="OAR155" s="98"/>
      <c r="OAS155" s="98"/>
      <c r="OAT155" s="98"/>
      <c r="OAU155" s="98"/>
      <c r="OAV155" s="98"/>
      <c r="OAW155" s="98"/>
      <c r="OAX155" s="98"/>
      <c r="OAY155" s="98"/>
      <c r="OAZ155" s="98"/>
      <c r="OBA155" s="98"/>
      <c r="OBB155" s="98"/>
      <c r="OBC155" s="98"/>
      <c r="OBD155" s="98"/>
      <c r="OBE155" s="98"/>
      <c r="OBF155" s="98"/>
      <c r="OBG155" s="98"/>
      <c r="OBH155" s="98"/>
      <c r="OBI155" s="98"/>
      <c r="OBJ155" s="98"/>
      <c r="OBK155" s="98"/>
      <c r="OBL155" s="98"/>
      <c r="OBM155" s="98"/>
      <c r="OBN155" s="98"/>
      <c r="OBO155" s="98"/>
      <c r="OBP155" s="98"/>
      <c r="OBQ155" s="98"/>
      <c r="OBR155" s="98"/>
      <c r="OBS155" s="98"/>
      <c r="OBT155" s="98"/>
      <c r="OBU155" s="98"/>
      <c r="OBV155" s="98"/>
      <c r="OBW155" s="98"/>
      <c r="OBX155" s="98"/>
      <c r="OBY155" s="98"/>
      <c r="OBZ155" s="98"/>
      <c r="OCA155" s="98"/>
      <c r="OCB155" s="98"/>
      <c r="OCC155" s="98"/>
      <c r="OCD155" s="98"/>
      <c r="OCE155" s="98"/>
      <c r="OCF155" s="98"/>
      <c r="OCG155" s="98"/>
      <c r="OCH155" s="98"/>
      <c r="OCI155" s="98"/>
      <c r="OCJ155" s="98"/>
      <c r="OCK155" s="98"/>
      <c r="OCL155" s="98"/>
      <c r="OCM155" s="98"/>
      <c r="OCN155" s="98"/>
      <c r="OCO155" s="98"/>
      <c r="OCP155" s="98"/>
      <c r="OCQ155" s="98"/>
      <c r="OCR155" s="98"/>
      <c r="OCS155" s="98"/>
      <c r="OCT155" s="98"/>
      <c r="OCU155" s="98"/>
      <c r="OCV155" s="98"/>
      <c r="OCW155" s="98"/>
      <c r="OCX155" s="98"/>
      <c r="OCY155" s="98"/>
      <c r="OCZ155" s="98"/>
      <c r="ODA155" s="98"/>
      <c r="ODB155" s="98"/>
      <c r="ODC155" s="98"/>
      <c r="ODD155" s="98"/>
      <c r="ODE155" s="98"/>
      <c r="ODF155" s="98"/>
      <c r="ODG155" s="98"/>
      <c r="ODH155" s="98"/>
      <c r="ODI155" s="98"/>
      <c r="ODJ155" s="98"/>
      <c r="ODK155" s="98"/>
      <c r="ODL155" s="98"/>
      <c r="ODM155" s="98"/>
      <c r="ODN155" s="98"/>
      <c r="ODO155" s="98"/>
      <c r="ODP155" s="98"/>
      <c r="ODQ155" s="98"/>
      <c r="ODR155" s="98"/>
      <c r="ODS155" s="98"/>
      <c r="ODT155" s="98"/>
      <c r="ODU155" s="98"/>
      <c r="ODV155" s="98"/>
      <c r="ODW155" s="98"/>
      <c r="ODX155" s="98"/>
      <c r="ODY155" s="98"/>
      <c r="ODZ155" s="98"/>
      <c r="OEA155" s="98"/>
      <c r="OEB155" s="98"/>
      <c r="OEC155" s="98"/>
      <c r="OED155" s="98"/>
      <c r="OEE155" s="98"/>
      <c r="OEF155" s="98"/>
      <c r="OEG155" s="98"/>
      <c r="OEH155" s="98"/>
      <c r="OEI155" s="98"/>
      <c r="OEJ155" s="98"/>
      <c r="OEK155" s="98"/>
      <c r="OEL155" s="98"/>
      <c r="OEM155" s="98"/>
      <c r="OEN155" s="98"/>
      <c r="OEO155" s="98"/>
      <c r="OEP155" s="98"/>
      <c r="OEQ155" s="98"/>
      <c r="OER155" s="98"/>
      <c r="OES155" s="98"/>
      <c r="OET155" s="98"/>
      <c r="OEU155" s="98"/>
      <c r="OEV155" s="98"/>
      <c r="OEW155" s="98"/>
      <c r="OEX155" s="98"/>
      <c r="OEY155" s="98"/>
      <c r="OEZ155" s="98"/>
      <c r="OFA155" s="98"/>
      <c r="OFB155" s="98"/>
      <c r="OFC155" s="98"/>
      <c r="OFD155" s="98"/>
      <c r="OFE155" s="98"/>
      <c r="OFF155" s="98"/>
      <c r="OFG155" s="98"/>
      <c r="OFH155" s="98"/>
      <c r="OFI155" s="98"/>
      <c r="OFJ155" s="98"/>
      <c r="OFK155" s="98"/>
      <c r="OFL155" s="98"/>
      <c r="OFM155" s="98"/>
      <c r="OFN155" s="98"/>
      <c r="OFO155" s="98"/>
      <c r="OFP155" s="98"/>
      <c r="OFQ155" s="98"/>
      <c r="OFR155" s="98"/>
      <c r="OFS155" s="98"/>
      <c r="OFT155" s="98"/>
      <c r="OFU155" s="98"/>
      <c r="OFV155" s="98"/>
      <c r="OFW155" s="98"/>
      <c r="OFX155" s="98"/>
      <c r="OFY155" s="98"/>
      <c r="OFZ155" s="98"/>
      <c r="OGA155" s="98"/>
      <c r="OGB155" s="98"/>
      <c r="OGC155" s="98"/>
      <c r="OGD155" s="98"/>
      <c r="OGE155" s="98"/>
      <c r="OGF155" s="98"/>
      <c r="OGG155" s="98"/>
      <c r="OGH155" s="98"/>
      <c r="OGI155" s="98"/>
      <c r="OGJ155" s="98"/>
      <c r="OGK155" s="98"/>
      <c r="OGL155" s="98"/>
      <c r="OGM155" s="98"/>
      <c r="OGN155" s="98"/>
      <c r="OGO155" s="98"/>
      <c r="OGP155" s="98"/>
      <c r="OGQ155" s="98"/>
      <c r="OGR155" s="98"/>
      <c r="OGS155" s="98"/>
      <c r="OGT155" s="98"/>
      <c r="OGU155" s="98"/>
      <c r="OGV155" s="98"/>
      <c r="OGW155" s="98"/>
      <c r="OGX155" s="98"/>
      <c r="OGY155" s="98"/>
      <c r="OGZ155" s="98"/>
      <c r="OHA155" s="98"/>
      <c r="OHB155" s="98"/>
      <c r="OHC155" s="98"/>
      <c r="OHD155" s="98"/>
      <c r="OHE155" s="98"/>
      <c r="OHF155" s="98"/>
      <c r="OHG155" s="98"/>
      <c r="OHH155" s="98"/>
      <c r="OHI155" s="98"/>
      <c r="OHJ155" s="98"/>
      <c r="OHK155" s="98"/>
      <c r="OHL155" s="98"/>
      <c r="OHM155" s="98"/>
      <c r="OHN155" s="98"/>
      <c r="OHO155" s="98"/>
      <c r="OHP155" s="98"/>
      <c r="OHQ155" s="98"/>
      <c r="OHR155" s="98"/>
      <c r="OHS155" s="98"/>
      <c r="OHT155" s="98"/>
      <c r="OHU155" s="98"/>
      <c r="OHV155" s="98"/>
      <c r="OHW155" s="98"/>
      <c r="OHX155" s="98"/>
      <c r="OHY155" s="98"/>
      <c r="OHZ155" s="98"/>
      <c r="OIA155" s="98"/>
      <c r="OIB155" s="98"/>
      <c r="OIC155" s="98"/>
      <c r="OID155" s="98"/>
      <c r="OIE155" s="98"/>
      <c r="OIF155" s="98"/>
      <c r="OIG155" s="98"/>
      <c r="OIH155" s="98"/>
      <c r="OII155" s="98"/>
      <c r="OIJ155" s="98"/>
      <c r="OIK155" s="98"/>
      <c r="OIL155" s="98"/>
      <c r="OIM155" s="98"/>
      <c r="OIN155" s="98"/>
      <c r="OIO155" s="98"/>
      <c r="OIP155" s="98"/>
      <c r="OIQ155" s="98"/>
      <c r="OIR155" s="98"/>
      <c r="OIS155" s="98"/>
      <c r="OIT155" s="98"/>
      <c r="OIU155" s="98"/>
      <c r="OIV155" s="98"/>
      <c r="OIW155" s="98"/>
      <c r="OIX155" s="98"/>
      <c r="OIY155" s="98"/>
      <c r="OIZ155" s="98"/>
      <c r="OJA155" s="98"/>
      <c r="OJB155" s="98"/>
      <c r="OJC155" s="98"/>
      <c r="OJD155" s="98"/>
      <c r="OJE155" s="98"/>
      <c r="OJF155" s="98"/>
      <c r="OJG155" s="98"/>
      <c r="OJH155" s="98"/>
      <c r="OJI155" s="98"/>
      <c r="OJJ155" s="98"/>
      <c r="OJK155" s="98"/>
      <c r="OJL155" s="98"/>
      <c r="OJM155" s="98"/>
      <c r="OJN155" s="98"/>
      <c r="OJO155" s="98"/>
      <c r="OJP155" s="98"/>
      <c r="OJQ155" s="98"/>
      <c r="OJR155" s="98"/>
      <c r="OJS155" s="98"/>
      <c r="OJT155" s="98"/>
      <c r="OJU155" s="98"/>
      <c r="OJV155" s="98"/>
      <c r="OJW155" s="98"/>
      <c r="OJX155" s="98"/>
      <c r="OJY155" s="98"/>
      <c r="OJZ155" s="98"/>
      <c r="OKA155" s="98"/>
      <c r="OKB155" s="98"/>
      <c r="OKC155" s="98"/>
      <c r="OKD155" s="98"/>
      <c r="OKE155" s="98"/>
      <c r="OKF155" s="98"/>
      <c r="OKG155" s="98"/>
      <c r="OKH155" s="98"/>
      <c r="OKI155" s="98"/>
      <c r="OKJ155" s="98"/>
      <c r="OKK155" s="98"/>
      <c r="OKL155" s="98"/>
      <c r="OKM155" s="98"/>
      <c r="OKN155" s="98"/>
      <c r="OKO155" s="98"/>
      <c r="OKP155" s="98"/>
      <c r="OKQ155" s="98"/>
      <c r="OKR155" s="98"/>
      <c r="OKS155" s="98"/>
      <c r="OKT155" s="98"/>
      <c r="OKU155" s="98"/>
      <c r="OKV155" s="98"/>
      <c r="OKW155" s="98"/>
      <c r="OKX155" s="98"/>
      <c r="OKY155" s="98"/>
      <c r="OKZ155" s="98"/>
      <c r="OLA155" s="98"/>
      <c r="OLB155" s="98"/>
      <c r="OLC155" s="98"/>
      <c r="OLD155" s="98"/>
      <c r="OLE155" s="98"/>
      <c r="OLF155" s="98"/>
      <c r="OLG155" s="98"/>
      <c r="OLH155" s="98"/>
      <c r="OLI155" s="98"/>
      <c r="OLJ155" s="98"/>
      <c r="OLK155" s="98"/>
      <c r="OLL155" s="98"/>
      <c r="OLM155" s="98"/>
      <c r="OLN155" s="98"/>
      <c r="OLO155" s="98"/>
      <c r="OLP155" s="98"/>
      <c r="OLQ155" s="98"/>
      <c r="OLR155" s="98"/>
      <c r="OLS155" s="98"/>
      <c r="OLT155" s="98"/>
      <c r="OLU155" s="98"/>
      <c r="OLV155" s="98"/>
      <c r="OLW155" s="98"/>
      <c r="OLX155" s="98"/>
      <c r="OLY155" s="98"/>
      <c r="OLZ155" s="98"/>
      <c r="OMA155" s="98"/>
      <c r="OMB155" s="98"/>
      <c r="OMC155" s="98"/>
      <c r="OMD155" s="98"/>
      <c r="OME155" s="98"/>
      <c r="OMF155" s="98"/>
      <c r="OMG155" s="98"/>
      <c r="OMH155" s="98"/>
      <c r="OMI155" s="98"/>
      <c r="OMJ155" s="98"/>
      <c r="OMK155" s="98"/>
      <c r="OML155" s="98"/>
      <c r="OMM155" s="98"/>
      <c r="OMN155" s="98"/>
      <c r="OMO155" s="98"/>
      <c r="OMP155" s="98"/>
      <c r="OMQ155" s="98"/>
      <c r="OMR155" s="98"/>
      <c r="OMS155" s="98"/>
      <c r="OMT155" s="98"/>
      <c r="OMU155" s="98"/>
      <c r="OMV155" s="98"/>
      <c r="OMW155" s="98"/>
      <c r="OMX155" s="98"/>
      <c r="OMY155" s="98"/>
      <c r="OMZ155" s="98"/>
      <c r="ONA155" s="98"/>
      <c r="ONB155" s="98"/>
      <c r="ONC155" s="98"/>
      <c r="OND155" s="98"/>
      <c r="ONE155" s="98"/>
      <c r="ONF155" s="98"/>
      <c r="ONG155" s="98"/>
      <c r="ONH155" s="98"/>
      <c r="ONI155" s="98"/>
      <c r="ONJ155" s="98"/>
      <c r="ONK155" s="98"/>
      <c r="ONL155" s="98"/>
      <c r="ONM155" s="98"/>
      <c r="ONN155" s="98"/>
      <c r="ONO155" s="98"/>
      <c r="ONP155" s="98"/>
      <c r="ONQ155" s="98"/>
      <c r="ONR155" s="98"/>
      <c r="ONS155" s="98"/>
      <c r="ONT155" s="98"/>
      <c r="ONU155" s="98"/>
      <c r="ONV155" s="98"/>
      <c r="ONW155" s="98"/>
      <c r="ONX155" s="98"/>
      <c r="ONY155" s="98"/>
      <c r="ONZ155" s="98"/>
      <c r="OOA155" s="98"/>
      <c r="OOB155" s="98"/>
      <c r="OOC155" s="98"/>
      <c r="OOD155" s="98"/>
      <c r="OOE155" s="98"/>
      <c r="OOF155" s="98"/>
      <c r="OOG155" s="98"/>
      <c r="OOH155" s="98"/>
      <c r="OOI155" s="98"/>
      <c r="OOJ155" s="98"/>
      <c r="OOK155" s="98"/>
      <c r="OOL155" s="98"/>
      <c r="OOM155" s="98"/>
      <c r="OON155" s="98"/>
      <c r="OOO155" s="98"/>
      <c r="OOP155" s="98"/>
      <c r="OOQ155" s="98"/>
      <c r="OOR155" s="98"/>
      <c r="OOS155" s="98"/>
      <c r="OOT155" s="98"/>
      <c r="OOU155" s="98"/>
      <c r="OOV155" s="98"/>
      <c r="OOW155" s="98"/>
      <c r="OOX155" s="98"/>
      <c r="OOY155" s="98"/>
      <c r="OOZ155" s="98"/>
      <c r="OPA155" s="98"/>
      <c r="OPB155" s="98"/>
      <c r="OPC155" s="98"/>
      <c r="OPD155" s="98"/>
      <c r="OPE155" s="98"/>
      <c r="OPF155" s="98"/>
      <c r="OPG155" s="98"/>
      <c r="OPH155" s="98"/>
      <c r="OPI155" s="98"/>
      <c r="OPJ155" s="98"/>
      <c r="OPK155" s="98"/>
      <c r="OPL155" s="98"/>
      <c r="OPM155" s="98"/>
      <c r="OPN155" s="98"/>
      <c r="OPO155" s="98"/>
      <c r="OPP155" s="98"/>
      <c r="OPQ155" s="98"/>
      <c r="OPR155" s="98"/>
      <c r="OPS155" s="98"/>
      <c r="OPT155" s="98"/>
      <c r="OPU155" s="98"/>
      <c r="OPV155" s="98"/>
      <c r="OPW155" s="98"/>
      <c r="OPX155" s="98"/>
      <c r="OPY155" s="98"/>
      <c r="OPZ155" s="98"/>
      <c r="OQA155" s="98"/>
      <c r="OQB155" s="98"/>
      <c r="OQC155" s="98"/>
      <c r="OQD155" s="98"/>
      <c r="OQE155" s="98"/>
      <c r="OQF155" s="98"/>
      <c r="OQG155" s="98"/>
      <c r="OQH155" s="98"/>
      <c r="OQI155" s="98"/>
      <c r="OQJ155" s="98"/>
      <c r="OQK155" s="98"/>
      <c r="OQL155" s="98"/>
      <c r="OQM155" s="98"/>
      <c r="OQN155" s="98"/>
      <c r="OQO155" s="98"/>
      <c r="OQP155" s="98"/>
      <c r="OQQ155" s="98"/>
      <c r="OQR155" s="98"/>
      <c r="OQS155" s="98"/>
      <c r="OQT155" s="98"/>
      <c r="OQU155" s="98"/>
      <c r="OQV155" s="98"/>
      <c r="OQW155" s="98"/>
      <c r="OQX155" s="98"/>
      <c r="OQY155" s="98"/>
      <c r="OQZ155" s="98"/>
      <c r="ORA155" s="98"/>
      <c r="ORB155" s="98"/>
      <c r="ORC155" s="98"/>
      <c r="ORD155" s="98"/>
      <c r="ORE155" s="98"/>
      <c r="ORF155" s="98"/>
      <c r="ORG155" s="98"/>
      <c r="ORH155" s="98"/>
      <c r="ORI155" s="98"/>
      <c r="ORJ155" s="98"/>
      <c r="ORK155" s="98"/>
      <c r="ORL155" s="98"/>
      <c r="ORM155" s="98"/>
      <c r="ORN155" s="98"/>
      <c r="ORO155" s="98"/>
      <c r="ORP155" s="98"/>
      <c r="ORQ155" s="98"/>
      <c r="ORR155" s="98"/>
      <c r="ORS155" s="98"/>
      <c r="ORT155" s="98"/>
      <c r="ORU155" s="98"/>
      <c r="ORV155" s="98"/>
      <c r="ORW155" s="98"/>
      <c r="ORX155" s="98"/>
      <c r="ORY155" s="98"/>
      <c r="ORZ155" s="98"/>
      <c r="OSA155" s="98"/>
      <c r="OSB155" s="98"/>
      <c r="OSC155" s="98"/>
      <c r="OSD155" s="98"/>
      <c r="OSE155" s="98"/>
      <c r="OSF155" s="98"/>
      <c r="OSG155" s="98"/>
      <c r="OSH155" s="98"/>
      <c r="OSI155" s="98"/>
      <c r="OSJ155" s="98"/>
      <c r="OSK155" s="98"/>
      <c r="OSL155" s="98"/>
      <c r="OSM155" s="98"/>
      <c r="OSN155" s="98"/>
      <c r="OSO155" s="98"/>
      <c r="OSP155" s="98"/>
      <c r="OSQ155" s="98"/>
      <c r="OSR155" s="98"/>
      <c r="OSS155" s="98"/>
      <c r="OST155" s="98"/>
      <c r="OSU155" s="98"/>
      <c r="OSV155" s="98"/>
      <c r="OSW155" s="98"/>
      <c r="OSX155" s="98"/>
      <c r="OSY155" s="98"/>
      <c r="OSZ155" s="98"/>
      <c r="OTA155" s="98"/>
      <c r="OTB155" s="98"/>
      <c r="OTC155" s="98"/>
      <c r="OTD155" s="98"/>
      <c r="OTE155" s="98"/>
      <c r="OTF155" s="98"/>
      <c r="OTG155" s="98"/>
      <c r="OTH155" s="98"/>
      <c r="OTI155" s="98"/>
      <c r="OTJ155" s="98"/>
      <c r="OTK155" s="98"/>
      <c r="OTL155" s="98"/>
      <c r="OTM155" s="98"/>
      <c r="OTN155" s="98"/>
      <c r="OTO155" s="98"/>
      <c r="OTP155" s="98"/>
      <c r="OTQ155" s="98"/>
      <c r="OTR155" s="98"/>
      <c r="OTS155" s="98"/>
      <c r="OTT155" s="98"/>
      <c r="OTU155" s="98"/>
      <c r="OTV155" s="98"/>
      <c r="OTW155" s="98"/>
      <c r="OTX155" s="98"/>
      <c r="OTY155" s="98"/>
      <c r="OTZ155" s="98"/>
      <c r="OUA155" s="98"/>
      <c r="OUB155" s="98"/>
      <c r="OUC155" s="98"/>
      <c r="OUD155" s="98"/>
      <c r="OUE155" s="98"/>
      <c r="OUF155" s="98"/>
      <c r="OUG155" s="98"/>
      <c r="OUH155" s="98"/>
      <c r="OUI155" s="98"/>
      <c r="OUJ155" s="98"/>
      <c r="OUK155" s="98"/>
      <c r="OUL155" s="98"/>
      <c r="OUM155" s="98"/>
      <c r="OUN155" s="98"/>
      <c r="OUO155" s="98"/>
      <c r="OUP155" s="98"/>
      <c r="OUQ155" s="98"/>
      <c r="OUR155" s="98"/>
      <c r="OUS155" s="98"/>
      <c r="OUT155" s="98"/>
      <c r="OUU155" s="98"/>
      <c r="OUV155" s="98"/>
      <c r="OUW155" s="98"/>
      <c r="OUX155" s="98"/>
      <c r="OUY155" s="98"/>
      <c r="OUZ155" s="98"/>
      <c r="OVA155" s="98"/>
      <c r="OVB155" s="98"/>
      <c r="OVC155" s="98"/>
      <c r="OVD155" s="98"/>
      <c r="OVE155" s="98"/>
      <c r="OVF155" s="98"/>
      <c r="OVG155" s="98"/>
      <c r="OVH155" s="98"/>
      <c r="OVI155" s="98"/>
      <c r="OVJ155" s="98"/>
      <c r="OVK155" s="98"/>
      <c r="OVL155" s="98"/>
      <c r="OVM155" s="98"/>
      <c r="OVN155" s="98"/>
      <c r="OVO155" s="98"/>
      <c r="OVP155" s="98"/>
      <c r="OVQ155" s="98"/>
      <c r="OVR155" s="98"/>
      <c r="OVS155" s="98"/>
      <c r="OVT155" s="98"/>
      <c r="OVU155" s="98"/>
      <c r="OVV155" s="98"/>
      <c r="OVW155" s="98"/>
      <c r="OVX155" s="98"/>
      <c r="OVY155" s="98"/>
      <c r="OVZ155" s="98"/>
      <c r="OWA155" s="98"/>
      <c r="OWB155" s="98"/>
      <c r="OWC155" s="98"/>
      <c r="OWD155" s="98"/>
      <c r="OWE155" s="98"/>
      <c r="OWF155" s="98"/>
      <c r="OWG155" s="98"/>
      <c r="OWH155" s="98"/>
      <c r="OWI155" s="98"/>
      <c r="OWJ155" s="98"/>
      <c r="OWK155" s="98"/>
      <c r="OWL155" s="98"/>
      <c r="OWM155" s="98"/>
      <c r="OWN155" s="98"/>
      <c r="OWO155" s="98"/>
      <c r="OWP155" s="98"/>
      <c r="OWQ155" s="98"/>
      <c r="OWR155" s="98"/>
      <c r="OWS155" s="98"/>
      <c r="OWT155" s="98"/>
      <c r="OWU155" s="98"/>
      <c r="OWV155" s="98"/>
      <c r="OWW155" s="98"/>
      <c r="OWX155" s="98"/>
      <c r="OWY155" s="98"/>
      <c r="OWZ155" s="98"/>
      <c r="OXA155" s="98"/>
      <c r="OXB155" s="98"/>
      <c r="OXC155" s="98"/>
      <c r="OXD155" s="98"/>
      <c r="OXE155" s="98"/>
      <c r="OXF155" s="98"/>
      <c r="OXG155" s="98"/>
      <c r="OXH155" s="98"/>
      <c r="OXI155" s="98"/>
      <c r="OXJ155" s="98"/>
      <c r="OXK155" s="98"/>
      <c r="OXL155" s="98"/>
      <c r="OXM155" s="98"/>
      <c r="OXN155" s="98"/>
      <c r="OXO155" s="98"/>
      <c r="OXP155" s="98"/>
      <c r="OXQ155" s="98"/>
      <c r="OXR155" s="98"/>
      <c r="OXS155" s="98"/>
      <c r="OXT155" s="98"/>
      <c r="OXU155" s="98"/>
      <c r="OXV155" s="98"/>
      <c r="OXW155" s="98"/>
      <c r="OXX155" s="98"/>
      <c r="OXY155" s="98"/>
      <c r="OXZ155" s="98"/>
      <c r="OYA155" s="98"/>
      <c r="OYB155" s="98"/>
      <c r="OYC155" s="98"/>
      <c r="OYD155" s="98"/>
      <c r="OYE155" s="98"/>
      <c r="OYF155" s="98"/>
      <c r="OYG155" s="98"/>
      <c r="OYH155" s="98"/>
      <c r="OYI155" s="98"/>
      <c r="OYJ155" s="98"/>
      <c r="OYK155" s="98"/>
      <c r="OYL155" s="98"/>
      <c r="OYM155" s="98"/>
      <c r="OYN155" s="98"/>
      <c r="OYO155" s="98"/>
      <c r="OYP155" s="98"/>
      <c r="OYQ155" s="98"/>
      <c r="OYR155" s="98"/>
      <c r="OYS155" s="98"/>
      <c r="OYT155" s="98"/>
      <c r="OYU155" s="98"/>
      <c r="OYV155" s="98"/>
      <c r="OYW155" s="98"/>
      <c r="OYX155" s="98"/>
      <c r="OYY155" s="98"/>
      <c r="OYZ155" s="98"/>
      <c r="OZA155" s="98"/>
      <c r="OZB155" s="98"/>
      <c r="OZC155" s="98"/>
      <c r="OZD155" s="98"/>
      <c r="OZE155" s="98"/>
      <c r="OZF155" s="98"/>
      <c r="OZG155" s="98"/>
      <c r="OZH155" s="98"/>
      <c r="OZI155" s="98"/>
      <c r="OZJ155" s="98"/>
      <c r="OZK155" s="98"/>
      <c r="OZL155" s="98"/>
      <c r="OZM155" s="98"/>
      <c r="OZN155" s="98"/>
      <c r="OZO155" s="98"/>
      <c r="OZP155" s="98"/>
      <c r="OZQ155" s="98"/>
      <c r="OZR155" s="98"/>
      <c r="OZS155" s="98"/>
      <c r="OZT155" s="98"/>
      <c r="OZU155" s="98"/>
      <c r="OZV155" s="98"/>
      <c r="OZW155" s="98"/>
      <c r="OZX155" s="98"/>
      <c r="OZY155" s="98"/>
      <c r="OZZ155" s="98"/>
      <c r="PAA155" s="98"/>
      <c r="PAB155" s="98"/>
      <c r="PAC155" s="98"/>
      <c r="PAD155" s="98"/>
      <c r="PAE155" s="98"/>
      <c r="PAF155" s="98"/>
      <c r="PAG155" s="98"/>
      <c r="PAH155" s="98"/>
      <c r="PAI155" s="98"/>
      <c r="PAJ155" s="98"/>
      <c r="PAK155" s="98"/>
      <c r="PAL155" s="98"/>
      <c r="PAM155" s="98"/>
      <c r="PAN155" s="98"/>
      <c r="PAO155" s="98"/>
      <c r="PAP155" s="98"/>
      <c r="PAQ155" s="98"/>
      <c r="PAR155" s="98"/>
      <c r="PAS155" s="98"/>
      <c r="PAT155" s="98"/>
      <c r="PAU155" s="98"/>
      <c r="PAV155" s="98"/>
      <c r="PAW155" s="98"/>
      <c r="PAX155" s="98"/>
      <c r="PAY155" s="98"/>
      <c r="PAZ155" s="98"/>
      <c r="PBA155" s="98"/>
      <c r="PBB155" s="98"/>
      <c r="PBC155" s="98"/>
      <c r="PBD155" s="98"/>
      <c r="PBE155" s="98"/>
      <c r="PBF155" s="98"/>
      <c r="PBG155" s="98"/>
      <c r="PBH155" s="98"/>
      <c r="PBI155" s="98"/>
      <c r="PBJ155" s="98"/>
      <c r="PBK155" s="98"/>
      <c r="PBL155" s="98"/>
      <c r="PBM155" s="98"/>
      <c r="PBN155" s="98"/>
      <c r="PBO155" s="98"/>
      <c r="PBP155" s="98"/>
      <c r="PBQ155" s="98"/>
      <c r="PBR155" s="98"/>
      <c r="PBS155" s="98"/>
      <c r="PBT155" s="98"/>
      <c r="PBU155" s="98"/>
      <c r="PBV155" s="98"/>
      <c r="PBW155" s="98"/>
      <c r="PBX155" s="98"/>
      <c r="PBY155" s="98"/>
      <c r="PBZ155" s="98"/>
      <c r="PCA155" s="98"/>
      <c r="PCB155" s="98"/>
      <c r="PCC155" s="98"/>
      <c r="PCD155" s="98"/>
      <c r="PCE155" s="98"/>
      <c r="PCF155" s="98"/>
      <c r="PCG155" s="98"/>
      <c r="PCH155" s="98"/>
      <c r="PCI155" s="98"/>
      <c r="PCJ155" s="98"/>
      <c r="PCK155" s="98"/>
      <c r="PCL155" s="98"/>
      <c r="PCM155" s="98"/>
      <c r="PCN155" s="98"/>
      <c r="PCO155" s="98"/>
      <c r="PCP155" s="98"/>
      <c r="PCQ155" s="98"/>
      <c r="PCR155" s="98"/>
      <c r="PCS155" s="98"/>
      <c r="PCT155" s="98"/>
      <c r="PCU155" s="98"/>
      <c r="PCV155" s="98"/>
      <c r="PCW155" s="98"/>
      <c r="PCX155" s="98"/>
      <c r="PCY155" s="98"/>
      <c r="PCZ155" s="98"/>
      <c r="PDA155" s="98"/>
      <c r="PDB155" s="98"/>
      <c r="PDC155" s="98"/>
      <c r="PDD155" s="98"/>
      <c r="PDE155" s="98"/>
      <c r="PDF155" s="98"/>
      <c r="PDG155" s="98"/>
      <c r="PDH155" s="98"/>
      <c r="PDI155" s="98"/>
      <c r="PDJ155" s="98"/>
      <c r="PDK155" s="98"/>
      <c r="PDL155" s="98"/>
      <c r="PDM155" s="98"/>
      <c r="PDN155" s="98"/>
      <c r="PDO155" s="98"/>
      <c r="PDP155" s="98"/>
      <c r="PDQ155" s="98"/>
      <c r="PDR155" s="98"/>
      <c r="PDS155" s="98"/>
      <c r="PDT155" s="98"/>
      <c r="PDU155" s="98"/>
      <c r="PDV155" s="98"/>
      <c r="PDW155" s="98"/>
      <c r="PDX155" s="98"/>
      <c r="PDY155" s="98"/>
      <c r="PDZ155" s="98"/>
      <c r="PEA155" s="98"/>
      <c r="PEB155" s="98"/>
      <c r="PEC155" s="98"/>
      <c r="PED155" s="98"/>
      <c r="PEE155" s="98"/>
      <c r="PEF155" s="98"/>
      <c r="PEG155" s="98"/>
      <c r="PEH155" s="98"/>
      <c r="PEI155" s="98"/>
      <c r="PEJ155" s="98"/>
      <c r="PEK155" s="98"/>
      <c r="PEL155" s="98"/>
      <c r="PEM155" s="98"/>
      <c r="PEN155" s="98"/>
      <c r="PEO155" s="98"/>
      <c r="PEP155" s="98"/>
      <c r="PEQ155" s="98"/>
      <c r="PER155" s="98"/>
      <c r="PES155" s="98"/>
      <c r="PET155" s="98"/>
      <c r="PEU155" s="98"/>
      <c r="PEV155" s="98"/>
      <c r="PEW155" s="98"/>
      <c r="PEX155" s="98"/>
      <c r="PEY155" s="98"/>
      <c r="PEZ155" s="98"/>
      <c r="PFA155" s="98"/>
      <c r="PFB155" s="98"/>
      <c r="PFC155" s="98"/>
      <c r="PFD155" s="98"/>
      <c r="PFE155" s="98"/>
      <c r="PFF155" s="98"/>
      <c r="PFG155" s="98"/>
      <c r="PFH155" s="98"/>
      <c r="PFI155" s="98"/>
      <c r="PFJ155" s="98"/>
      <c r="PFK155" s="98"/>
      <c r="PFL155" s="98"/>
      <c r="PFM155" s="98"/>
      <c r="PFN155" s="98"/>
      <c r="PFO155" s="98"/>
      <c r="PFP155" s="98"/>
      <c r="PFQ155" s="98"/>
      <c r="PFR155" s="98"/>
      <c r="PFS155" s="98"/>
      <c r="PFT155" s="98"/>
      <c r="PFU155" s="98"/>
      <c r="PFV155" s="98"/>
      <c r="PFW155" s="98"/>
      <c r="PFX155" s="98"/>
      <c r="PFY155" s="98"/>
      <c r="PFZ155" s="98"/>
      <c r="PGA155" s="98"/>
      <c r="PGB155" s="98"/>
      <c r="PGC155" s="98"/>
      <c r="PGD155" s="98"/>
      <c r="PGE155" s="98"/>
      <c r="PGF155" s="98"/>
      <c r="PGG155" s="98"/>
      <c r="PGH155" s="98"/>
      <c r="PGI155" s="98"/>
      <c r="PGJ155" s="98"/>
      <c r="PGK155" s="98"/>
      <c r="PGL155" s="98"/>
      <c r="PGM155" s="98"/>
      <c r="PGN155" s="98"/>
      <c r="PGO155" s="98"/>
      <c r="PGP155" s="98"/>
      <c r="PGQ155" s="98"/>
      <c r="PGR155" s="98"/>
      <c r="PGS155" s="98"/>
      <c r="PGT155" s="98"/>
      <c r="PGU155" s="98"/>
      <c r="PGV155" s="98"/>
      <c r="PGW155" s="98"/>
      <c r="PGX155" s="98"/>
      <c r="PGY155" s="98"/>
      <c r="PGZ155" s="98"/>
      <c r="PHA155" s="98"/>
      <c r="PHB155" s="98"/>
      <c r="PHC155" s="98"/>
      <c r="PHD155" s="98"/>
      <c r="PHE155" s="98"/>
      <c r="PHF155" s="98"/>
      <c r="PHG155" s="98"/>
      <c r="PHH155" s="98"/>
      <c r="PHI155" s="98"/>
      <c r="PHJ155" s="98"/>
      <c r="PHK155" s="98"/>
      <c r="PHL155" s="98"/>
      <c r="PHM155" s="98"/>
      <c r="PHN155" s="98"/>
      <c r="PHO155" s="98"/>
      <c r="PHP155" s="98"/>
      <c r="PHQ155" s="98"/>
      <c r="PHR155" s="98"/>
      <c r="PHS155" s="98"/>
      <c r="PHT155" s="98"/>
      <c r="PHU155" s="98"/>
      <c r="PHV155" s="98"/>
      <c r="PHW155" s="98"/>
      <c r="PHX155" s="98"/>
      <c r="PHY155" s="98"/>
      <c r="PHZ155" s="98"/>
      <c r="PIA155" s="98"/>
      <c r="PIB155" s="98"/>
      <c r="PIC155" s="98"/>
      <c r="PID155" s="98"/>
      <c r="PIE155" s="98"/>
      <c r="PIF155" s="98"/>
      <c r="PIG155" s="98"/>
      <c r="PIH155" s="98"/>
      <c r="PII155" s="98"/>
      <c r="PIJ155" s="98"/>
      <c r="PIK155" s="98"/>
      <c r="PIL155" s="98"/>
      <c r="PIM155" s="98"/>
      <c r="PIN155" s="98"/>
      <c r="PIO155" s="98"/>
      <c r="PIP155" s="98"/>
      <c r="PIQ155" s="98"/>
      <c r="PIR155" s="98"/>
      <c r="PIS155" s="98"/>
      <c r="PIT155" s="98"/>
      <c r="PIU155" s="98"/>
      <c r="PIV155" s="98"/>
      <c r="PIW155" s="98"/>
      <c r="PIX155" s="98"/>
      <c r="PIY155" s="98"/>
      <c r="PIZ155" s="98"/>
      <c r="PJA155" s="98"/>
      <c r="PJB155" s="98"/>
      <c r="PJC155" s="98"/>
      <c r="PJD155" s="98"/>
      <c r="PJE155" s="98"/>
      <c r="PJF155" s="98"/>
      <c r="PJG155" s="98"/>
      <c r="PJH155" s="98"/>
      <c r="PJI155" s="98"/>
      <c r="PJJ155" s="98"/>
      <c r="PJK155" s="98"/>
      <c r="PJL155" s="98"/>
      <c r="PJM155" s="98"/>
      <c r="PJN155" s="98"/>
      <c r="PJO155" s="98"/>
      <c r="PJP155" s="98"/>
      <c r="PJQ155" s="98"/>
      <c r="PJR155" s="98"/>
      <c r="PJS155" s="98"/>
      <c r="PJT155" s="98"/>
      <c r="PJU155" s="98"/>
      <c r="PJV155" s="98"/>
      <c r="PJW155" s="98"/>
      <c r="PJX155" s="98"/>
      <c r="PJY155" s="98"/>
      <c r="PJZ155" s="98"/>
      <c r="PKA155" s="98"/>
      <c r="PKB155" s="98"/>
      <c r="PKC155" s="98"/>
      <c r="PKD155" s="98"/>
      <c r="PKE155" s="98"/>
      <c r="PKF155" s="98"/>
      <c r="PKG155" s="98"/>
      <c r="PKH155" s="98"/>
      <c r="PKI155" s="98"/>
      <c r="PKJ155" s="98"/>
      <c r="PKK155" s="98"/>
      <c r="PKL155" s="98"/>
      <c r="PKM155" s="98"/>
      <c r="PKN155" s="98"/>
      <c r="PKO155" s="98"/>
      <c r="PKP155" s="98"/>
      <c r="PKQ155" s="98"/>
      <c r="PKR155" s="98"/>
      <c r="PKS155" s="98"/>
      <c r="PKT155" s="98"/>
      <c r="PKU155" s="98"/>
      <c r="PKV155" s="98"/>
      <c r="PKW155" s="98"/>
      <c r="PKX155" s="98"/>
      <c r="PKY155" s="98"/>
      <c r="PKZ155" s="98"/>
      <c r="PLA155" s="98"/>
      <c r="PLB155" s="98"/>
      <c r="PLC155" s="98"/>
      <c r="PLD155" s="98"/>
      <c r="PLE155" s="98"/>
      <c r="PLF155" s="98"/>
      <c r="PLG155" s="98"/>
      <c r="PLH155" s="98"/>
      <c r="PLI155" s="98"/>
      <c r="PLJ155" s="98"/>
      <c r="PLK155" s="98"/>
      <c r="PLL155" s="98"/>
      <c r="PLM155" s="98"/>
      <c r="PLN155" s="98"/>
      <c r="PLO155" s="98"/>
      <c r="PLP155" s="98"/>
      <c r="PLQ155" s="98"/>
      <c r="PLR155" s="98"/>
      <c r="PLS155" s="98"/>
      <c r="PLT155" s="98"/>
      <c r="PLU155" s="98"/>
      <c r="PLV155" s="98"/>
      <c r="PLW155" s="98"/>
      <c r="PLX155" s="98"/>
      <c r="PLY155" s="98"/>
      <c r="PLZ155" s="98"/>
      <c r="PMA155" s="98"/>
      <c r="PMB155" s="98"/>
      <c r="PMC155" s="98"/>
      <c r="PMD155" s="98"/>
      <c r="PME155" s="98"/>
      <c r="PMF155" s="98"/>
      <c r="PMG155" s="98"/>
      <c r="PMH155" s="98"/>
      <c r="PMI155" s="98"/>
      <c r="PMJ155" s="98"/>
      <c r="PMK155" s="98"/>
      <c r="PML155" s="98"/>
      <c r="PMM155" s="98"/>
      <c r="PMN155" s="98"/>
      <c r="PMO155" s="98"/>
      <c r="PMP155" s="98"/>
      <c r="PMQ155" s="98"/>
      <c r="PMR155" s="98"/>
      <c r="PMS155" s="98"/>
      <c r="PMT155" s="98"/>
      <c r="PMU155" s="98"/>
      <c r="PMV155" s="98"/>
      <c r="PMW155" s="98"/>
      <c r="PMX155" s="98"/>
      <c r="PMY155" s="98"/>
      <c r="PMZ155" s="98"/>
      <c r="PNA155" s="98"/>
      <c r="PNB155" s="98"/>
      <c r="PNC155" s="98"/>
      <c r="PND155" s="98"/>
      <c r="PNE155" s="98"/>
      <c r="PNF155" s="98"/>
      <c r="PNG155" s="98"/>
      <c r="PNH155" s="98"/>
      <c r="PNI155" s="98"/>
      <c r="PNJ155" s="98"/>
      <c r="PNK155" s="98"/>
      <c r="PNL155" s="98"/>
      <c r="PNM155" s="98"/>
      <c r="PNN155" s="98"/>
      <c r="PNO155" s="98"/>
      <c r="PNP155" s="98"/>
      <c r="PNQ155" s="98"/>
      <c r="PNR155" s="98"/>
      <c r="PNS155" s="98"/>
      <c r="PNT155" s="98"/>
      <c r="PNU155" s="98"/>
      <c r="PNV155" s="98"/>
      <c r="PNW155" s="98"/>
      <c r="PNX155" s="98"/>
      <c r="PNY155" s="98"/>
      <c r="PNZ155" s="98"/>
      <c r="POA155" s="98"/>
      <c r="POB155" s="98"/>
      <c r="POC155" s="98"/>
      <c r="POD155" s="98"/>
      <c r="POE155" s="98"/>
      <c r="POF155" s="98"/>
      <c r="POG155" s="98"/>
      <c r="POH155" s="98"/>
      <c r="POI155" s="98"/>
      <c r="POJ155" s="98"/>
      <c r="POK155" s="98"/>
      <c r="POL155" s="98"/>
      <c r="POM155" s="98"/>
      <c r="PON155" s="98"/>
      <c r="POO155" s="98"/>
      <c r="POP155" s="98"/>
      <c r="POQ155" s="98"/>
      <c r="POR155" s="98"/>
      <c r="POS155" s="98"/>
      <c r="POT155" s="98"/>
      <c r="POU155" s="98"/>
      <c r="POV155" s="98"/>
      <c r="POW155" s="98"/>
      <c r="POX155" s="98"/>
      <c r="POY155" s="98"/>
      <c r="POZ155" s="98"/>
      <c r="PPA155" s="98"/>
      <c r="PPB155" s="98"/>
      <c r="PPC155" s="98"/>
      <c r="PPD155" s="98"/>
      <c r="PPE155" s="98"/>
      <c r="PPF155" s="98"/>
      <c r="PPG155" s="98"/>
      <c r="PPH155" s="98"/>
      <c r="PPI155" s="98"/>
      <c r="PPJ155" s="98"/>
      <c r="PPK155" s="98"/>
      <c r="PPL155" s="98"/>
      <c r="PPM155" s="98"/>
      <c r="PPN155" s="98"/>
      <c r="PPO155" s="98"/>
      <c r="PPP155" s="98"/>
      <c r="PPQ155" s="98"/>
      <c r="PPR155" s="98"/>
      <c r="PPS155" s="98"/>
      <c r="PPT155" s="98"/>
      <c r="PPU155" s="98"/>
      <c r="PPV155" s="98"/>
      <c r="PPW155" s="98"/>
      <c r="PPX155" s="98"/>
      <c r="PPY155" s="98"/>
      <c r="PPZ155" s="98"/>
      <c r="PQA155" s="98"/>
      <c r="PQB155" s="98"/>
      <c r="PQC155" s="98"/>
      <c r="PQD155" s="98"/>
      <c r="PQE155" s="98"/>
      <c r="PQF155" s="98"/>
      <c r="PQG155" s="98"/>
      <c r="PQH155" s="98"/>
      <c r="PQI155" s="98"/>
      <c r="PQJ155" s="98"/>
      <c r="PQK155" s="98"/>
      <c r="PQL155" s="98"/>
      <c r="PQM155" s="98"/>
      <c r="PQN155" s="98"/>
      <c r="PQO155" s="98"/>
      <c r="PQP155" s="98"/>
      <c r="PQQ155" s="98"/>
      <c r="PQR155" s="98"/>
      <c r="PQS155" s="98"/>
      <c r="PQT155" s="98"/>
      <c r="PQU155" s="98"/>
      <c r="PQV155" s="98"/>
      <c r="PQW155" s="98"/>
      <c r="PQX155" s="98"/>
      <c r="PQY155" s="98"/>
      <c r="PQZ155" s="98"/>
      <c r="PRA155" s="98"/>
      <c r="PRB155" s="98"/>
      <c r="PRC155" s="98"/>
      <c r="PRD155" s="98"/>
      <c r="PRE155" s="98"/>
      <c r="PRF155" s="98"/>
      <c r="PRG155" s="98"/>
      <c r="PRH155" s="98"/>
      <c r="PRI155" s="98"/>
      <c r="PRJ155" s="98"/>
      <c r="PRK155" s="98"/>
      <c r="PRL155" s="98"/>
      <c r="PRM155" s="98"/>
      <c r="PRN155" s="98"/>
      <c r="PRO155" s="98"/>
      <c r="PRP155" s="98"/>
      <c r="PRQ155" s="98"/>
      <c r="PRR155" s="98"/>
      <c r="PRS155" s="98"/>
      <c r="PRT155" s="98"/>
      <c r="PRU155" s="98"/>
      <c r="PRV155" s="98"/>
      <c r="PRW155" s="98"/>
      <c r="PRX155" s="98"/>
      <c r="PRY155" s="98"/>
      <c r="PRZ155" s="98"/>
      <c r="PSA155" s="98"/>
      <c r="PSB155" s="98"/>
      <c r="PSC155" s="98"/>
      <c r="PSD155" s="98"/>
      <c r="PSE155" s="98"/>
      <c r="PSF155" s="98"/>
      <c r="PSG155" s="98"/>
      <c r="PSH155" s="98"/>
      <c r="PSI155" s="98"/>
      <c r="PSJ155" s="98"/>
      <c r="PSK155" s="98"/>
      <c r="PSL155" s="98"/>
      <c r="PSM155" s="98"/>
      <c r="PSN155" s="98"/>
      <c r="PSO155" s="98"/>
      <c r="PSP155" s="98"/>
      <c r="PSQ155" s="98"/>
      <c r="PSR155" s="98"/>
      <c r="PSS155" s="98"/>
      <c r="PST155" s="98"/>
      <c r="PSU155" s="98"/>
      <c r="PSV155" s="98"/>
      <c r="PSW155" s="98"/>
      <c r="PSX155" s="98"/>
      <c r="PSY155" s="98"/>
      <c r="PSZ155" s="98"/>
      <c r="PTA155" s="98"/>
      <c r="PTB155" s="98"/>
      <c r="PTC155" s="98"/>
      <c r="PTD155" s="98"/>
      <c r="PTE155" s="98"/>
      <c r="PTF155" s="98"/>
      <c r="PTG155" s="98"/>
      <c r="PTH155" s="98"/>
      <c r="PTI155" s="98"/>
      <c r="PTJ155" s="98"/>
      <c r="PTK155" s="98"/>
      <c r="PTL155" s="98"/>
      <c r="PTM155" s="98"/>
      <c r="PTN155" s="98"/>
      <c r="PTO155" s="98"/>
      <c r="PTP155" s="98"/>
      <c r="PTQ155" s="98"/>
      <c r="PTR155" s="98"/>
      <c r="PTS155" s="98"/>
      <c r="PTT155" s="98"/>
      <c r="PTU155" s="98"/>
      <c r="PTV155" s="98"/>
      <c r="PTW155" s="98"/>
      <c r="PTX155" s="98"/>
      <c r="PTY155" s="98"/>
      <c r="PTZ155" s="98"/>
      <c r="PUA155" s="98"/>
      <c r="PUB155" s="98"/>
      <c r="PUC155" s="98"/>
      <c r="PUD155" s="98"/>
      <c r="PUE155" s="98"/>
      <c r="PUF155" s="98"/>
      <c r="PUG155" s="98"/>
      <c r="PUH155" s="98"/>
      <c r="PUI155" s="98"/>
      <c r="PUJ155" s="98"/>
      <c r="PUK155" s="98"/>
      <c r="PUL155" s="98"/>
      <c r="PUM155" s="98"/>
      <c r="PUN155" s="98"/>
      <c r="PUO155" s="98"/>
      <c r="PUP155" s="98"/>
      <c r="PUQ155" s="98"/>
      <c r="PUR155" s="98"/>
      <c r="PUS155" s="98"/>
      <c r="PUT155" s="98"/>
      <c r="PUU155" s="98"/>
      <c r="PUV155" s="98"/>
      <c r="PUW155" s="98"/>
      <c r="PUX155" s="98"/>
      <c r="PUY155" s="98"/>
      <c r="PUZ155" s="98"/>
      <c r="PVA155" s="98"/>
      <c r="PVB155" s="98"/>
      <c r="PVC155" s="98"/>
      <c r="PVD155" s="98"/>
      <c r="PVE155" s="98"/>
      <c r="PVF155" s="98"/>
      <c r="PVG155" s="98"/>
      <c r="PVH155" s="98"/>
      <c r="PVI155" s="98"/>
      <c r="PVJ155" s="98"/>
      <c r="PVK155" s="98"/>
      <c r="PVL155" s="98"/>
      <c r="PVM155" s="98"/>
      <c r="PVN155" s="98"/>
      <c r="PVO155" s="98"/>
      <c r="PVP155" s="98"/>
      <c r="PVQ155" s="98"/>
      <c r="PVR155" s="98"/>
      <c r="PVS155" s="98"/>
      <c r="PVT155" s="98"/>
      <c r="PVU155" s="98"/>
      <c r="PVV155" s="98"/>
      <c r="PVW155" s="98"/>
      <c r="PVX155" s="98"/>
      <c r="PVY155" s="98"/>
      <c r="PVZ155" s="98"/>
      <c r="PWA155" s="98"/>
      <c r="PWB155" s="98"/>
      <c r="PWC155" s="98"/>
      <c r="PWD155" s="98"/>
      <c r="PWE155" s="98"/>
      <c r="PWF155" s="98"/>
      <c r="PWG155" s="98"/>
      <c r="PWH155" s="98"/>
      <c r="PWI155" s="98"/>
      <c r="PWJ155" s="98"/>
      <c r="PWK155" s="98"/>
      <c r="PWL155" s="98"/>
      <c r="PWM155" s="98"/>
      <c r="PWN155" s="98"/>
      <c r="PWO155" s="98"/>
      <c r="PWP155" s="98"/>
      <c r="PWQ155" s="98"/>
      <c r="PWR155" s="98"/>
      <c r="PWS155" s="98"/>
      <c r="PWT155" s="98"/>
      <c r="PWU155" s="98"/>
      <c r="PWV155" s="98"/>
      <c r="PWW155" s="98"/>
      <c r="PWX155" s="98"/>
      <c r="PWY155" s="98"/>
      <c r="PWZ155" s="98"/>
      <c r="PXA155" s="98"/>
      <c r="PXB155" s="98"/>
      <c r="PXC155" s="98"/>
      <c r="PXD155" s="98"/>
      <c r="PXE155" s="98"/>
      <c r="PXF155" s="98"/>
      <c r="PXG155" s="98"/>
      <c r="PXH155" s="98"/>
      <c r="PXI155" s="98"/>
      <c r="PXJ155" s="98"/>
      <c r="PXK155" s="98"/>
      <c r="PXL155" s="98"/>
      <c r="PXM155" s="98"/>
      <c r="PXN155" s="98"/>
      <c r="PXO155" s="98"/>
      <c r="PXP155" s="98"/>
      <c r="PXQ155" s="98"/>
      <c r="PXR155" s="98"/>
      <c r="PXS155" s="98"/>
      <c r="PXT155" s="98"/>
      <c r="PXU155" s="98"/>
      <c r="PXV155" s="98"/>
      <c r="PXW155" s="98"/>
      <c r="PXX155" s="98"/>
      <c r="PXY155" s="98"/>
      <c r="PXZ155" s="98"/>
      <c r="PYA155" s="98"/>
      <c r="PYB155" s="98"/>
      <c r="PYC155" s="98"/>
      <c r="PYD155" s="98"/>
      <c r="PYE155" s="98"/>
      <c r="PYF155" s="98"/>
      <c r="PYG155" s="98"/>
      <c r="PYH155" s="98"/>
      <c r="PYI155" s="98"/>
      <c r="PYJ155" s="98"/>
      <c r="PYK155" s="98"/>
      <c r="PYL155" s="98"/>
      <c r="PYM155" s="98"/>
      <c r="PYN155" s="98"/>
      <c r="PYO155" s="98"/>
      <c r="PYP155" s="98"/>
      <c r="PYQ155" s="98"/>
      <c r="PYR155" s="98"/>
      <c r="PYS155" s="98"/>
      <c r="PYT155" s="98"/>
      <c r="PYU155" s="98"/>
      <c r="PYV155" s="98"/>
      <c r="PYW155" s="98"/>
      <c r="PYX155" s="98"/>
      <c r="PYY155" s="98"/>
      <c r="PYZ155" s="98"/>
      <c r="PZA155" s="98"/>
      <c r="PZB155" s="98"/>
      <c r="PZC155" s="98"/>
      <c r="PZD155" s="98"/>
      <c r="PZE155" s="98"/>
      <c r="PZF155" s="98"/>
      <c r="PZG155" s="98"/>
      <c r="PZH155" s="98"/>
      <c r="PZI155" s="98"/>
      <c r="PZJ155" s="98"/>
      <c r="PZK155" s="98"/>
      <c r="PZL155" s="98"/>
      <c r="PZM155" s="98"/>
      <c r="PZN155" s="98"/>
      <c r="PZO155" s="98"/>
      <c r="PZP155" s="98"/>
      <c r="PZQ155" s="98"/>
      <c r="PZR155" s="98"/>
      <c r="PZS155" s="98"/>
      <c r="PZT155" s="98"/>
      <c r="PZU155" s="98"/>
      <c r="PZV155" s="98"/>
      <c r="PZW155" s="98"/>
      <c r="PZX155" s="98"/>
      <c r="PZY155" s="98"/>
      <c r="PZZ155" s="98"/>
      <c r="QAA155" s="98"/>
      <c r="QAB155" s="98"/>
      <c r="QAC155" s="98"/>
      <c r="QAD155" s="98"/>
      <c r="QAE155" s="98"/>
      <c r="QAF155" s="98"/>
      <c r="QAG155" s="98"/>
      <c r="QAH155" s="98"/>
      <c r="QAI155" s="98"/>
      <c r="QAJ155" s="98"/>
      <c r="QAK155" s="98"/>
      <c r="QAL155" s="98"/>
      <c r="QAM155" s="98"/>
      <c r="QAN155" s="98"/>
      <c r="QAO155" s="98"/>
      <c r="QAP155" s="98"/>
      <c r="QAQ155" s="98"/>
      <c r="QAR155" s="98"/>
      <c r="QAS155" s="98"/>
      <c r="QAT155" s="98"/>
      <c r="QAU155" s="98"/>
      <c r="QAV155" s="98"/>
      <c r="QAW155" s="98"/>
      <c r="QAX155" s="98"/>
      <c r="QAY155" s="98"/>
      <c r="QAZ155" s="98"/>
      <c r="QBA155" s="98"/>
      <c r="QBB155" s="98"/>
      <c r="QBC155" s="98"/>
      <c r="QBD155" s="98"/>
      <c r="QBE155" s="98"/>
      <c r="QBF155" s="98"/>
      <c r="QBG155" s="98"/>
      <c r="QBH155" s="98"/>
      <c r="QBI155" s="98"/>
      <c r="QBJ155" s="98"/>
      <c r="QBK155" s="98"/>
      <c r="QBL155" s="98"/>
      <c r="QBM155" s="98"/>
      <c r="QBN155" s="98"/>
      <c r="QBO155" s="98"/>
      <c r="QBP155" s="98"/>
      <c r="QBQ155" s="98"/>
      <c r="QBR155" s="98"/>
      <c r="QBS155" s="98"/>
      <c r="QBT155" s="98"/>
      <c r="QBU155" s="98"/>
      <c r="QBV155" s="98"/>
      <c r="QBW155" s="98"/>
      <c r="QBX155" s="98"/>
      <c r="QBY155" s="98"/>
      <c r="QBZ155" s="98"/>
      <c r="QCA155" s="98"/>
      <c r="QCB155" s="98"/>
      <c r="QCC155" s="98"/>
      <c r="QCD155" s="98"/>
      <c r="QCE155" s="98"/>
      <c r="QCF155" s="98"/>
      <c r="QCG155" s="98"/>
      <c r="QCH155" s="98"/>
      <c r="QCI155" s="98"/>
      <c r="QCJ155" s="98"/>
      <c r="QCK155" s="98"/>
      <c r="QCL155" s="98"/>
      <c r="QCM155" s="98"/>
      <c r="QCN155" s="98"/>
      <c r="QCO155" s="98"/>
      <c r="QCP155" s="98"/>
      <c r="QCQ155" s="98"/>
      <c r="QCR155" s="98"/>
      <c r="QCS155" s="98"/>
      <c r="QCT155" s="98"/>
      <c r="QCU155" s="98"/>
      <c r="QCV155" s="98"/>
      <c r="QCW155" s="98"/>
      <c r="QCX155" s="98"/>
      <c r="QCY155" s="98"/>
      <c r="QCZ155" s="98"/>
      <c r="QDA155" s="98"/>
      <c r="QDB155" s="98"/>
      <c r="QDC155" s="98"/>
      <c r="QDD155" s="98"/>
      <c r="QDE155" s="98"/>
      <c r="QDF155" s="98"/>
      <c r="QDG155" s="98"/>
      <c r="QDH155" s="98"/>
      <c r="QDI155" s="98"/>
      <c r="QDJ155" s="98"/>
      <c r="QDK155" s="98"/>
      <c r="QDL155" s="98"/>
      <c r="QDM155" s="98"/>
      <c r="QDN155" s="98"/>
      <c r="QDO155" s="98"/>
      <c r="QDP155" s="98"/>
      <c r="QDQ155" s="98"/>
      <c r="QDR155" s="98"/>
      <c r="QDS155" s="98"/>
      <c r="QDT155" s="98"/>
      <c r="QDU155" s="98"/>
      <c r="QDV155" s="98"/>
      <c r="QDW155" s="98"/>
      <c r="QDX155" s="98"/>
      <c r="QDY155" s="98"/>
      <c r="QDZ155" s="98"/>
      <c r="QEA155" s="98"/>
      <c r="QEB155" s="98"/>
      <c r="QEC155" s="98"/>
      <c r="QED155" s="98"/>
      <c r="QEE155" s="98"/>
      <c r="QEF155" s="98"/>
      <c r="QEG155" s="98"/>
      <c r="QEH155" s="98"/>
      <c r="QEI155" s="98"/>
      <c r="QEJ155" s="98"/>
      <c r="QEK155" s="98"/>
      <c r="QEL155" s="98"/>
      <c r="QEM155" s="98"/>
      <c r="QEN155" s="98"/>
      <c r="QEO155" s="98"/>
      <c r="QEP155" s="98"/>
      <c r="QEQ155" s="98"/>
      <c r="QER155" s="98"/>
      <c r="QES155" s="98"/>
      <c r="QET155" s="98"/>
      <c r="QEU155" s="98"/>
      <c r="QEV155" s="98"/>
      <c r="QEW155" s="98"/>
      <c r="QEX155" s="98"/>
      <c r="QEY155" s="98"/>
      <c r="QEZ155" s="98"/>
      <c r="QFA155" s="98"/>
      <c r="QFB155" s="98"/>
      <c r="QFC155" s="98"/>
      <c r="QFD155" s="98"/>
      <c r="QFE155" s="98"/>
      <c r="QFF155" s="98"/>
      <c r="QFG155" s="98"/>
      <c r="QFH155" s="98"/>
      <c r="QFI155" s="98"/>
      <c r="QFJ155" s="98"/>
      <c r="QFK155" s="98"/>
      <c r="QFL155" s="98"/>
      <c r="QFM155" s="98"/>
      <c r="QFN155" s="98"/>
      <c r="QFO155" s="98"/>
      <c r="QFP155" s="98"/>
      <c r="QFQ155" s="98"/>
      <c r="QFR155" s="98"/>
      <c r="QFS155" s="98"/>
      <c r="QFT155" s="98"/>
      <c r="QFU155" s="98"/>
      <c r="QFV155" s="98"/>
      <c r="QFW155" s="98"/>
      <c r="QFX155" s="98"/>
      <c r="QFY155" s="98"/>
      <c r="QFZ155" s="98"/>
      <c r="QGA155" s="98"/>
      <c r="QGB155" s="98"/>
      <c r="QGC155" s="98"/>
      <c r="QGD155" s="98"/>
      <c r="QGE155" s="98"/>
      <c r="QGF155" s="98"/>
      <c r="QGG155" s="98"/>
      <c r="QGH155" s="98"/>
      <c r="QGI155" s="98"/>
      <c r="QGJ155" s="98"/>
      <c r="QGK155" s="98"/>
      <c r="QGL155" s="98"/>
      <c r="QGM155" s="98"/>
      <c r="QGN155" s="98"/>
      <c r="QGO155" s="98"/>
      <c r="QGP155" s="98"/>
      <c r="QGQ155" s="98"/>
      <c r="QGR155" s="98"/>
      <c r="QGS155" s="98"/>
      <c r="QGT155" s="98"/>
      <c r="QGU155" s="98"/>
      <c r="QGV155" s="98"/>
      <c r="QGW155" s="98"/>
      <c r="QGX155" s="98"/>
      <c r="QGY155" s="98"/>
      <c r="QGZ155" s="98"/>
      <c r="QHA155" s="98"/>
      <c r="QHB155" s="98"/>
      <c r="QHC155" s="98"/>
      <c r="QHD155" s="98"/>
      <c r="QHE155" s="98"/>
      <c r="QHF155" s="98"/>
      <c r="QHG155" s="98"/>
      <c r="QHH155" s="98"/>
      <c r="QHI155" s="98"/>
      <c r="QHJ155" s="98"/>
      <c r="QHK155" s="98"/>
      <c r="QHL155" s="98"/>
      <c r="QHM155" s="98"/>
      <c r="QHN155" s="98"/>
      <c r="QHO155" s="98"/>
      <c r="QHP155" s="98"/>
      <c r="QHQ155" s="98"/>
      <c r="QHR155" s="98"/>
      <c r="QHS155" s="98"/>
      <c r="QHT155" s="98"/>
      <c r="QHU155" s="98"/>
      <c r="QHV155" s="98"/>
      <c r="QHW155" s="98"/>
      <c r="QHX155" s="98"/>
      <c r="QHY155" s="98"/>
      <c r="QHZ155" s="98"/>
      <c r="QIA155" s="98"/>
      <c r="QIB155" s="98"/>
      <c r="QIC155" s="98"/>
      <c r="QID155" s="98"/>
      <c r="QIE155" s="98"/>
      <c r="QIF155" s="98"/>
      <c r="QIG155" s="98"/>
      <c r="QIH155" s="98"/>
      <c r="QII155" s="98"/>
      <c r="QIJ155" s="98"/>
      <c r="QIK155" s="98"/>
      <c r="QIL155" s="98"/>
      <c r="QIM155" s="98"/>
      <c r="QIN155" s="98"/>
      <c r="QIO155" s="98"/>
      <c r="QIP155" s="98"/>
      <c r="QIQ155" s="98"/>
      <c r="QIR155" s="98"/>
      <c r="QIS155" s="98"/>
      <c r="QIT155" s="98"/>
      <c r="QIU155" s="98"/>
      <c r="QIV155" s="98"/>
      <c r="QIW155" s="98"/>
      <c r="QIX155" s="98"/>
      <c r="QIY155" s="98"/>
      <c r="QIZ155" s="98"/>
      <c r="QJA155" s="98"/>
      <c r="QJB155" s="98"/>
      <c r="QJC155" s="98"/>
      <c r="QJD155" s="98"/>
      <c r="QJE155" s="98"/>
      <c r="QJF155" s="98"/>
      <c r="QJG155" s="98"/>
      <c r="QJH155" s="98"/>
      <c r="QJI155" s="98"/>
      <c r="QJJ155" s="98"/>
      <c r="QJK155" s="98"/>
      <c r="QJL155" s="98"/>
      <c r="QJM155" s="98"/>
      <c r="QJN155" s="98"/>
      <c r="QJO155" s="98"/>
      <c r="QJP155" s="98"/>
      <c r="QJQ155" s="98"/>
      <c r="QJR155" s="98"/>
      <c r="QJS155" s="98"/>
      <c r="QJT155" s="98"/>
      <c r="QJU155" s="98"/>
      <c r="QJV155" s="98"/>
      <c r="QJW155" s="98"/>
      <c r="QJX155" s="98"/>
      <c r="QJY155" s="98"/>
      <c r="QJZ155" s="98"/>
      <c r="QKA155" s="98"/>
      <c r="QKB155" s="98"/>
      <c r="QKC155" s="98"/>
      <c r="QKD155" s="98"/>
      <c r="QKE155" s="98"/>
      <c r="QKF155" s="98"/>
      <c r="QKG155" s="98"/>
      <c r="QKH155" s="98"/>
      <c r="QKI155" s="98"/>
      <c r="QKJ155" s="98"/>
      <c r="QKK155" s="98"/>
      <c r="QKL155" s="98"/>
      <c r="QKM155" s="98"/>
      <c r="QKN155" s="98"/>
      <c r="QKO155" s="98"/>
      <c r="QKP155" s="98"/>
      <c r="QKQ155" s="98"/>
      <c r="QKR155" s="98"/>
      <c r="QKS155" s="98"/>
      <c r="QKT155" s="98"/>
      <c r="QKU155" s="98"/>
      <c r="QKV155" s="98"/>
      <c r="QKW155" s="98"/>
      <c r="QKX155" s="98"/>
      <c r="QKY155" s="98"/>
      <c r="QKZ155" s="98"/>
      <c r="QLA155" s="98"/>
      <c r="QLB155" s="98"/>
      <c r="QLC155" s="98"/>
      <c r="QLD155" s="98"/>
      <c r="QLE155" s="98"/>
      <c r="QLF155" s="98"/>
      <c r="QLG155" s="98"/>
      <c r="QLH155" s="98"/>
      <c r="QLI155" s="98"/>
      <c r="QLJ155" s="98"/>
      <c r="QLK155" s="98"/>
      <c r="QLL155" s="98"/>
      <c r="QLM155" s="98"/>
      <c r="QLN155" s="98"/>
      <c r="QLO155" s="98"/>
      <c r="QLP155" s="98"/>
      <c r="QLQ155" s="98"/>
      <c r="QLR155" s="98"/>
      <c r="QLS155" s="98"/>
      <c r="QLT155" s="98"/>
      <c r="QLU155" s="98"/>
      <c r="QLV155" s="98"/>
      <c r="QLW155" s="98"/>
      <c r="QLX155" s="98"/>
      <c r="QLY155" s="98"/>
      <c r="QLZ155" s="98"/>
      <c r="QMA155" s="98"/>
      <c r="QMB155" s="98"/>
      <c r="QMC155" s="98"/>
      <c r="QMD155" s="98"/>
      <c r="QME155" s="98"/>
      <c r="QMF155" s="98"/>
      <c r="QMG155" s="98"/>
      <c r="QMH155" s="98"/>
      <c r="QMI155" s="98"/>
      <c r="QMJ155" s="98"/>
      <c r="QMK155" s="98"/>
      <c r="QML155" s="98"/>
      <c r="QMM155" s="98"/>
      <c r="QMN155" s="98"/>
      <c r="QMO155" s="98"/>
      <c r="QMP155" s="98"/>
      <c r="QMQ155" s="98"/>
      <c r="QMR155" s="98"/>
      <c r="QMS155" s="98"/>
      <c r="QMT155" s="98"/>
      <c r="QMU155" s="98"/>
      <c r="QMV155" s="98"/>
      <c r="QMW155" s="98"/>
      <c r="QMX155" s="98"/>
      <c r="QMY155" s="98"/>
      <c r="QMZ155" s="98"/>
      <c r="QNA155" s="98"/>
      <c r="QNB155" s="98"/>
      <c r="QNC155" s="98"/>
      <c r="QND155" s="98"/>
      <c r="QNE155" s="98"/>
      <c r="QNF155" s="98"/>
      <c r="QNG155" s="98"/>
      <c r="QNH155" s="98"/>
      <c r="QNI155" s="98"/>
      <c r="QNJ155" s="98"/>
      <c r="QNK155" s="98"/>
      <c r="QNL155" s="98"/>
      <c r="QNM155" s="98"/>
      <c r="QNN155" s="98"/>
      <c r="QNO155" s="98"/>
      <c r="QNP155" s="98"/>
      <c r="QNQ155" s="98"/>
      <c r="QNR155" s="98"/>
      <c r="QNS155" s="98"/>
      <c r="QNT155" s="98"/>
      <c r="QNU155" s="98"/>
      <c r="QNV155" s="98"/>
      <c r="QNW155" s="98"/>
      <c r="QNX155" s="98"/>
      <c r="QNY155" s="98"/>
      <c r="QNZ155" s="98"/>
      <c r="QOA155" s="98"/>
      <c r="QOB155" s="98"/>
      <c r="QOC155" s="98"/>
      <c r="QOD155" s="98"/>
      <c r="QOE155" s="98"/>
      <c r="QOF155" s="98"/>
      <c r="QOG155" s="98"/>
      <c r="QOH155" s="98"/>
      <c r="QOI155" s="98"/>
      <c r="QOJ155" s="98"/>
      <c r="QOK155" s="98"/>
      <c r="QOL155" s="98"/>
      <c r="QOM155" s="98"/>
      <c r="QON155" s="98"/>
      <c r="QOO155" s="98"/>
      <c r="QOP155" s="98"/>
      <c r="QOQ155" s="98"/>
      <c r="QOR155" s="98"/>
      <c r="QOS155" s="98"/>
      <c r="QOT155" s="98"/>
      <c r="QOU155" s="98"/>
      <c r="QOV155" s="98"/>
      <c r="QOW155" s="98"/>
      <c r="QOX155" s="98"/>
      <c r="QOY155" s="98"/>
      <c r="QOZ155" s="98"/>
      <c r="QPA155" s="98"/>
      <c r="QPB155" s="98"/>
      <c r="QPC155" s="98"/>
      <c r="QPD155" s="98"/>
      <c r="QPE155" s="98"/>
      <c r="QPF155" s="98"/>
      <c r="QPG155" s="98"/>
      <c r="QPH155" s="98"/>
      <c r="QPI155" s="98"/>
      <c r="QPJ155" s="98"/>
      <c r="QPK155" s="98"/>
      <c r="QPL155" s="98"/>
      <c r="QPM155" s="98"/>
      <c r="QPN155" s="98"/>
      <c r="QPO155" s="98"/>
      <c r="QPP155" s="98"/>
      <c r="QPQ155" s="98"/>
      <c r="QPR155" s="98"/>
      <c r="QPS155" s="98"/>
      <c r="QPT155" s="98"/>
      <c r="QPU155" s="98"/>
      <c r="QPV155" s="98"/>
      <c r="QPW155" s="98"/>
      <c r="QPX155" s="98"/>
      <c r="QPY155" s="98"/>
      <c r="QPZ155" s="98"/>
      <c r="QQA155" s="98"/>
      <c r="QQB155" s="98"/>
      <c r="QQC155" s="98"/>
      <c r="QQD155" s="98"/>
      <c r="QQE155" s="98"/>
      <c r="QQF155" s="98"/>
      <c r="QQG155" s="98"/>
      <c r="QQH155" s="98"/>
      <c r="QQI155" s="98"/>
      <c r="QQJ155" s="98"/>
      <c r="QQK155" s="98"/>
      <c r="QQL155" s="98"/>
      <c r="QQM155" s="98"/>
      <c r="QQN155" s="98"/>
      <c r="QQO155" s="98"/>
      <c r="QQP155" s="98"/>
      <c r="QQQ155" s="98"/>
      <c r="QQR155" s="98"/>
      <c r="QQS155" s="98"/>
      <c r="QQT155" s="98"/>
      <c r="QQU155" s="98"/>
      <c r="QQV155" s="98"/>
      <c r="QQW155" s="98"/>
      <c r="QQX155" s="98"/>
      <c r="QQY155" s="98"/>
      <c r="QQZ155" s="98"/>
      <c r="QRA155" s="98"/>
      <c r="QRB155" s="98"/>
      <c r="QRC155" s="98"/>
      <c r="QRD155" s="98"/>
      <c r="QRE155" s="98"/>
      <c r="QRF155" s="98"/>
      <c r="QRG155" s="98"/>
      <c r="QRH155" s="98"/>
      <c r="QRI155" s="98"/>
      <c r="QRJ155" s="98"/>
      <c r="QRK155" s="98"/>
      <c r="QRL155" s="98"/>
      <c r="QRM155" s="98"/>
      <c r="QRN155" s="98"/>
      <c r="QRO155" s="98"/>
      <c r="QRP155" s="98"/>
      <c r="QRQ155" s="98"/>
      <c r="QRR155" s="98"/>
      <c r="QRS155" s="98"/>
      <c r="QRT155" s="98"/>
      <c r="QRU155" s="98"/>
      <c r="QRV155" s="98"/>
      <c r="QRW155" s="98"/>
      <c r="QRX155" s="98"/>
      <c r="QRY155" s="98"/>
      <c r="QRZ155" s="98"/>
      <c r="QSA155" s="98"/>
      <c r="QSB155" s="98"/>
      <c r="QSC155" s="98"/>
      <c r="QSD155" s="98"/>
      <c r="QSE155" s="98"/>
      <c r="QSF155" s="98"/>
      <c r="QSG155" s="98"/>
      <c r="QSH155" s="98"/>
      <c r="QSI155" s="98"/>
      <c r="QSJ155" s="98"/>
      <c r="QSK155" s="98"/>
      <c r="QSL155" s="98"/>
      <c r="QSM155" s="98"/>
      <c r="QSN155" s="98"/>
      <c r="QSO155" s="98"/>
      <c r="QSP155" s="98"/>
      <c r="QSQ155" s="98"/>
      <c r="QSR155" s="98"/>
      <c r="QSS155" s="98"/>
      <c r="QST155" s="98"/>
      <c r="QSU155" s="98"/>
      <c r="QSV155" s="98"/>
      <c r="QSW155" s="98"/>
      <c r="QSX155" s="98"/>
      <c r="QSY155" s="98"/>
      <c r="QSZ155" s="98"/>
      <c r="QTA155" s="98"/>
      <c r="QTB155" s="98"/>
      <c r="QTC155" s="98"/>
      <c r="QTD155" s="98"/>
      <c r="QTE155" s="98"/>
      <c r="QTF155" s="98"/>
      <c r="QTG155" s="98"/>
      <c r="QTH155" s="98"/>
      <c r="QTI155" s="98"/>
      <c r="QTJ155" s="98"/>
      <c r="QTK155" s="98"/>
      <c r="QTL155" s="98"/>
      <c r="QTM155" s="98"/>
      <c r="QTN155" s="98"/>
      <c r="QTO155" s="98"/>
      <c r="QTP155" s="98"/>
      <c r="QTQ155" s="98"/>
      <c r="QTR155" s="98"/>
      <c r="QTS155" s="98"/>
      <c r="QTT155" s="98"/>
      <c r="QTU155" s="98"/>
      <c r="QTV155" s="98"/>
      <c r="QTW155" s="98"/>
      <c r="QTX155" s="98"/>
      <c r="QTY155" s="98"/>
      <c r="QTZ155" s="98"/>
      <c r="QUA155" s="98"/>
      <c r="QUB155" s="98"/>
      <c r="QUC155" s="98"/>
      <c r="QUD155" s="98"/>
      <c r="QUE155" s="98"/>
      <c r="QUF155" s="98"/>
      <c r="QUG155" s="98"/>
      <c r="QUH155" s="98"/>
      <c r="QUI155" s="98"/>
      <c r="QUJ155" s="98"/>
      <c r="QUK155" s="98"/>
      <c r="QUL155" s="98"/>
      <c r="QUM155" s="98"/>
      <c r="QUN155" s="98"/>
      <c r="QUO155" s="98"/>
      <c r="QUP155" s="98"/>
      <c r="QUQ155" s="98"/>
      <c r="QUR155" s="98"/>
      <c r="QUS155" s="98"/>
      <c r="QUT155" s="98"/>
      <c r="QUU155" s="98"/>
      <c r="QUV155" s="98"/>
      <c r="QUW155" s="98"/>
      <c r="QUX155" s="98"/>
      <c r="QUY155" s="98"/>
      <c r="QUZ155" s="98"/>
      <c r="QVA155" s="98"/>
      <c r="QVB155" s="98"/>
      <c r="QVC155" s="98"/>
      <c r="QVD155" s="98"/>
      <c r="QVE155" s="98"/>
      <c r="QVF155" s="98"/>
      <c r="QVG155" s="98"/>
      <c r="QVH155" s="98"/>
      <c r="QVI155" s="98"/>
      <c r="QVJ155" s="98"/>
      <c r="QVK155" s="98"/>
      <c r="QVL155" s="98"/>
      <c r="QVM155" s="98"/>
      <c r="QVN155" s="98"/>
      <c r="QVO155" s="98"/>
      <c r="QVP155" s="98"/>
      <c r="QVQ155" s="98"/>
      <c r="QVR155" s="98"/>
      <c r="QVS155" s="98"/>
      <c r="QVT155" s="98"/>
      <c r="QVU155" s="98"/>
      <c r="QVV155" s="98"/>
      <c r="QVW155" s="98"/>
      <c r="QVX155" s="98"/>
      <c r="QVY155" s="98"/>
      <c r="QVZ155" s="98"/>
      <c r="QWA155" s="98"/>
      <c r="QWB155" s="98"/>
      <c r="QWC155" s="98"/>
      <c r="QWD155" s="98"/>
      <c r="QWE155" s="98"/>
      <c r="QWF155" s="98"/>
      <c r="QWG155" s="98"/>
      <c r="QWH155" s="98"/>
      <c r="QWI155" s="98"/>
      <c r="QWJ155" s="98"/>
      <c r="QWK155" s="98"/>
      <c r="QWL155" s="98"/>
      <c r="QWM155" s="98"/>
      <c r="QWN155" s="98"/>
      <c r="QWO155" s="98"/>
      <c r="QWP155" s="98"/>
      <c r="QWQ155" s="98"/>
      <c r="QWR155" s="98"/>
      <c r="QWS155" s="98"/>
      <c r="QWT155" s="98"/>
      <c r="QWU155" s="98"/>
      <c r="QWV155" s="98"/>
      <c r="QWW155" s="98"/>
      <c r="QWX155" s="98"/>
      <c r="QWY155" s="98"/>
      <c r="QWZ155" s="98"/>
      <c r="QXA155" s="98"/>
      <c r="QXB155" s="98"/>
      <c r="QXC155" s="98"/>
      <c r="QXD155" s="98"/>
      <c r="QXE155" s="98"/>
      <c r="QXF155" s="98"/>
      <c r="QXG155" s="98"/>
      <c r="QXH155" s="98"/>
      <c r="QXI155" s="98"/>
      <c r="QXJ155" s="98"/>
      <c r="QXK155" s="98"/>
      <c r="QXL155" s="98"/>
      <c r="QXM155" s="98"/>
      <c r="QXN155" s="98"/>
      <c r="QXO155" s="98"/>
      <c r="QXP155" s="98"/>
      <c r="QXQ155" s="98"/>
      <c r="QXR155" s="98"/>
      <c r="QXS155" s="98"/>
      <c r="QXT155" s="98"/>
      <c r="QXU155" s="98"/>
      <c r="QXV155" s="98"/>
      <c r="QXW155" s="98"/>
      <c r="QXX155" s="98"/>
      <c r="QXY155" s="98"/>
      <c r="QXZ155" s="98"/>
      <c r="QYA155" s="98"/>
      <c r="QYB155" s="98"/>
      <c r="QYC155" s="98"/>
      <c r="QYD155" s="98"/>
      <c r="QYE155" s="98"/>
      <c r="QYF155" s="98"/>
      <c r="QYG155" s="98"/>
      <c r="QYH155" s="98"/>
      <c r="QYI155" s="98"/>
      <c r="QYJ155" s="98"/>
      <c r="QYK155" s="98"/>
      <c r="QYL155" s="98"/>
      <c r="QYM155" s="98"/>
      <c r="QYN155" s="98"/>
      <c r="QYO155" s="98"/>
      <c r="QYP155" s="98"/>
      <c r="QYQ155" s="98"/>
      <c r="QYR155" s="98"/>
      <c r="QYS155" s="98"/>
      <c r="QYT155" s="98"/>
      <c r="QYU155" s="98"/>
      <c r="QYV155" s="98"/>
      <c r="QYW155" s="98"/>
      <c r="QYX155" s="98"/>
      <c r="QYY155" s="98"/>
      <c r="QYZ155" s="98"/>
      <c r="QZA155" s="98"/>
      <c r="QZB155" s="98"/>
      <c r="QZC155" s="98"/>
      <c r="QZD155" s="98"/>
      <c r="QZE155" s="98"/>
      <c r="QZF155" s="98"/>
      <c r="QZG155" s="98"/>
      <c r="QZH155" s="98"/>
      <c r="QZI155" s="98"/>
      <c r="QZJ155" s="98"/>
      <c r="QZK155" s="98"/>
      <c r="QZL155" s="98"/>
      <c r="QZM155" s="98"/>
      <c r="QZN155" s="98"/>
      <c r="QZO155" s="98"/>
      <c r="QZP155" s="98"/>
      <c r="QZQ155" s="98"/>
      <c r="QZR155" s="98"/>
      <c r="QZS155" s="98"/>
      <c r="QZT155" s="98"/>
      <c r="QZU155" s="98"/>
      <c r="QZV155" s="98"/>
      <c r="QZW155" s="98"/>
      <c r="QZX155" s="98"/>
      <c r="QZY155" s="98"/>
      <c r="QZZ155" s="98"/>
      <c r="RAA155" s="98"/>
      <c r="RAB155" s="98"/>
      <c r="RAC155" s="98"/>
      <c r="RAD155" s="98"/>
      <c r="RAE155" s="98"/>
      <c r="RAF155" s="98"/>
      <c r="RAG155" s="98"/>
      <c r="RAH155" s="98"/>
      <c r="RAI155" s="98"/>
      <c r="RAJ155" s="98"/>
      <c r="RAK155" s="98"/>
      <c r="RAL155" s="98"/>
      <c r="RAM155" s="98"/>
      <c r="RAN155" s="98"/>
      <c r="RAO155" s="98"/>
      <c r="RAP155" s="98"/>
      <c r="RAQ155" s="98"/>
      <c r="RAR155" s="98"/>
      <c r="RAS155" s="98"/>
      <c r="RAT155" s="98"/>
      <c r="RAU155" s="98"/>
      <c r="RAV155" s="98"/>
      <c r="RAW155" s="98"/>
      <c r="RAX155" s="98"/>
      <c r="RAY155" s="98"/>
      <c r="RAZ155" s="98"/>
      <c r="RBA155" s="98"/>
      <c r="RBB155" s="98"/>
      <c r="RBC155" s="98"/>
      <c r="RBD155" s="98"/>
      <c r="RBE155" s="98"/>
      <c r="RBF155" s="98"/>
      <c r="RBG155" s="98"/>
      <c r="RBH155" s="98"/>
      <c r="RBI155" s="98"/>
      <c r="RBJ155" s="98"/>
      <c r="RBK155" s="98"/>
      <c r="RBL155" s="98"/>
      <c r="RBM155" s="98"/>
      <c r="RBN155" s="98"/>
      <c r="RBO155" s="98"/>
      <c r="RBP155" s="98"/>
      <c r="RBQ155" s="98"/>
      <c r="RBR155" s="98"/>
      <c r="RBS155" s="98"/>
      <c r="RBT155" s="98"/>
      <c r="RBU155" s="98"/>
      <c r="RBV155" s="98"/>
      <c r="RBW155" s="98"/>
      <c r="RBX155" s="98"/>
      <c r="RBY155" s="98"/>
      <c r="RBZ155" s="98"/>
      <c r="RCA155" s="98"/>
      <c r="RCB155" s="98"/>
      <c r="RCC155" s="98"/>
      <c r="RCD155" s="98"/>
      <c r="RCE155" s="98"/>
      <c r="RCF155" s="98"/>
      <c r="RCG155" s="98"/>
      <c r="RCH155" s="98"/>
      <c r="RCI155" s="98"/>
      <c r="RCJ155" s="98"/>
      <c r="RCK155" s="98"/>
      <c r="RCL155" s="98"/>
      <c r="RCM155" s="98"/>
      <c r="RCN155" s="98"/>
      <c r="RCO155" s="98"/>
      <c r="RCP155" s="98"/>
      <c r="RCQ155" s="98"/>
      <c r="RCR155" s="98"/>
      <c r="RCS155" s="98"/>
      <c r="RCT155" s="98"/>
      <c r="RCU155" s="98"/>
      <c r="RCV155" s="98"/>
      <c r="RCW155" s="98"/>
      <c r="RCX155" s="98"/>
      <c r="RCY155" s="98"/>
      <c r="RCZ155" s="98"/>
      <c r="RDA155" s="98"/>
      <c r="RDB155" s="98"/>
      <c r="RDC155" s="98"/>
      <c r="RDD155" s="98"/>
      <c r="RDE155" s="98"/>
      <c r="RDF155" s="98"/>
      <c r="RDG155" s="98"/>
      <c r="RDH155" s="98"/>
      <c r="RDI155" s="98"/>
      <c r="RDJ155" s="98"/>
      <c r="RDK155" s="98"/>
      <c r="RDL155" s="98"/>
      <c r="RDM155" s="98"/>
      <c r="RDN155" s="98"/>
      <c r="RDO155" s="98"/>
      <c r="RDP155" s="98"/>
      <c r="RDQ155" s="98"/>
      <c r="RDR155" s="98"/>
      <c r="RDS155" s="98"/>
      <c r="RDT155" s="98"/>
      <c r="RDU155" s="98"/>
      <c r="RDV155" s="98"/>
      <c r="RDW155" s="98"/>
      <c r="RDX155" s="98"/>
      <c r="RDY155" s="98"/>
      <c r="RDZ155" s="98"/>
      <c r="REA155" s="98"/>
      <c r="REB155" s="98"/>
      <c r="REC155" s="98"/>
      <c r="RED155" s="98"/>
      <c r="REE155" s="98"/>
      <c r="REF155" s="98"/>
      <c r="REG155" s="98"/>
      <c r="REH155" s="98"/>
      <c r="REI155" s="98"/>
      <c r="REJ155" s="98"/>
      <c r="REK155" s="98"/>
      <c r="REL155" s="98"/>
      <c r="REM155" s="98"/>
      <c r="REN155" s="98"/>
      <c r="REO155" s="98"/>
      <c r="REP155" s="98"/>
      <c r="REQ155" s="98"/>
      <c r="RER155" s="98"/>
      <c r="RES155" s="98"/>
      <c r="RET155" s="98"/>
      <c r="REU155" s="98"/>
      <c r="REV155" s="98"/>
      <c r="REW155" s="98"/>
      <c r="REX155" s="98"/>
      <c r="REY155" s="98"/>
      <c r="REZ155" s="98"/>
      <c r="RFA155" s="98"/>
      <c r="RFB155" s="98"/>
      <c r="RFC155" s="98"/>
      <c r="RFD155" s="98"/>
      <c r="RFE155" s="98"/>
      <c r="RFF155" s="98"/>
      <c r="RFG155" s="98"/>
      <c r="RFH155" s="98"/>
      <c r="RFI155" s="98"/>
      <c r="RFJ155" s="98"/>
      <c r="RFK155" s="98"/>
      <c r="RFL155" s="98"/>
      <c r="RFM155" s="98"/>
      <c r="RFN155" s="98"/>
      <c r="RFO155" s="98"/>
      <c r="RFP155" s="98"/>
      <c r="RFQ155" s="98"/>
      <c r="RFR155" s="98"/>
      <c r="RFS155" s="98"/>
      <c r="RFT155" s="98"/>
      <c r="RFU155" s="98"/>
      <c r="RFV155" s="98"/>
      <c r="RFW155" s="98"/>
      <c r="RFX155" s="98"/>
      <c r="RFY155" s="98"/>
      <c r="RFZ155" s="98"/>
      <c r="RGA155" s="98"/>
      <c r="RGB155" s="98"/>
      <c r="RGC155" s="98"/>
      <c r="RGD155" s="98"/>
      <c r="RGE155" s="98"/>
      <c r="RGF155" s="98"/>
      <c r="RGG155" s="98"/>
      <c r="RGH155" s="98"/>
      <c r="RGI155" s="98"/>
      <c r="RGJ155" s="98"/>
      <c r="RGK155" s="98"/>
      <c r="RGL155" s="98"/>
      <c r="RGM155" s="98"/>
      <c r="RGN155" s="98"/>
      <c r="RGO155" s="98"/>
      <c r="RGP155" s="98"/>
      <c r="RGQ155" s="98"/>
      <c r="RGR155" s="98"/>
      <c r="RGS155" s="98"/>
      <c r="RGT155" s="98"/>
      <c r="RGU155" s="98"/>
      <c r="RGV155" s="98"/>
      <c r="RGW155" s="98"/>
      <c r="RGX155" s="98"/>
      <c r="RGY155" s="98"/>
      <c r="RGZ155" s="98"/>
      <c r="RHA155" s="98"/>
      <c r="RHB155" s="98"/>
      <c r="RHC155" s="98"/>
      <c r="RHD155" s="98"/>
      <c r="RHE155" s="98"/>
      <c r="RHF155" s="98"/>
      <c r="RHG155" s="98"/>
      <c r="RHH155" s="98"/>
      <c r="RHI155" s="98"/>
      <c r="RHJ155" s="98"/>
      <c r="RHK155" s="98"/>
      <c r="RHL155" s="98"/>
      <c r="RHM155" s="98"/>
      <c r="RHN155" s="98"/>
      <c r="RHO155" s="98"/>
      <c r="RHP155" s="98"/>
      <c r="RHQ155" s="98"/>
      <c r="RHR155" s="98"/>
      <c r="RHS155" s="98"/>
      <c r="RHT155" s="98"/>
      <c r="RHU155" s="98"/>
      <c r="RHV155" s="98"/>
      <c r="RHW155" s="98"/>
      <c r="RHX155" s="98"/>
      <c r="RHY155" s="98"/>
      <c r="RHZ155" s="98"/>
      <c r="RIA155" s="98"/>
      <c r="RIB155" s="98"/>
      <c r="RIC155" s="98"/>
      <c r="RID155" s="98"/>
      <c r="RIE155" s="98"/>
      <c r="RIF155" s="98"/>
      <c r="RIG155" s="98"/>
      <c r="RIH155" s="98"/>
      <c r="RII155" s="98"/>
      <c r="RIJ155" s="98"/>
      <c r="RIK155" s="98"/>
      <c r="RIL155" s="98"/>
      <c r="RIM155" s="98"/>
      <c r="RIN155" s="98"/>
      <c r="RIO155" s="98"/>
      <c r="RIP155" s="98"/>
      <c r="RIQ155" s="98"/>
      <c r="RIR155" s="98"/>
      <c r="RIS155" s="98"/>
      <c r="RIT155" s="98"/>
      <c r="RIU155" s="98"/>
      <c r="RIV155" s="98"/>
      <c r="RIW155" s="98"/>
      <c r="RIX155" s="98"/>
      <c r="RIY155" s="98"/>
      <c r="RIZ155" s="98"/>
      <c r="RJA155" s="98"/>
      <c r="RJB155" s="98"/>
      <c r="RJC155" s="98"/>
      <c r="RJD155" s="98"/>
      <c r="RJE155" s="98"/>
      <c r="RJF155" s="98"/>
      <c r="RJG155" s="98"/>
      <c r="RJH155" s="98"/>
      <c r="RJI155" s="98"/>
      <c r="RJJ155" s="98"/>
      <c r="RJK155" s="98"/>
      <c r="RJL155" s="98"/>
      <c r="RJM155" s="98"/>
      <c r="RJN155" s="98"/>
      <c r="RJO155" s="98"/>
      <c r="RJP155" s="98"/>
      <c r="RJQ155" s="98"/>
      <c r="RJR155" s="98"/>
      <c r="RJS155" s="98"/>
      <c r="RJT155" s="98"/>
      <c r="RJU155" s="98"/>
      <c r="RJV155" s="98"/>
      <c r="RJW155" s="98"/>
      <c r="RJX155" s="98"/>
      <c r="RJY155" s="98"/>
      <c r="RJZ155" s="98"/>
      <c r="RKA155" s="98"/>
      <c r="RKB155" s="98"/>
      <c r="RKC155" s="98"/>
      <c r="RKD155" s="98"/>
      <c r="RKE155" s="98"/>
      <c r="RKF155" s="98"/>
      <c r="RKG155" s="98"/>
      <c r="RKH155" s="98"/>
      <c r="RKI155" s="98"/>
      <c r="RKJ155" s="98"/>
      <c r="RKK155" s="98"/>
      <c r="RKL155" s="98"/>
      <c r="RKM155" s="98"/>
      <c r="RKN155" s="98"/>
      <c r="RKO155" s="98"/>
      <c r="RKP155" s="98"/>
      <c r="RKQ155" s="98"/>
      <c r="RKR155" s="98"/>
      <c r="RKS155" s="98"/>
      <c r="RKT155" s="98"/>
      <c r="RKU155" s="98"/>
      <c r="RKV155" s="98"/>
      <c r="RKW155" s="98"/>
      <c r="RKX155" s="98"/>
      <c r="RKY155" s="98"/>
      <c r="RKZ155" s="98"/>
      <c r="RLA155" s="98"/>
      <c r="RLB155" s="98"/>
      <c r="RLC155" s="98"/>
      <c r="RLD155" s="98"/>
      <c r="RLE155" s="98"/>
      <c r="RLF155" s="98"/>
      <c r="RLG155" s="98"/>
      <c r="RLH155" s="98"/>
      <c r="RLI155" s="98"/>
      <c r="RLJ155" s="98"/>
      <c r="RLK155" s="98"/>
      <c r="RLL155" s="98"/>
      <c r="RLM155" s="98"/>
      <c r="RLN155" s="98"/>
      <c r="RLO155" s="98"/>
      <c r="RLP155" s="98"/>
      <c r="RLQ155" s="98"/>
      <c r="RLR155" s="98"/>
      <c r="RLS155" s="98"/>
      <c r="RLT155" s="98"/>
      <c r="RLU155" s="98"/>
      <c r="RLV155" s="98"/>
      <c r="RLW155" s="98"/>
      <c r="RLX155" s="98"/>
      <c r="RLY155" s="98"/>
      <c r="RLZ155" s="98"/>
      <c r="RMA155" s="98"/>
      <c r="RMB155" s="98"/>
      <c r="RMC155" s="98"/>
      <c r="RMD155" s="98"/>
      <c r="RME155" s="98"/>
      <c r="RMF155" s="98"/>
      <c r="RMG155" s="98"/>
      <c r="RMH155" s="98"/>
      <c r="RMI155" s="98"/>
      <c r="RMJ155" s="98"/>
      <c r="RMK155" s="98"/>
      <c r="RML155" s="98"/>
      <c r="RMM155" s="98"/>
      <c r="RMN155" s="98"/>
      <c r="RMO155" s="98"/>
      <c r="RMP155" s="98"/>
      <c r="RMQ155" s="98"/>
      <c r="RMR155" s="98"/>
      <c r="RMS155" s="98"/>
      <c r="RMT155" s="98"/>
      <c r="RMU155" s="98"/>
      <c r="RMV155" s="98"/>
      <c r="RMW155" s="98"/>
      <c r="RMX155" s="98"/>
      <c r="RMY155" s="98"/>
      <c r="RMZ155" s="98"/>
      <c r="RNA155" s="98"/>
      <c r="RNB155" s="98"/>
      <c r="RNC155" s="98"/>
      <c r="RND155" s="98"/>
      <c r="RNE155" s="98"/>
      <c r="RNF155" s="98"/>
      <c r="RNG155" s="98"/>
      <c r="RNH155" s="98"/>
      <c r="RNI155" s="98"/>
      <c r="RNJ155" s="98"/>
      <c r="RNK155" s="98"/>
      <c r="RNL155" s="98"/>
      <c r="RNM155" s="98"/>
      <c r="RNN155" s="98"/>
      <c r="RNO155" s="98"/>
      <c r="RNP155" s="98"/>
      <c r="RNQ155" s="98"/>
      <c r="RNR155" s="98"/>
      <c r="RNS155" s="98"/>
      <c r="RNT155" s="98"/>
      <c r="RNU155" s="98"/>
      <c r="RNV155" s="98"/>
      <c r="RNW155" s="98"/>
      <c r="RNX155" s="98"/>
      <c r="RNY155" s="98"/>
      <c r="RNZ155" s="98"/>
      <c r="ROA155" s="98"/>
      <c r="ROB155" s="98"/>
      <c r="ROC155" s="98"/>
      <c r="ROD155" s="98"/>
      <c r="ROE155" s="98"/>
      <c r="ROF155" s="98"/>
      <c r="ROG155" s="98"/>
      <c r="ROH155" s="98"/>
      <c r="ROI155" s="98"/>
      <c r="ROJ155" s="98"/>
      <c r="ROK155" s="98"/>
      <c r="ROL155" s="98"/>
      <c r="ROM155" s="98"/>
      <c r="RON155" s="98"/>
      <c r="ROO155" s="98"/>
      <c r="ROP155" s="98"/>
      <c r="ROQ155" s="98"/>
      <c r="ROR155" s="98"/>
      <c r="ROS155" s="98"/>
      <c r="ROT155" s="98"/>
      <c r="ROU155" s="98"/>
      <c r="ROV155" s="98"/>
      <c r="ROW155" s="98"/>
      <c r="ROX155" s="98"/>
      <c r="ROY155" s="98"/>
      <c r="ROZ155" s="98"/>
      <c r="RPA155" s="98"/>
      <c r="RPB155" s="98"/>
      <c r="RPC155" s="98"/>
      <c r="RPD155" s="98"/>
      <c r="RPE155" s="98"/>
      <c r="RPF155" s="98"/>
      <c r="RPG155" s="98"/>
      <c r="RPH155" s="98"/>
      <c r="RPI155" s="98"/>
      <c r="RPJ155" s="98"/>
      <c r="RPK155" s="98"/>
      <c r="RPL155" s="98"/>
      <c r="RPM155" s="98"/>
      <c r="RPN155" s="98"/>
      <c r="RPO155" s="98"/>
      <c r="RPP155" s="98"/>
      <c r="RPQ155" s="98"/>
      <c r="RPR155" s="98"/>
      <c r="RPS155" s="98"/>
      <c r="RPT155" s="98"/>
      <c r="RPU155" s="98"/>
      <c r="RPV155" s="98"/>
      <c r="RPW155" s="98"/>
      <c r="RPX155" s="98"/>
      <c r="RPY155" s="98"/>
      <c r="RPZ155" s="98"/>
      <c r="RQA155" s="98"/>
      <c r="RQB155" s="98"/>
      <c r="RQC155" s="98"/>
      <c r="RQD155" s="98"/>
      <c r="RQE155" s="98"/>
      <c r="RQF155" s="98"/>
      <c r="RQG155" s="98"/>
      <c r="RQH155" s="98"/>
      <c r="RQI155" s="98"/>
      <c r="RQJ155" s="98"/>
      <c r="RQK155" s="98"/>
      <c r="RQL155" s="98"/>
      <c r="RQM155" s="98"/>
      <c r="RQN155" s="98"/>
      <c r="RQO155" s="98"/>
      <c r="RQP155" s="98"/>
      <c r="RQQ155" s="98"/>
      <c r="RQR155" s="98"/>
      <c r="RQS155" s="98"/>
      <c r="RQT155" s="98"/>
      <c r="RQU155" s="98"/>
      <c r="RQV155" s="98"/>
      <c r="RQW155" s="98"/>
      <c r="RQX155" s="98"/>
      <c r="RQY155" s="98"/>
      <c r="RQZ155" s="98"/>
      <c r="RRA155" s="98"/>
      <c r="RRB155" s="98"/>
      <c r="RRC155" s="98"/>
      <c r="RRD155" s="98"/>
      <c r="RRE155" s="98"/>
      <c r="RRF155" s="98"/>
      <c r="RRG155" s="98"/>
      <c r="RRH155" s="98"/>
      <c r="RRI155" s="98"/>
      <c r="RRJ155" s="98"/>
      <c r="RRK155" s="98"/>
      <c r="RRL155" s="98"/>
      <c r="RRM155" s="98"/>
      <c r="RRN155" s="98"/>
      <c r="RRO155" s="98"/>
      <c r="RRP155" s="98"/>
      <c r="RRQ155" s="98"/>
      <c r="RRR155" s="98"/>
      <c r="RRS155" s="98"/>
      <c r="RRT155" s="98"/>
      <c r="RRU155" s="98"/>
      <c r="RRV155" s="98"/>
      <c r="RRW155" s="98"/>
      <c r="RRX155" s="98"/>
      <c r="RRY155" s="98"/>
      <c r="RRZ155" s="98"/>
      <c r="RSA155" s="98"/>
      <c r="RSB155" s="98"/>
      <c r="RSC155" s="98"/>
      <c r="RSD155" s="98"/>
      <c r="RSE155" s="98"/>
      <c r="RSF155" s="98"/>
      <c r="RSG155" s="98"/>
      <c r="RSH155" s="98"/>
      <c r="RSI155" s="98"/>
      <c r="RSJ155" s="98"/>
      <c r="RSK155" s="98"/>
      <c r="RSL155" s="98"/>
      <c r="RSM155" s="98"/>
      <c r="RSN155" s="98"/>
      <c r="RSO155" s="98"/>
      <c r="RSP155" s="98"/>
      <c r="RSQ155" s="98"/>
      <c r="RSR155" s="98"/>
      <c r="RSS155" s="98"/>
      <c r="RST155" s="98"/>
      <c r="RSU155" s="98"/>
      <c r="RSV155" s="98"/>
      <c r="RSW155" s="98"/>
      <c r="RSX155" s="98"/>
      <c r="RSY155" s="98"/>
      <c r="RSZ155" s="98"/>
      <c r="RTA155" s="98"/>
      <c r="RTB155" s="98"/>
      <c r="RTC155" s="98"/>
      <c r="RTD155" s="98"/>
      <c r="RTE155" s="98"/>
      <c r="RTF155" s="98"/>
      <c r="RTG155" s="98"/>
      <c r="RTH155" s="98"/>
      <c r="RTI155" s="98"/>
      <c r="RTJ155" s="98"/>
      <c r="RTK155" s="98"/>
      <c r="RTL155" s="98"/>
      <c r="RTM155" s="98"/>
      <c r="RTN155" s="98"/>
      <c r="RTO155" s="98"/>
      <c r="RTP155" s="98"/>
      <c r="RTQ155" s="98"/>
      <c r="RTR155" s="98"/>
      <c r="RTS155" s="98"/>
      <c r="RTT155" s="98"/>
      <c r="RTU155" s="98"/>
      <c r="RTV155" s="98"/>
      <c r="RTW155" s="98"/>
      <c r="RTX155" s="98"/>
      <c r="RTY155" s="98"/>
      <c r="RTZ155" s="98"/>
      <c r="RUA155" s="98"/>
      <c r="RUB155" s="98"/>
      <c r="RUC155" s="98"/>
      <c r="RUD155" s="98"/>
      <c r="RUE155" s="98"/>
      <c r="RUF155" s="98"/>
      <c r="RUG155" s="98"/>
      <c r="RUH155" s="98"/>
      <c r="RUI155" s="98"/>
      <c r="RUJ155" s="98"/>
      <c r="RUK155" s="98"/>
      <c r="RUL155" s="98"/>
      <c r="RUM155" s="98"/>
      <c r="RUN155" s="98"/>
      <c r="RUO155" s="98"/>
      <c r="RUP155" s="98"/>
      <c r="RUQ155" s="98"/>
      <c r="RUR155" s="98"/>
      <c r="RUS155" s="98"/>
      <c r="RUT155" s="98"/>
      <c r="RUU155" s="98"/>
      <c r="RUV155" s="98"/>
      <c r="RUW155" s="98"/>
      <c r="RUX155" s="98"/>
      <c r="RUY155" s="98"/>
      <c r="RUZ155" s="98"/>
      <c r="RVA155" s="98"/>
      <c r="RVB155" s="98"/>
      <c r="RVC155" s="98"/>
      <c r="RVD155" s="98"/>
      <c r="RVE155" s="98"/>
      <c r="RVF155" s="98"/>
      <c r="RVG155" s="98"/>
      <c r="RVH155" s="98"/>
      <c r="RVI155" s="98"/>
      <c r="RVJ155" s="98"/>
      <c r="RVK155" s="98"/>
      <c r="RVL155" s="98"/>
      <c r="RVM155" s="98"/>
      <c r="RVN155" s="98"/>
      <c r="RVO155" s="98"/>
      <c r="RVP155" s="98"/>
      <c r="RVQ155" s="98"/>
      <c r="RVR155" s="98"/>
      <c r="RVS155" s="98"/>
      <c r="RVT155" s="98"/>
      <c r="RVU155" s="98"/>
      <c r="RVV155" s="98"/>
      <c r="RVW155" s="98"/>
      <c r="RVX155" s="98"/>
      <c r="RVY155" s="98"/>
      <c r="RVZ155" s="98"/>
      <c r="RWA155" s="98"/>
      <c r="RWB155" s="98"/>
      <c r="RWC155" s="98"/>
      <c r="RWD155" s="98"/>
      <c r="RWE155" s="98"/>
      <c r="RWF155" s="98"/>
      <c r="RWG155" s="98"/>
      <c r="RWH155" s="98"/>
      <c r="RWI155" s="98"/>
      <c r="RWJ155" s="98"/>
      <c r="RWK155" s="98"/>
      <c r="RWL155" s="98"/>
      <c r="RWM155" s="98"/>
      <c r="RWN155" s="98"/>
      <c r="RWO155" s="98"/>
      <c r="RWP155" s="98"/>
      <c r="RWQ155" s="98"/>
      <c r="RWR155" s="98"/>
      <c r="RWS155" s="98"/>
      <c r="RWT155" s="98"/>
      <c r="RWU155" s="98"/>
      <c r="RWV155" s="98"/>
      <c r="RWW155" s="98"/>
      <c r="RWX155" s="98"/>
      <c r="RWY155" s="98"/>
      <c r="RWZ155" s="98"/>
      <c r="RXA155" s="98"/>
      <c r="RXB155" s="98"/>
      <c r="RXC155" s="98"/>
      <c r="RXD155" s="98"/>
      <c r="RXE155" s="98"/>
      <c r="RXF155" s="98"/>
      <c r="RXG155" s="98"/>
      <c r="RXH155" s="98"/>
      <c r="RXI155" s="98"/>
      <c r="RXJ155" s="98"/>
      <c r="RXK155" s="98"/>
      <c r="RXL155" s="98"/>
      <c r="RXM155" s="98"/>
      <c r="RXN155" s="98"/>
      <c r="RXO155" s="98"/>
      <c r="RXP155" s="98"/>
      <c r="RXQ155" s="98"/>
      <c r="RXR155" s="98"/>
      <c r="RXS155" s="98"/>
      <c r="RXT155" s="98"/>
      <c r="RXU155" s="98"/>
      <c r="RXV155" s="98"/>
      <c r="RXW155" s="98"/>
      <c r="RXX155" s="98"/>
      <c r="RXY155" s="98"/>
      <c r="RXZ155" s="98"/>
      <c r="RYA155" s="98"/>
      <c r="RYB155" s="98"/>
      <c r="RYC155" s="98"/>
      <c r="RYD155" s="98"/>
      <c r="RYE155" s="98"/>
      <c r="RYF155" s="98"/>
      <c r="RYG155" s="98"/>
      <c r="RYH155" s="98"/>
      <c r="RYI155" s="98"/>
      <c r="RYJ155" s="98"/>
      <c r="RYK155" s="98"/>
      <c r="RYL155" s="98"/>
      <c r="RYM155" s="98"/>
      <c r="RYN155" s="98"/>
      <c r="RYO155" s="98"/>
      <c r="RYP155" s="98"/>
      <c r="RYQ155" s="98"/>
      <c r="RYR155" s="98"/>
      <c r="RYS155" s="98"/>
      <c r="RYT155" s="98"/>
      <c r="RYU155" s="98"/>
      <c r="RYV155" s="98"/>
      <c r="RYW155" s="98"/>
      <c r="RYX155" s="98"/>
      <c r="RYY155" s="98"/>
      <c r="RYZ155" s="98"/>
      <c r="RZA155" s="98"/>
      <c r="RZB155" s="98"/>
      <c r="RZC155" s="98"/>
      <c r="RZD155" s="98"/>
      <c r="RZE155" s="98"/>
      <c r="RZF155" s="98"/>
      <c r="RZG155" s="98"/>
      <c r="RZH155" s="98"/>
      <c r="RZI155" s="98"/>
      <c r="RZJ155" s="98"/>
      <c r="RZK155" s="98"/>
      <c r="RZL155" s="98"/>
      <c r="RZM155" s="98"/>
      <c r="RZN155" s="98"/>
      <c r="RZO155" s="98"/>
      <c r="RZP155" s="98"/>
      <c r="RZQ155" s="98"/>
      <c r="RZR155" s="98"/>
      <c r="RZS155" s="98"/>
      <c r="RZT155" s="98"/>
      <c r="RZU155" s="98"/>
      <c r="RZV155" s="98"/>
      <c r="RZW155" s="98"/>
      <c r="RZX155" s="98"/>
      <c r="RZY155" s="98"/>
      <c r="RZZ155" s="98"/>
      <c r="SAA155" s="98"/>
      <c r="SAB155" s="98"/>
      <c r="SAC155" s="98"/>
      <c r="SAD155" s="98"/>
      <c r="SAE155" s="98"/>
      <c r="SAF155" s="98"/>
      <c r="SAG155" s="98"/>
      <c r="SAH155" s="98"/>
      <c r="SAI155" s="98"/>
      <c r="SAJ155" s="98"/>
      <c r="SAK155" s="98"/>
      <c r="SAL155" s="98"/>
      <c r="SAM155" s="98"/>
      <c r="SAN155" s="98"/>
      <c r="SAO155" s="98"/>
      <c r="SAP155" s="98"/>
      <c r="SAQ155" s="98"/>
      <c r="SAR155" s="98"/>
      <c r="SAS155" s="98"/>
      <c r="SAT155" s="98"/>
      <c r="SAU155" s="98"/>
      <c r="SAV155" s="98"/>
      <c r="SAW155" s="98"/>
      <c r="SAX155" s="98"/>
      <c r="SAY155" s="98"/>
      <c r="SAZ155" s="98"/>
      <c r="SBA155" s="98"/>
      <c r="SBB155" s="98"/>
      <c r="SBC155" s="98"/>
      <c r="SBD155" s="98"/>
      <c r="SBE155" s="98"/>
      <c r="SBF155" s="98"/>
      <c r="SBG155" s="98"/>
      <c r="SBH155" s="98"/>
      <c r="SBI155" s="98"/>
      <c r="SBJ155" s="98"/>
      <c r="SBK155" s="98"/>
      <c r="SBL155" s="98"/>
      <c r="SBM155" s="98"/>
      <c r="SBN155" s="98"/>
      <c r="SBO155" s="98"/>
      <c r="SBP155" s="98"/>
      <c r="SBQ155" s="98"/>
      <c r="SBR155" s="98"/>
      <c r="SBS155" s="98"/>
      <c r="SBT155" s="98"/>
      <c r="SBU155" s="98"/>
      <c r="SBV155" s="98"/>
      <c r="SBW155" s="98"/>
      <c r="SBX155" s="98"/>
      <c r="SBY155" s="98"/>
      <c r="SBZ155" s="98"/>
      <c r="SCA155" s="98"/>
      <c r="SCB155" s="98"/>
      <c r="SCC155" s="98"/>
      <c r="SCD155" s="98"/>
      <c r="SCE155" s="98"/>
      <c r="SCF155" s="98"/>
      <c r="SCG155" s="98"/>
      <c r="SCH155" s="98"/>
      <c r="SCI155" s="98"/>
      <c r="SCJ155" s="98"/>
      <c r="SCK155" s="98"/>
      <c r="SCL155" s="98"/>
      <c r="SCM155" s="98"/>
      <c r="SCN155" s="98"/>
      <c r="SCO155" s="98"/>
      <c r="SCP155" s="98"/>
      <c r="SCQ155" s="98"/>
      <c r="SCR155" s="98"/>
      <c r="SCS155" s="98"/>
      <c r="SCT155" s="98"/>
      <c r="SCU155" s="98"/>
      <c r="SCV155" s="98"/>
      <c r="SCW155" s="98"/>
      <c r="SCX155" s="98"/>
      <c r="SCY155" s="98"/>
      <c r="SCZ155" s="98"/>
      <c r="SDA155" s="98"/>
      <c r="SDB155" s="98"/>
      <c r="SDC155" s="98"/>
      <c r="SDD155" s="98"/>
      <c r="SDE155" s="98"/>
      <c r="SDF155" s="98"/>
      <c r="SDG155" s="98"/>
      <c r="SDH155" s="98"/>
      <c r="SDI155" s="98"/>
      <c r="SDJ155" s="98"/>
      <c r="SDK155" s="98"/>
      <c r="SDL155" s="98"/>
      <c r="SDM155" s="98"/>
      <c r="SDN155" s="98"/>
      <c r="SDO155" s="98"/>
      <c r="SDP155" s="98"/>
      <c r="SDQ155" s="98"/>
      <c r="SDR155" s="98"/>
      <c r="SDS155" s="98"/>
      <c r="SDT155" s="98"/>
      <c r="SDU155" s="98"/>
      <c r="SDV155" s="98"/>
      <c r="SDW155" s="98"/>
      <c r="SDX155" s="98"/>
      <c r="SDY155" s="98"/>
      <c r="SDZ155" s="98"/>
      <c r="SEA155" s="98"/>
      <c r="SEB155" s="98"/>
      <c r="SEC155" s="98"/>
      <c r="SED155" s="98"/>
      <c r="SEE155" s="98"/>
      <c r="SEF155" s="98"/>
      <c r="SEG155" s="98"/>
      <c r="SEH155" s="98"/>
      <c r="SEI155" s="98"/>
      <c r="SEJ155" s="98"/>
      <c r="SEK155" s="98"/>
      <c r="SEL155" s="98"/>
      <c r="SEM155" s="98"/>
      <c r="SEN155" s="98"/>
      <c r="SEO155" s="98"/>
      <c r="SEP155" s="98"/>
      <c r="SEQ155" s="98"/>
      <c r="SER155" s="98"/>
      <c r="SES155" s="98"/>
      <c r="SET155" s="98"/>
      <c r="SEU155" s="98"/>
      <c r="SEV155" s="98"/>
      <c r="SEW155" s="98"/>
      <c r="SEX155" s="98"/>
      <c r="SEY155" s="98"/>
      <c r="SEZ155" s="98"/>
      <c r="SFA155" s="98"/>
      <c r="SFB155" s="98"/>
      <c r="SFC155" s="98"/>
      <c r="SFD155" s="98"/>
      <c r="SFE155" s="98"/>
      <c r="SFF155" s="98"/>
      <c r="SFG155" s="98"/>
      <c r="SFH155" s="98"/>
      <c r="SFI155" s="98"/>
      <c r="SFJ155" s="98"/>
      <c r="SFK155" s="98"/>
      <c r="SFL155" s="98"/>
      <c r="SFM155" s="98"/>
      <c r="SFN155" s="98"/>
      <c r="SFO155" s="98"/>
      <c r="SFP155" s="98"/>
      <c r="SFQ155" s="98"/>
      <c r="SFR155" s="98"/>
      <c r="SFS155" s="98"/>
      <c r="SFT155" s="98"/>
      <c r="SFU155" s="98"/>
      <c r="SFV155" s="98"/>
      <c r="SFW155" s="98"/>
      <c r="SFX155" s="98"/>
      <c r="SFY155" s="98"/>
      <c r="SFZ155" s="98"/>
      <c r="SGA155" s="98"/>
      <c r="SGB155" s="98"/>
      <c r="SGC155" s="98"/>
      <c r="SGD155" s="98"/>
      <c r="SGE155" s="98"/>
      <c r="SGF155" s="98"/>
      <c r="SGG155" s="98"/>
      <c r="SGH155" s="98"/>
      <c r="SGI155" s="98"/>
      <c r="SGJ155" s="98"/>
      <c r="SGK155" s="98"/>
      <c r="SGL155" s="98"/>
      <c r="SGM155" s="98"/>
      <c r="SGN155" s="98"/>
      <c r="SGO155" s="98"/>
      <c r="SGP155" s="98"/>
      <c r="SGQ155" s="98"/>
      <c r="SGR155" s="98"/>
      <c r="SGS155" s="98"/>
      <c r="SGT155" s="98"/>
      <c r="SGU155" s="98"/>
      <c r="SGV155" s="98"/>
      <c r="SGW155" s="98"/>
      <c r="SGX155" s="98"/>
      <c r="SGY155" s="98"/>
      <c r="SGZ155" s="98"/>
      <c r="SHA155" s="98"/>
      <c r="SHB155" s="98"/>
      <c r="SHC155" s="98"/>
      <c r="SHD155" s="98"/>
      <c r="SHE155" s="98"/>
      <c r="SHF155" s="98"/>
      <c r="SHG155" s="98"/>
      <c r="SHH155" s="98"/>
      <c r="SHI155" s="98"/>
      <c r="SHJ155" s="98"/>
      <c r="SHK155" s="98"/>
      <c r="SHL155" s="98"/>
      <c r="SHM155" s="98"/>
      <c r="SHN155" s="98"/>
      <c r="SHO155" s="98"/>
      <c r="SHP155" s="98"/>
      <c r="SHQ155" s="98"/>
      <c r="SHR155" s="98"/>
      <c r="SHS155" s="98"/>
      <c r="SHT155" s="98"/>
      <c r="SHU155" s="98"/>
      <c r="SHV155" s="98"/>
      <c r="SHW155" s="98"/>
      <c r="SHX155" s="98"/>
      <c r="SHY155" s="98"/>
      <c r="SHZ155" s="98"/>
      <c r="SIA155" s="98"/>
      <c r="SIB155" s="98"/>
      <c r="SIC155" s="98"/>
      <c r="SID155" s="98"/>
      <c r="SIE155" s="98"/>
      <c r="SIF155" s="98"/>
      <c r="SIG155" s="98"/>
      <c r="SIH155" s="98"/>
      <c r="SII155" s="98"/>
      <c r="SIJ155" s="98"/>
      <c r="SIK155" s="98"/>
      <c r="SIL155" s="98"/>
      <c r="SIM155" s="98"/>
      <c r="SIN155" s="98"/>
      <c r="SIO155" s="98"/>
      <c r="SIP155" s="98"/>
      <c r="SIQ155" s="98"/>
      <c r="SIR155" s="98"/>
      <c r="SIS155" s="98"/>
      <c r="SIT155" s="98"/>
      <c r="SIU155" s="98"/>
      <c r="SIV155" s="98"/>
      <c r="SIW155" s="98"/>
      <c r="SIX155" s="98"/>
      <c r="SIY155" s="98"/>
      <c r="SIZ155" s="98"/>
      <c r="SJA155" s="98"/>
      <c r="SJB155" s="98"/>
      <c r="SJC155" s="98"/>
      <c r="SJD155" s="98"/>
      <c r="SJE155" s="98"/>
      <c r="SJF155" s="98"/>
      <c r="SJG155" s="98"/>
      <c r="SJH155" s="98"/>
      <c r="SJI155" s="98"/>
      <c r="SJJ155" s="98"/>
      <c r="SJK155" s="98"/>
      <c r="SJL155" s="98"/>
      <c r="SJM155" s="98"/>
      <c r="SJN155" s="98"/>
      <c r="SJO155" s="98"/>
      <c r="SJP155" s="98"/>
      <c r="SJQ155" s="98"/>
      <c r="SJR155" s="98"/>
      <c r="SJS155" s="98"/>
      <c r="SJT155" s="98"/>
      <c r="SJU155" s="98"/>
      <c r="SJV155" s="98"/>
      <c r="SJW155" s="98"/>
      <c r="SJX155" s="98"/>
      <c r="SJY155" s="98"/>
      <c r="SJZ155" s="98"/>
      <c r="SKA155" s="98"/>
      <c r="SKB155" s="98"/>
      <c r="SKC155" s="98"/>
      <c r="SKD155" s="98"/>
      <c r="SKE155" s="98"/>
      <c r="SKF155" s="98"/>
      <c r="SKG155" s="98"/>
      <c r="SKH155" s="98"/>
      <c r="SKI155" s="98"/>
      <c r="SKJ155" s="98"/>
      <c r="SKK155" s="98"/>
      <c r="SKL155" s="98"/>
      <c r="SKM155" s="98"/>
      <c r="SKN155" s="98"/>
      <c r="SKO155" s="98"/>
      <c r="SKP155" s="98"/>
      <c r="SKQ155" s="98"/>
      <c r="SKR155" s="98"/>
      <c r="SKS155" s="98"/>
      <c r="SKT155" s="98"/>
      <c r="SKU155" s="98"/>
      <c r="SKV155" s="98"/>
      <c r="SKW155" s="98"/>
      <c r="SKX155" s="98"/>
      <c r="SKY155" s="98"/>
      <c r="SKZ155" s="98"/>
      <c r="SLA155" s="98"/>
      <c r="SLB155" s="98"/>
      <c r="SLC155" s="98"/>
      <c r="SLD155" s="98"/>
      <c r="SLE155" s="98"/>
      <c r="SLF155" s="98"/>
      <c r="SLG155" s="98"/>
      <c r="SLH155" s="98"/>
      <c r="SLI155" s="98"/>
      <c r="SLJ155" s="98"/>
      <c r="SLK155" s="98"/>
      <c r="SLL155" s="98"/>
      <c r="SLM155" s="98"/>
      <c r="SLN155" s="98"/>
      <c r="SLO155" s="98"/>
      <c r="SLP155" s="98"/>
      <c r="SLQ155" s="98"/>
      <c r="SLR155" s="98"/>
      <c r="SLS155" s="98"/>
      <c r="SLT155" s="98"/>
      <c r="SLU155" s="98"/>
      <c r="SLV155" s="98"/>
      <c r="SLW155" s="98"/>
      <c r="SLX155" s="98"/>
      <c r="SLY155" s="98"/>
      <c r="SLZ155" s="98"/>
      <c r="SMA155" s="98"/>
      <c r="SMB155" s="98"/>
      <c r="SMC155" s="98"/>
      <c r="SMD155" s="98"/>
      <c r="SME155" s="98"/>
      <c r="SMF155" s="98"/>
      <c r="SMG155" s="98"/>
      <c r="SMH155" s="98"/>
      <c r="SMI155" s="98"/>
      <c r="SMJ155" s="98"/>
      <c r="SMK155" s="98"/>
      <c r="SML155" s="98"/>
      <c r="SMM155" s="98"/>
      <c r="SMN155" s="98"/>
      <c r="SMO155" s="98"/>
      <c r="SMP155" s="98"/>
      <c r="SMQ155" s="98"/>
      <c r="SMR155" s="98"/>
      <c r="SMS155" s="98"/>
      <c r="SMT155" s="98"/>
      <c r="SMU155" s="98"/>
      <c r="SMV155" s="98"/>
      <c r="SMW155" s="98"/>
      <c r="SMX155" s="98"/>
      <c r="SMY155" s="98"/>
      <c r="SMZ155" s="98"/>
      <c r="SNA155" s="98"/>
      <c r="SNB155" s="98"/>
      <c r="SNC155" s="98"/>
      <c r="SND155" s="98"/>
      <c r="SNE155" s="98"/>
      <c r="SNF155" s="98"/>
      <c r="SNG155" s="98"/>
      <c r="SNH155" s="98"/>
      <c r="SNI155" s="98"/>
      <c r="SNJ155" s="98"/>
      <c r="SNK155" s="98"/>
      <c r="SNL155" s="98"/>
      <c r="SNM155" s="98"/>
      <c r="SNN155" s="98"/>
      <c r="SNO155" s="98"/>
      <c r="SNP155" s="98"/>
      <c r="SNQ155" s="98"/>
      <c r="SNR155" s="98"/>
      <c r="SNS155" s="98"/>
      <c r="SNT155" s="98"/>
      <c r="SNU155" s="98"/>
      <c r="SNV155" s="98"/>
      <c r="SNW155" s="98"/>
      <c r="SNX155" s="98"/>
      <c r="SNY155" s="98"/>
      <c r="SNZ155" s="98"/>
      <c r="SOA155" s="98"/>
      <c r="SOB155" s="98"/>
      <c r="SOC155" s="98"/>
      <c r="SOD155" s="98"/>
      <c r="SOE155" s="98"/>
      <c r="SOF155" s="98"/>
      <c r="SOG155" s="98"/>
      <c r="SOH155" s="98"/>
      <c r="SOI155" s="98"/>
      <c r="SOJ155" s="98"/>
      <c r="SOK155" s="98"/>
      <c r="SOL155" s="98"/>
      <c r="SOM155" s="98"/>
      <c r="SON155" s="98"/>
      <c r="SOO155" s="98"/>
      <c r="SOP155" s="98"/>
      <c r="SOQ155" s="98"/>
      <c r="SOR155" s="98"/>
      <c r="SOS155" s="98"/>
      <c r="SOT155" s="98"/>
      <c r="SOU155" s="98"/>
      <c r="SOV155" s="98"/>
      <c r="SOW155" s="98"/>
      <c r="SOX155" s="98"/>
      <c r="SOY155" s="98"/>
      <c r="SOZ155" s="98"/>
      <c r="SPA155" s="98"/>
      <c r="SPB155" s="98"/>
      <c r="SPC155" s="98"/>
      <c r="SPD155" s="98"/>
      <c r="SPE155" s="98"/>
      <c r="SPF155" s="98"/>
      <c r="SPG155" s="98"/>
      <c r="SPH155" s="98"/>
      <c r="SPI155" s="98"/>
      <c r="SPJ155" s="98"/>
      <c r="SPK155" s="98"/>
      <c r="SPL155" s="98"/>
      <c r="SPM155" s="98"/>
      <c r="SPN155" s="98"/>
      <c r="SPO155" s="98"/>
      <c r="SPP155" s="98"/>
      <c r="SPQ155" s="98"/>
      <c r="SPR155" s="98"/>
      <c r="SPS155" s="98"/>
      <c r="SPT155" s="98"/>
      <c r="SPU155" s="98"/>
      <c r="SPV155" s="98"/>
      <c r="SPW155" s="98"/>
      <c r="SPX155" s="98"/>
      <c r="SPY155" s="98"/>
      <c r="SPZ155" s="98"/>
      <c r="SQA155" s="98"/>
      <c r="SQB155" s="98"/>
      <c r="SQC155" s="98"/>
      <c r="SQD155" s="98"/>
      <c r="SQE155" s="98"/>
      <c r="SQF155" s="98"/>
      <c r="SQG155" s="98"/>
      <c r="SQH155" s="98"/>
      <c r="SQI155" s="98"/>
      <c r="SQJ155" s="98"/>
      <c r="SQK155" s="98"/>
      <c r="SQL155" s="98"/>
      <c r="SQM155" s="98"/>
      <c r="SQN155" s="98"/>
      <c r="SQO155" s="98"/>
      <c r="SQP155" s="98"/>
      <c r="SQQ155" s="98"/>
      <c r="SQR155" s="98"/>
      <c r="SQS155" s="98"/>
      <c r="SQT155" s="98"/>
      <c r="SQU155" s="98"/>
      <c r="SQV155" s="98"/>
      <c r="SQW155" s="98"/>
      <c r="SQX155" s="98"/>
      <c r="SQY155" s="98"/>
      <c r="SQZ155" s="98"/>
      <c r="SRA155" s="98"/>
      <c r="SRB155" s="98"/>
      <c r="SRC155" s="98"/>
      <c r="SRD155" s="98"/>
      <c r="SRE155" s="98"/>
      <c r="SRF155" s="98"/>
      <c r="SRG155" s="98"/>
      <c r="SRH155" s="98"/>
      <c r="SRI155" s="98"/>
      <c r="SRJ155" s="98"/>
      <c r="SRK155" s="98"/>
      <c r="SRL155" s="98"/>
      <c r="SRM155" s="98"/>
      <c r="SRN155" s="98"/>
      <c r="SRO155" s="98"/>
      <c r="SRP155" s="98"/>
      <c r="SRQ155" s="98"/>
      <c r="SRR155" s="98"/>
      <c r="SRS155" s="98"/>
      <c r="SRT155" s="98"/>
      <c r="SRU155" s="98"/>
      <c r="SRV155" s="98"/>
      <c r="SRW155" s="98"/>
      <c r="SRX155" s="98"/>
      <c r="SRY155" s="98"/>
      <c r="SRZ155" s="98"/>
      <c r="SSA155" s="98"/>
      <c r="SSB155" s="98"/>
      <c r="SSC155" s="98"/>
      <c r="SSD155" s="98"/>
      <c r="SSE155" s="98"/>
      <c r="SSF155" s="98"/>
      <c r="SSG155" s="98"/>
      <c r="SSH155" s="98"/>
      <c r="SSI155" s="98"/>
      <c r="SSJ155" s="98"/>
      <c r="SSK155" s="98"/>
      <c r="SSL155" s="98"/>
      <c r="SSM155" s="98"/>
      <c r="SSN155" s="98"/>
      <c r="SSO155" s="98"/>
      <c r="SSP155" s="98"/>
      <c r="SSQ155" s="98"/>
      <c r="SSR155" s="98"/>
      <c r="SSS155" s="98"/>
      <c r="SST155" s="98"/>
      <c r="SSU155" s="98"/>
      <c r="SSV155" s="98"/>
      <c r="SSW155" s="98"/>
      <c r="SSX155" s="98"/>
      <c r="SSY155" s="98"/>
      <c r="SSZ155" s="98"/>
      <c r="STA155" s="98"/>
      <c r="STB155" s="98"/>
      <c r="STC155" s="98"/>
      <c r="STD155" s="98"/>
      <c r="STE155" s="98"/>
      <c r="STF155" s="98"/>
      <c r="STG155" s="98"/>
      <c r="STH155" s="98"/>
      <c r="STI155" s="98"/>
      <c r="STJ155" s="98"/>
      <c r="STK155" s="98"/>
      <c r="STL155" s="98"/>
      <c r="STM155" s="98"/>
      <c r="STN155" s="98"/>
      <c r="STO155" s="98"/>
      <c r="STP155" s="98"/>
      <c r="STQ155" s="98"/>
      <c r="STR155" s="98"/>
      <c r="STS155" s="98"/>
      <c r="STT155" s="98"/>
      <c r="STU155" s="98"/>
      <c r="STV155" s="98"/>
      <c r="STW155" s="98"/>
      <c r="STX155" s="98"/>
      <c r="STY155" s="98"/>
      <c r="STZ155" s="98"/>
      <c r="SUA155" s="98"/>
      <c r="SUB155" s="98"/>
      <c r="SUC155" s="98"/>
      <c r="SUD155" s="98"/>
      <c r="SUE155" s="98"/>
      <c r="SUF155" s="98"/>
      <c r="SUG155" s="98"/>
      <c r="SUH155" s="98"/>
      <c r="SUI155" s="98"/>
      <c r="SUJ155" s="98"/>
      <c r="SUK155" s="98"/>
      <c r="SUL155" s="98"/>
      <c r="SUM155" s="98"/>
      <c r="SUN155" s="98"/>
      <c r="SUO155" s="98"/>
      <c r="SUP155" s="98"/>
      <c r="SUQ155" s="98"/>
      <c r="SUR155" s="98"/>
      <c r="SUS155" s="98"/>
      <c r="SUT155" s="98"/>
      <c r="SUU155" s="98"/>
      <c r="SUV155" s="98"/>
      <c r="SUW155" s="98"/>
      <c r="SUX155" s="98"/>
      <c r="SUY155" s="98"/>
      <c r="SUZ155" s="98"/>
      <c r="SVA155" s="98"/>
      <c r="SVB155" s="98"/>
      <c r="SVC155" s="98"/>
      <c r="SVD155" s="98"/>
      <c r="SVE155" s="98"/>
      <c r="SVF155" s="98"/>
      <c r="SVG155" s="98"/>
      <c r="SVH155" s="98"/>
      <c r="SVI155" s="98"/>
      <c r="SVJ155" s="98"/>
      <c r="SVK155" s="98"/>
      <c r="SVL155" s="98"/>
      <c r="SVM155" s="98"/>
      <c r="SVN155" s="98"/>
      <c r="SVO155" s="98"/>
      <c r="SVP155" s="98"/>
      <c r="SVQ155" s="98"/>
      <c r="SVR155" s="98"/>
      <c r="SVS155" s="98"/>
      <c r="SVT155" s="98"/>
      <c r="SVU155" s="98"/>
      <c r="SVV155" s="98"/>
      <c r="SVW155" s="98"/>
      <c r="SVX155" s="98"/>
      <c r="SVY155" s="98"/>
      <c r="SVZ155" s="98"/>
      <c r="SWA155" s="98"/>
      <c r="SWB155" s="98"/>
      <c r="SWC155" s="98"/>
      <c r="SWD155" s="98"/>
      <c r="SWE155" s="98"/>
      <c r="SWF155" s="98"/>
      <c r="SWG155" s="98"/>
      <c r="SWH155" s="98"/>
      <c r="SWI155" s="98"/>
      <c r="SWJ155" s="98"/>
      <c r="SWK155" s="98"/>
      <c r="SWL155" s="98"/>
      <c r="SWM155" s="98"/>
      <c r="SWN155" s="98"/>
      <c r="SWO155" s="98"/>
      <c r="SWP155" s="98"/>
      <c r="SWQ155" s="98"/>
      <c r="SWR155" s="98"/>
      <c r="SWS155" s="98"/>
      <c r="SWT155" s="98"/>
      <c r="SWU155" s="98"/>
      <c r="SWV155" s="98"/>
      <c r="SWW155" s="98"/>
      <c r="SWX155" s="98"/>
      <c r="SWY155" s="98"/>
      <c r="SWZ155" s="98"/>
      <c r="SXA155" s="98"/>
      <c r="SXB155" s="98"/>
      <c r="SXC155" s="98"/>
      <c r="SXD155" s="98"/>
      <c r="SXE155" s="98"/>
      <c r="SXF155" s="98"/>
      <c r="SXG155" s="98"/>
      <c r="SXH155" s="98"/>
      <c r="SXI155" s="98"/>
      <c r="SXJ155" s="98"/>
      <c r="SXK155" s="98"/>
      <c r="SXL155" s="98"/>
      <c r="SXM155" s="98"/>
      <c r="SXN155" s="98"/>
      <c r="SXO155" s="98"/>
      <c r="SXP155" s="98"/>
      <c r="SXQ155" s="98"/>
      <c r="SXR155" s="98"/>
      <c r="SXS155" s="98"/>
      <c r="SXT155" s="98"/>
      <c r="SXU155" s="98"/>
      <c r="SXV155" s="98"/>
      <c r="SXW155" s="98"/>
      <c r="SXX155" s="98"/>
      <c r="SXY155" s="98"/>
      <c r="SXZ155" s="98"/>
      <c r="SYA155" s="98"/>
      <c r="SYB155" s="98"/>
      <c r="SYC155" s="98"/>
      <c r="SYD155" s="98"/>
      <c r="SYE155" s="98"/>
      <c r="SYF155" s="98"/>
      <c r="SYG155" s="98"/>
      <c r="SYH155" s="98"/>
      <c r="SYI155" s="98"/>
      <c r="SYJ155" s="98"/>
      <c r="SYK155" s="98"/>
      <c r="SYL155" s="98"/>
      <c r="SYM155" s="98"/>
      <c r="SYN155" s="98"/>
      <c r="SYO155" s="98"/>
      <c r="SYP155" s="98"/>
      <c r="SYQ155" s="98"/>
      <c r="SYR155" s="98"/>
      <c r="SYS155" s="98"/>
      <c r="SYT155" s="98"/>
      <c r="SYU155" s="98"/>
      <c r="SYV155" s="98"/>
      <c r="SYW155" s="98"/>
      <c r="SYX155" s="98"/>
      <c r="SYY155" s="98"/>
      <c r="SYZ155" s="98"/>
      <c r="SZA155" s="98"/>
      <c r="SZB155" s="98"/>
      <c r="SZC155" s="98"/>
      <c r="SZD155" s="98"/>
      <c r="SZE155" s="98"/>
      <c r="SZF155" s="98"/>
      <c r="SZG155" s="98"/>
      <c r="SZH155" s="98"/>
      <c r="SZI155" s="98"/>
      <c r="SZJ155" s="98"/>
      <c r="SZK155" s="98"/>
      <c r="SZL155" s="98"/>
      <c r="SZM155" s="98"/>
      <c r="SZN155" s="98"/>
      <c r="SZO155" s="98"/>
      <c r="SZP155" s="98"/>
      <c r="SZQ155" s="98"/>
      <c r="SZR155" s="98"/>
      <c r="SZS155" s="98"/>
      <c r="SZT155" s="98"/>
      <c r="SZU155" s="98"/>
      <c r="SZV155" s="98"/>
      <c r="SZW155" s="98"/>
      <c r="SZX155" s="98"/>
      <c r="SZY155" s="98"/>
      <c r="SZZ155" s="98"/>
      <c r="TAA155" s="98"/>
      <c r="TAB155" s="98"/>
      <c r="TAC155" s="98"/>
      <c r="TAD155" s="98"/>
      <c r="TAE155" s="98"/>
      <c r="TAF155" s="98"/>
      <c r="TAG155" s="98"/>
      <c r="TAH155" s="98"/>
      <c r="TAI155" s="98"/>
      <c r="TAJ155" s="98"/>
      <c r="TAK155" s="98"/>
      <c r="TAL155" s="98"/>
      <c r="TAM155" s="98"/>
      <c r="TAN155" s="98"/>
      <c r="TAO155" s="98"/>
      <c r="TAP155" s="98"/>
      <c r="TAQ155" s="98"/>
      <c r="TAR155" s="98"/>
      <c r="TAS155" s="98"/>
      <c r="TAT155" s="98"/>
      <c r="TAU155" s="98"/>
      <c r="TAV155" s="98"/>
      <c r="TAW155" s="98"/>
      <c r="TAX155" s="98"/>
      <c r="TAY155" s="98"/>
      <c r="TAZ155" s="98"/>
      <c r="TBA155" s="98"/>
      <c r="TBB155" s="98"/>
      <c r="TBC155" s="98"/>
      <c r="TBD155" s="98"/>
      <c r="TBE155" s="98"/>
      <c r="TBF155" s="98"/>
      <c r="TBG155" s="98"/>
      <c r="TBH155" s="98"/>
      <c r="TBI155" s="98"/>
      <c r="TBJ155" s="98"/>
      <c r="TBK155" s="98"/>
      <c r="TBL155" s="98"/>
      <c r="TBM155" s="98"/>
      <c r="TBN155" s="98"/>
      <c r="TBO155" s="98"/>
      <c r="TBP155" s="98"/>
      <c r="TBQ155" s="98"/>
      <c r="TBR155" s="98"/>
      <c r="TBS155" s="98"/>
      <c r="TBT155" s="98"/>
      <c r="TBU155" s="98"/>
      <c r="TBV155" s="98"/>
      <c r="TBW155" s="98"/>
      <c r="TBX155" s="98"/>
      <c r="TBY155" s="98"/>
      <c r="TBZ155" s="98"/>
      <c r="TCA155" s="98"/>
      <c r="TCB155" s="98"/>
      <c r="TCC155" s="98"/>
      <c r="TCD155" s="98"/>
      <c r="TCE155" s="98"/>
      <c r="TCF155" s="98"/>
      <c r="TCG155" s="98"/>
      <c r="TCH155" s="98"/>
      <c r="TCI155" s="98"/>
      <c r="TCJ155" s="98"/>
      <c r="TCK155" s="98"/>
      <c r="TCL155" s="98"/>
      <c r="TCM155" s="98"/>
      <c r="TCN155" s="98"/>
      <c r="TCO155" s="98"/>
      <c r="TCP155" s="98"/>
      <c r="TCQ155" s="98"/>
      <c r="TCR155" s="98"/>
      <c r="TCS155" s="98"/>
      <c r="TCT155" s="98"/>
      <c r="TCU155" s="98"/>
      <c r="TCV155" s="98"/>
      <c r="TCW155" s="98"/>
      <c r="TCX155" s="98"/>
      <c r="TCY155" s="98"/>
      <c r="TCZ155" s="98"/>
      <c r="TDA155" s="98"/>
      <c r="TDB155" s="98"/>
      <c r="TDC155" s="98"/>
      <c r="TDD155" s="98"/>
      <c r="TDE155" s="98"/>
      <c r="TDF155" s="98"/>
      <c r="TDG155" s="98"/>
      <c r="TDH155" s="98"/>
      <c r="TDI155" s="98"/>
      <c r="TDJ155" s="98"/>
      <c r="TDK155" s="98"/>
      <c r="TDL155" s="98"/>
      <c r="TDM155" s="98"/>
      <c r="TDN155" s="98"/>
      <c r="TDO155" s="98"/>
      <c r="TDP155" s="98"/>
      <c r="TDQ155" s="98"/>
      <c r="TDR155" s="98"/>
      <c r="TDS155" s="98"/>
      <c r="TDT155" s="98"/>
      <c r="TDU155" s="98"/>
      <c r="TDV155" s="98"/>
      <c r="TDW155" s="98"/>
      <c r="TDX155" s="98"/>
      <c r="TDY155" s="98"/>
      <c r="TDZ155" s="98"/>
      <c r="TEA155" s="98"/>
      <c r="TEB155" s="98"/>
      <c r="TEC155" s="98"/>
      <c r="TED155" s="98"/>
      <c r="TEE155" s="98"/>
      <c r="TEF155" s="98"/>
      <c r="TEG155" s="98"/>
      <c r="TEH155" s="98"/>
      <c r="TEI155" s="98"/>
      <c r="TEJ155" s="98"/>
      <c r="TEK155" s="98"/>
      <c r="TEL155" s="98"/>
      <c r="TEM155" s="98"/>
      <c r="TEN155" s="98"/>
      <c r="TEO155" s="98"/>
      <c r="TEP155" s="98"/>
      <c r="TEQ155" s="98"/>
      <c r="TER155" s="98"/>
      <c r="TES155" s="98"/>
      <c r="TET155" s="98"/>
      <c r="TEU155" s="98"/>
      <c r="TEV155" s="98"/>
      <c r="TEW155" s="98"/>
      <c r="TEX155" s="98"/>
      <c r="TEY155" s="98"/>
      <c r="TEZ155" s="98"/>
      <c r="TFA155" s="98"/>
      <c r="TFB155" s="98"/>
      <c r="TFC155" s="98"/>
      <c r="TFD155" s="98"/>
      <c r="TFE155" s="98"/>
      <c r="TFF155" s="98"/>
      <c r="TFG155" s="98"/>
      <c r="TFH155" s="98"/>
      <c r="TFI155" s="98"/>
      <c r="TFJ155" s="98"/>
      <c r="TFK155" s="98"/>
      <c r="TFL155" s="98"/>
      <c r="TFM155" s="98"/>
      <c r="TFN155" s="98"/>
      <c r="TFO155" s="98"/>
      <c r="TFP155" s="98"/>
      <c r="TFQ155" s="98"/>
      <c r="TFR155" s="98"/>
      <c r="TFS155" s="98"/>
      <c r="TFT155" s="98"/>
      <c r="TFU155" s="98"/>
      <c r="TFV155" s="98"/>
      <c r="TFW155" s="98"/>
      <c r="TFX155" s="98"/>
      <c r="TFY155" s="98"/>
      <c r="TFZ155" s="98"/>
      <c r="TGA155" s="98"/>
      <c r="TGB155" s="98"/>
      <c r="TGC155" s="98"/>
      <c r="TGD155" s="98"/>
      <c r="TGE155" s="98"/>
      <c r="TGF155" s="98"/>
      <c r="TGG155" s="98"/>
      <c r="TGH155" s="98"/>
      <c r="TGI155" s="98"/>
      <c r="TGJ155" s="98"/>
      <c r="TGK155" s="98"/>
      <c r="TGL155" s="98"/>
      <c r="TGM155" s="98"/>
      <c r="TGN155" s="98"/>
      <c r="TGO155" s="98"/>
      <c r="TGP155" s="98"/>
      <c r="TGQ155" s="98"/>
      <c r="TGR155" s="98"/>
      <c r="TGS155" s="98"/>
      <c r="TGT155" s="98"/>
      <c r="TGU155" s="98"/>
      <c r="TGV155" s="98"/>
      <c r="TGW155" s="98"/>
      <c r="TGX155" s="98"/>
      <c r="TGY155" s="98"/>
      <c r="TGZ155" s="98"/>
      <c r="THA155" s="98"/>
      <c r="THB155" s="98"/>
      <c r="THC155" s="98"/>
      <c r="THD155" s="98"/>
      <c r="THE155" s="98"/>
      <c r="THF155" s="98"/>
      <c r="THG155" s="98"/>
      <c r="THH155" s="98"/>
      <c r="THI155" s="98"/>
      <c r="THJ155" s="98"/>
      <c r="THK155" s="98"/>
      <c r="THL155" s="98"/>
      <c r="THM155" s="98"/>
      <c r="THN155" s="98"/>
      <c r="THO155" s="98"/>
      <c r="THP155" s="98"/>
      <c r="THQ155" s="98"/>
      <c r="THR155" s="98"/>
      <c r="THS155" s="98"/>
      <c r="THT155" s="98"/>
      <c r="THU155" s="98"/>
      <c r="THV155" s="98"/>
      <c r="THW155" s="98"/>
      <c r="THX155" s="98"/>
      <c r="THY155" s="98"/>
      <c r="THZ155" s="98"/>
      <c r="TIA155" s="98"/>
      <c r="TIB155" s="98"/>
      <c r="TIC155" s="98"/>
      <c r="TID155" s="98"/>
      <c r="TIE155" s="98"/>
      <c r="TIF155" s="98"/>
      <c r="TIG155" s="98"/>
      <c r="TIH155" s="98"/>
      <c r="TII155" s="98"/>
      <c r="TIJ155" s="98"/>
      <c r="TIK155" s="98"/>
      <c r="TIL155" s="98"/>
      <c r="TIM155" s="98"/>
      <c r="TIN155" s="98"/>
      <c r="TIO155" s="98"/>
      <c r="TIP155" s="98"/>
      <c r="TIQ155" s="98"/>
      <c r="TIR155" s="98"/>
      <c r="TIS155" s="98"/>
      <c r="TIT155" s="98"/>
      <c r="TIU155" s="98"/>
      <c r="TIV155" s="98"/>
      <c r="TIW155" s="98"/>
      <c r="TIX155" s="98"/>
      <c r="TIY155" s="98"/>
      <c r="TIZ155" s="98"/>
      <c r="TJA155" s="98"/>
      <c r="TJB155" s="98"/>
      <c r="TJC155" s="98"/>
      <c r="TJD155" s="98"/>
      <c r="TJE155" s="98"/>
      <c r="TJF155" s="98"/>
      <c r="TJG155" s="98"/>
      <c r="TJH155" s="98"/>
      <c r="TJI155" s="98"/>
      <c r="TJJ155" s="98"/>
      <c r="TJK155" s="98"/>
      <c r="TJL155" s="98"/>
      <c r="TJM155" s="98"/>
      <c r="TJN155" s="98"/>
      <c r="TJO155" s="98"/>
      <c r="TJP155" s="98"/>
      <c r="TJQ155" s="98"/>
      <c r="TJR155" s="98"/>
      <c r="TJS155" s="98"/>
      <c r="TJT155" s="98"/>
      <c r="TJU155" s="98"/>
      <c r="TJV155" s="98"/>
      <c r="TJW155" s="98"/>
      <c r="TJX155" s="98"/>
      <c r="TJY155" s="98"/>
      <c r="TJZ155" s="98"/>
      <c r="TKA155" s="98"/>
      <c r="TKB155" s="98"/>
      <c r="TKC155" s="98"/>
      <c r="TKD155" s="98"/>
      <c r="TKE155" s="98"/>
      <c r="TKF155" s="98"/>
      <c r="TKG155" s="98"/>
      <c r="TKH155" s="98"/>
      <c r="TKI155" s="98"/>
      <c r="TKJ155" s="98"/>
      <c r="TKK155" s="98"/>
      <c r="TKL155" s="98"/>
      <c r="TKM155" s="98"/>
      <c r="TKN155" s="98"/>
      <c r="TKO155" s="98"/>
      <c r="TKP155" s="98"/>
      <c r="TKQ155" s="98"/>
      <c r="TKR155" s="98"/>
      <c r="TKS155" s="98"/>
      <c r="TKT155" s="98"/>
      <c r="TKU155" s="98"/>
      <c r="TKV155" s="98"/>
      <c r="TKW155" s="98"/>
      <c r="TKX155" s="98"/>
      <c r="TKY155" s="98"/>
      <c r="TKZ155" s="98"/>
      <c r="TLA155" s="98"/>
      <c r="TLB155" s="98"/>
      <c r="TLC155" s="98"/>
      <c r="TLD155" s="98"/>
      <c r="TLE155" s="98"/>
      <c r="TLF155" s="98"/>
      <c r="TLG155" s="98"/>
      <c r="TLH155" s="98"/>
      <c r="TLI155" s="98"/>
      <c r="TLJ155" s="98"/>
      <c r="TLK155" s="98"/>
      <c r="TLL155" s="98"/>
      <c r="TLM155" s="98"/>
      <c r="TLN155" s="98"/>
      <c r="TLO155" s="98"/>
      <c r="TLP155" s="98"/>
      <c r="TLQ155" s="98"/>
      <c r="TLR155" s="98"/>
      <c r="TLS155" s="98"/>
      <c r="TLT155" s="98"/>
      <c r="TLU155" s="98"/>
      <c r="TLV155" s="98"/>
      <c r="TLW155" s="98"/>
      <c r="TLX155" s="98"/>
      <c r="TLY155" s="98"/>
      <c r="TLZ155" s="98"/>
      <c r="TMA155" s="98"/>
      <c r="TMB155" s="98"/>
      <c r="TMC155" s="98"/>
      <c r="TMD155" s="98"/>
      <c r="TME155" s="98"/>
      <c r="TMF155" s="98"/>
      <c r="TMG155" s="98"/>
      <c r="TMH155" s="98"/>
      <c r="TMI155" s="98"/>
      <c r="TMJ155" s="98"/>
      <c r="TMK155" s="98"/>
      <c r="TML155" s="98"/>
      <c r="TMM155" s="98"/>
      <c r="TMN155" s="98"/>
      <c r="TMO155" s="98"/>
      <c r="TMP155" s="98"/>
      <c r="TMQ155" s="98"/>
      <c r="TMR155" s="98"/>
      <c r="TMS155" s="98"/>
      <c r="TMT155" s="98"/>
      <c r="TMU155" s="98"/>
      <c r="TMV155" s="98"/>
      <c r="TMW155" s="98"/>
      <c r="TMX155" s="98"/>
      <c r="TMY155" s="98"/>
      <c r="TMZ155" s="98"/>
      <c r="TNA155" s="98"/>
      <c r="TNB155" s="98"/>
      <c r="TNC155" s="98"/>
      <c r="TND155" s="98"/>
      <c r="TNE155" s="98"/>
      <c r="TNF155" s="98"/>
      <c r="TNG155" s="98"/>
      <c r="TNH155" s="98"/>
      <c r="TNI155" s="98"/>
      <c r="TNJ155" s="98"/>
      <c r="TNK155" s="98"/>
      <c r="TNL155" s="98"/>
      <c r="TNM155" s="98"/>
      <c r="TNN155" s="98"/>
      <c r="TNO155" s="98"/>
      <c r="TNP155" s="98"/>
      <c r="TNQ155" s="98"/>
      <c r="TNR155" s="98"/>
      <c r="TNS155" s="98"/>
      <c r="TNT155" s="98"/>
      <c r="TNU155" s="98"/>
      <c r="TNV155" s="98"/>
      <c r="TNW155" s="98"/>
      <c r="TNX155" s="98"/>
      <c r="TNY155" s="98"/>
      <c r="TNZ155" s="98"/>
      <c r="TOA155" s="98"/>
      <c r="TOB155" s="98"/>
      <c r="TOC155" s="98"/>
      <c r="TOD155" s="98"/>
      <c r="TOE155" s="98"/>
      <c r="TOF155" s="98"/>
      <c r="TOG155" s="98"/>
      <c r="TOH155" s="98"/>
      <c r="TOI155" s="98"/>
      <c r="TOJ155" s="98"/>
      <c r="TOK155" s="98"/>
      <c r="TOL155" s="98"/>
      <c r="TOM155" s="98"/>
      <c r="TON155" s="98"/>
      <c r="TOO155" s="98"/>
      <c r="TOP155" s="98"/>
      <c r="TOQ155" s="98"/>
      <c r="TOR155" s="98"/>
      <c r="TOS155" s="98"/>
      <c r="TOT155" s="98"/>
      <c r="TOU155" s="98"/>
      <c r="TOV155" s="98"/>
      <c r="TOW155" s="98"/>
      <c r="TOX155" s="98"/>
      <c r="TOY155" s="98"/>
      <c r="TOZ155" s="98"/>
      <c r="TPA155" s="98"/>
      <c r="TPB155" s="98"/>
      <c r="TPC155" s="98"/>
      <c r="TPD155" s="98"/>
      <c r="TPE155" s="98"/>
      <c r="TPF155" s="98"/>
      <c r="TPG155" s="98"/>
      <c r="TPH155" s="98"/>
      <c r="TPI155" s="98"/>
      <c r="TPJ155" s="98"/>
      <c r="TPK155" s="98"/>
      <c r="TPL155" s="98"/>
      <c r="TPM155" s="98"/>
      <c r="TPN155" s="98"/>
      <c r="TPO155" s="98"/>
      <c r="TPP155" s="98"/>
      <c r="TPQ155" s="98"/>
      <c r="TPR155" s="98"/>
      <c r="TPS155" s="98"/>
      <c r="TPT155" s="98"/>
      <c r="TPU155" s="98"/>
      <c r="TPV155" s="98"/>
      <c r="TPW155" s="98"/>
      <c r="TPX155" s="98"/>
      <c r="TPY155" s="98"/>
      <c r="TPZ155" s="98"/>
      <c r="TQA155" s="98"/>
      <c r="TQB155" s="98"/>
      <c r="TQC155" s="98"/>
      <c r="TQD155" s="98"/>
      <c r="TQE155" s="98"/>
      <c r="TQF155" s="98"/>
      <c r="TQG155" s="98"/>
      <c r="TQH155" s="98"/>
      <c r="TQI155" s="98"/>
      <c r="TQJ155" s="98"/>
      <c r="TQK155" s="98"/>
      <c r="TQL155" s="98"/>
      <c r="TQM155" s="98"/>
      <c r="TQN155" s="98"/>
      <c r="TQO155" s="98"/>
      <c r="TQP155" s="98"/>
      <c r="TQQ155" s="98"/>
      <c r="TQR155" s="98"/>
      <c r="TQS155" s="98"/>
      <c r="TQT155" s="98"/>
      <c r="TQU155" s="98"/>
      <c r="TQV155" s="98"/>
      <c r="TQW155" s="98"/>
      <c r="TQX155" s="98"/>
      <c r="TQY155" s="98"/>
      <c r="TQZ155" s="98"/>
      <c r="TRA155" s="98"/>
      <c r="TRB155" s="98"/>
      <c r="TRC155" s="98"/>
      <c r="TRD155" s="98"/>
      <c r="TRE155" s="98"/>
      <c r="TRF155" s="98"/>
      <c r="TRG155" s="98"/>
      <c r="TRH155" s="98"/>
      <c r="TRI155" s="98"/>
      <c r="TRJ155" s="98"/>
      <c r="TRK155" s="98"/>
      <c r="TRL155" s="98"/>
      <c r="TRM155" s="98"/>
      <c r="TRN155" s="98"/>
      <c r="TRO155" s="98"/>
      <c r="TRP155" s="98"/>
      <c r="TRQ155" s="98"/>
      <c r="TRR155" s="98"/>
      <c r="TRS155" s="98"/>
      <c r="TRT155" s="98"/>
      <c r="TRU155" s="98"/>
      <c r="TRV155" s="98"/>
      <c r="TRW155" s="98"/>
      <c r="TRX155" s="98"/>
      <c r="TRY155" s="98"/>
      <c r="TRZ155" s="98"/>
      <c r="TSA155" s="98"/>
      <c r="TSB155" s="98"/>
      <c r="TSC155" s="98"/>
      <c r="TSD155" s="98"/>
      <c r="TSE155" s="98"/>
      <c r="TSF155" s="98"/>
      <c r="TSG155" s="98"/>
      <c r="TSH155" s="98"/>
      <c r="TSI155" s="98"/>
      <c r="TSJ155" s="98"/>
      <c r="TSK155" s="98"/>
      <c r="TSL155" s="98"/>
      <c r="TSM155" s="98"/>
      <c r="TSN155" s="98"/>
      <c r="TSO155" s="98"/>
      <c r="TSP155" s="98"/>
      <c r="TSQ155" s="98"/>
      <c r="TSR155" s="98"/>
      <c r="TSS155" s="98"/>
      <c r="TST155" s="98"/>
      <c r="TSU155" s="98"/>
      <c r="TSV155" s="98"/>
      <c r="TSW155" s="98"/>
      <c r="TSX155" s="98"/>
      <c r="TSY155" s="98"/>
      <c r="TSZ155" s="98"/>
      <c r="TTA155" s="98"/>
      <c r="TTB155" s="98"/>
      <c r="TTC155" s="98"/>
      <c r="TTD155" s="98"/>
      <c r="TTE155" s="98"/>
      <c r="TTF155" s="98"/>
      <c r="TTG155" s="98"/>
      <c r="TTH155" s="98"/>
      <c r="TTI155" s="98"/>
      <c r="TTJ155" s="98"/>
      <c r="TTK155" s="98"/>
      <c r="TTL155" s="98"/>
      <c r="TTM155" s="98"/>
      <c r="TTN155" s="98"/>
      <c r="TTO155" s="98"/>
      <c r="TTP155" s="98"/>
      <c r="TTQ155" s="98"/>
      <c r="TTR155" s="98"/>
      <c r="TTS155" s="98"/>
      <c r="TTT155" s="98"/>
      <c r="TTU155" s="98"/>
      <c r="TTV155" s="98"/>
      <c r="TTW155" s="98"/>
      <c r="TTX155" s="98"/>
      <c r="TTY155" s="98"/>
      <c r="TTZ155" s="98"/>
      <c r="TUA155" s="98"/>
      <c r="TUB155" s="98"/>
      <c r="TUC155" s="98"/>
      <c r="TUD155" s="98"/>
      <c r="TUE155" s="98"/>
      <c r="TUF155" s="98"/>
      <c r="TUG155" s="98"/>
      <c r="TUH155" s="98"/>
      <c r="TUI155" s="98"/>
      <c r="TUJ155" s="98"/>
      <c r="TUK155" s="98"/>
      <c r="TUL155" s="98"/>
      <c r="TUM155" s="98"/>
      <c r="TUN155" s="98"/>
      <c r="TUO155" s="98"/>
      <c r="TUP155" s="98"/>
      <c r="TUQ155" s="98"/>
      <c r="TUR155" s="98"/>
      <c r="TUS155" s="98"/>
      <c r="TUT155" s="98"/>
      <c r="TUU155" s="98"/>
      <c r="TUV155" s="98"/>
      <c r="TUW155" s="98"/>
      <c r="TUX155" s="98"/>
      <c r="TUY155" s="98"/>
      <c r="TUZ155" s="98"/>
      <c r="TVA155" s="98"/>
      <c r="TVB155" s="98"/>
      <c r="TVC155" s="98"/>
      <c r="TVD155" s="98"/>
      <c r="TVE155" s="98"/>
      <c r="TVF155" s="98"/>
      <c r="TVG155" s="98"/>
      <c r="TVH155" s="98"/>
      <c r="TVI155" s="98"/>
      <c r="TVJ155" s="98"/>
      <c r="TVK155" s="98"/>
      <c r="TVL155" s="98"/>
      <c r="TVM155" s="98"/>
      <c r="TVN155" s="98"/>
      <c r="TVO155" s="98"/>
      <c r="TVP155" s="98"/>
      <c r="TVQ155" s="98"/>
      <c r="TVR155" s="98"/>
      <c r="TVS155" s="98"/>
      <c r="TVT155" s="98"/>
      <c r="TVU155" s="98"/>
      <c r="TVV155" s="98"/>
      <c r="TVW155" s="98"/>
      <c r="TVX155" s="98"/>
      <c r="TVY155" s="98"/>
      <c r="TVZ155" s="98"/>
      <c r="TWA155" s="98"/>
      <c r="TWB155" s="98"/>
      <c r="TWC155" s="98"/>
      <c r="TWD155" s="98"/>
      <c r="TWE155" s="98"/>
      <c r="TWF155" s="98"/>
      <c r="TWG155" s="98"/>
      <c r="TWH155" s="98"/>
      <c r="TWI155" s="98"/>
      <c r="TWJ155" s="98"/>
      <c r="TWK155" s="98"/>
      <c r="TWL155" s="98"/>
      <c r="TWM155" s="98"/>
      <c r="TWN155" s="98"/>
      <c r="TWO155" s="98"/>
      <c r="TWP155" s="98"/>
      <c r="TWQ155" s="98"/>
      <c r="TWR155" s="98"/>
      <c r="TWS155" s="98"/>
      <c r="TWT155" s="98"/>
      <c r="TWU155" s="98"/>
      <c r="TWV155" s="98"/>
      <c r="TWW155" s="98"/>
      <c r="TWX155" s="98"/>
      <c r="TWY155" s="98"/>
      <c r="TWZ155" s="98"/>
      <c r="TXA155" s="98"/>
      <c r="TXB155" s="98"/>
      <c r="TXC155" s="98"/>
      <c r="TXD155" s="98"/>
      <c r="TXE155" s="98"/>
      <c r="TXF155" s="98"/>
      <c r="TXG155" s="98"/>
      <c r="TXH155" s="98"/>
      <c r="TXI155" s="98"/>
      <c r="TXJ155" s="98"/>
      <c r="TXK155" s="98"/>
      <c r="TXL155" s="98"/>
      <c r="TXM155" s="98"/>
      <c r="TXN155" s="98"/>
      <c r="TXO155" s="98"/>
      <c r="TXP155" s="98"/>
      <c r="TXQ155" s="98"/>
      <c r="TXR155" s="98"/>
      <c r="TXS155" s="98"/>
      <c r="TXT155" s="98"/>
      <c r="TXU155" s="98"/>
      <c r="TXV155" s="98"/>
      <c r="TXW155" s="98"/>
      <c r="TXX155" s="98"/>
      <c r="TXY155" s="98"/>
      <c r="TXZ155" s="98"/>
      <c r="TYA155" s="98"/>
      <c r="TYB155" s="98"/>
      <c r="TYC155" s="98"/>
      <c r="TYD155" s="98"/>
      <c r="TYE155" s="98"/>
      <c r="TYF155" s="98"/>
      <c r="TYG155" s="98"/>
      <c r="TYH155" s="98"/>
      <c r="TYI155" s="98"/>
      <c r="TYJ155" s="98"/>
      <c r="TYK155" s="98"/>
      <c r="TYL155" s="98"/>
      <c r="TYM155" s="98"/>
      <c r="TYN155" s="98"/>
      <c r="TYO155" s="98"/>
      <c r="TYP155" s="98"/>
      <c r="TYQ155" s="98"/>
      <c r="TYR155" s="98"/>
      <c r="TYS155" s="98"/>
      <c r="TYT155" s="98"/>
      <c r="TYU155" s="98"/>
      <c r="TYV155" s="98"/>
      <c r="TYW155" s="98"/>
      <c r="TYX155" s="98"/>
      <c r="TYY155" s="98"/>
      <c r="TYZ155" s="98"/>
      <c r="TZA155" s="98"/>
      <c r="TZB155" s="98"/>
      <c r="TZC155" s="98"/>
      <c r="TZD155" s="98"/>
      <c r="TZE155" s="98"/>
      <c r="TZF155" s="98"/>
      <c r="TZG155" s="98"/>
      <c r="TZH155" s="98"/>
      <c r="TZI155" s="98"/>
      <c r="TZJ155" s="98"/>
      <c r="TZK155" s="98"/>
      <c r="TZL155" s="98"/>
      <c r="TZM155" s="98"/>
      <c r="TZN155" s="98"/>
      <c r="TZO155" s="98"/>
      <c r="TZP155" s="98"/>
      <c r="TZQ155" s="98"/>
      <c r="TZR155" s="98"/>
      <c r="TZS155" s="98"/>
      <c r="TZT155" s="98"/>
      <c r="TZU155" s="98"/>
      <c r="TZV155" s="98"/>
      <c r="TZW155" s="98"/>
      <c r="TZX155" s="98"/>
      <c r="TZY155" s="98"/>
      <c r="TZZ155" s="98"/>
      <c r="UAA155" s="98"/>
      <c r="UAB155" s="98"/>
      <c r="UAC155" s="98"/>
      <c r="UAD155" s="98"/>
      <c r="UAE155" s="98"/>
      <c r="UAF155" s="98"/>
      <c r="UAG155" s="98"/>
      <c r="UAH155" s="98"/>
      <c r="UAI155" s="98"/>
      <c r="UAJ155" s="98"/>
      <c r="UAK155" s="98"/>
      <c r="UAL155" s="98"/>
      <c r="UAM155" s="98"/>
      <c r="UAN155" s="98"/>
      <c r="UAO155" s="98"/>
      <c r="UAP155" s="98"/>
      <c r="UAQ155" s="98"/>
      <c r="UAR155" s="98"/>
      <c r="UAS155" s="98"/>
      <c r="UAT155" s="98"/>
      <c r="UAU155" s="98"/>
      <c r="UAV155" s="98"/>
      <c r="UAW155" s="98"/>
      <c r="UAX155" s="98"/>
      <c r="UAY155" s="98"/>
      <c r="UAZ155" s="98"/>
      <c r="UBA155" s="98"/>
      <c r="UBB155" s="98"/>
      <c r="UBC155" s="98"/>
      <c r="UBD155" s="98"/>
      <c r="UBE155" s="98"/>
      <c r="UBF155" s="98"/>
      <c r="UBG155" s="98"/>
      <c r="UBH155" s="98"/>
      <c r="UBI155" s="98"/>
      <c r="UBJ155" s="98"/>
      <c r="UBK155" s="98"/>
      <c r="UBL155" s="98"/>
      <c r="UBM155" s="98"/>
      <c r="UBN155" s="98"/>
      <c r="UBO155" s="98"/>
      <c r="UBP155" s="98"/>
      <c r="UBQ155" s="98"/>
      <c r="UBR155" s="98"/>
      <c r="UBS155" s="98"/>
      <c r="UBT155" s="98"/>
      <c r="UBU155" s="98"/>
      <c r="UBV155" s="98"/>
      <c r="UBW155" s="98"/>
      <c r="UBX155" s="98"/>
      <c r="UBY155" s="98"/>
      <c r="UBZ155" s="98"/>
      <c r="UCA155" s="98"/>
      <c r="UCB155" s="98"/>
      <c r="UCC155" s="98"/>
      <c r="UCD155" s="98"/>
      <c r="UCE155" s="98"/>
      <c r="UCF155" s="98"/>
      <c r="UCG155" s="98"/>
      <c r="UCH155" s="98"/>
      <c r="UCI155" s="98"/>
      <c r="UCJ155" s="98"/>
      <c r="UCK155" s="98"/>
      <c r="UCL155" s="98"/>
      <c r="UCM155" s="98"/>
      <c r="UCN155" s="98"/>
      <c r="UCO155" s="98"/>
      <c r="UCP155" s="98"/>
      <c r="UCQ155" s="98"/>
      <c r="UCR155" s="98"/>
      <c r="UCS155" s="98"/>
      <c r="UCT155" s="98"/>
      <c r="UCU155" s="98"/>
      <c r="UCV155" s="98"/>
      <c r="UCW155" s="98"/>
      <c r="UCX155" s="98"/>
      <c r="UCY155" s="98"/>
      <c r="UCZ155" s="98"/>
      <c r="UDA155" s="98"/>
      <c r="UDB155" s="98"/>
      <c r="UDC155" s="98"/>
      <c r="UDD155" s="98"/>
      <c r="UDE155" s="98"/>
      <c r="UDF155" s="98"/>
      <c r="UDG155" s="98"/>
      <c r="UDH155" s="98"/>
      <c r="UDI155" s="98"/>
      <c r="UDJ155" s="98"/>
      <c r="UDK155" s="98"/>
      <c r="UDL155" s="98"/>
      <c r="UDM155" s="98"/>
      <c r="UDN155" s="98"/>
      <c r="UDO155" s="98"/>
      <c r="UDP155" s="98"/>
      <c r="UDQ155" s="98"/>
      <c r="UDR155" s="98"/>
      <c r="UDS155" s="98"/>
      <c r="UDT155" s="98"/>
      <c r="UDU155" s="98"/>
      <c r="UDV155" s="98"/>
      <c r="UDW155" s="98"/>
      <c r="UDX155" s="98"/>
      <c r="UDY155" s="98"/>
      <c r="UDZ155" s="98"/>
      <c r="UEA155" s="98"/>
      <c r="UEB155" s="98"/>
      <c r="UEC155" s="98"/>
      <c r="UED155" s="98"/>
      <c r="UEE155" s="98"/>
      <c r="UEF155" s="98"/>
      <c r="UEG155" s="98"/>
      <c r="UEH155" s="98"/>
      <c r="UEI155" s="98"/>
      <c r="UEJ155" s="98"/>
      <c r="UEK155" s="98"/>
      <c r="UEL155" s="98"/>
      <c r="UEM155" s="98"/>
      <c r="UEN155" s="98"/>
      <c r="UEO155" s="98"/>
      <c r="UEP155" s="98"/>
      <c r="UEQ155" s="98"/>
      <c r="UER155" s="98"/>
      <c r="UES155" s="98"/>
      <c r="UET155" s="98"/>
      <c r="UEU155" s="98"/>
      <c r="UEV155" s="98"/>
      <c r="UEW155" s="98"/>
      <c r="UEX155" s="98"/>
      <c r="UEY155" s="98"/>
      <c r="UEZ155" s="98"/>
      <c r="UFA155" s="98"/>
      <c r="UFB155" s="98"/>
      <c r="UFC155" s="98"/>
      <c r="UFD155" s="98"/>
      <c r="UFE155" s="98"/>
      <c r="UFF155" s="98"/>
      <c r="UFG155" s="98"/>
      <c r="UFH155" s="98"/>
      <c r="UFI155" s="98"/>
      <c r="UFJ155" s="98"/>
      <c r="UFK155" s="98"/>
      <c r="UFL155" s="98"/>
      <c r="UFM155" s="98"/>
      <c r="UFN155" s="98"/>
      <c r="UFO155" s="98"/>
      <c r="UFP155" s="98"/>
      <c r="UFQ155" s="98"/>
      <c r="UFR155" s="98"/>
      <c r="UFS155" s="98"/>
      <c r="UFT155" s="98"/>
      <c r="UFU155" s="98"/>
      <c r="UFV155" s="98"/>
      <c r="UFW155" s="98"/>
      <c r="UFX155" s="98"/>
      <c r="UFY155" s="98"/>
      <c r="UFZ155" s="98"/>
      <c r="UGA155" s="98"/>
      <c r="UGB155" s="98"/>
      <c r="UGC155" s="98"/>
      <c r="UGD155" s="98"/>
      <c r="UGE155" s="98"/>
      <c r="UGF155" s="98"/>
      <c r="UGG155" s="98"/>
      <c r="UGH155" s="98"/>
      <c r="UGI155" s="98"/>
      <c r="UGJ155" s="98"/>
      <c r="UGK155" s="98"/>
      <c r="UGL155" s="98"/>
      <c r="UGM155" s="98"/>
      <c r="UGN155" s="98"/>
      <c r="UGO155" s="98"/>
      <c r="UGP155" s="98"/>
      <c r="UGQ155" s="98"/>
      <c r="UGR155" s="98"/>
      <c r="UGS155" s="98"/>
      <c r="UGT155" s="98"/>
      <c r="UGU155" s="98"/>
      <c r="UGV155" s="98"/>
      <c r="UGW155" s="98"/>
      <c r="UGX155" s="98"/>
      <c r="UGY155" s="98"/>
      <c r="UGZ155" s="98"/>
      <c r="UHA155" s="98"/>
      <c r="UHB155" s="98"/>
      <c r="UHC155" s="98"/>
      <c r="UHD155" s="98"/>
      <c r="UHE155" s="98"/>
      <c r="UHF155" s="98"/>
      <c r="UHG155" s="98"/>
      <c r="UHH155" s="98"/>
      <c r="UHI155" s="98"/>
      <c r="UHJ155" s="98"/>
      <c r="UHK155" s="98"/>
      <c r="UHL155" s="98"/>
      <c r="UHM155" s="98"/>
      <c r="UHN155" s="98"/>
      <c r="UHO155" s="98"/>
      <c r="UHP155" s="98"/>
      <c r="UHQ155" s="98"/>
      <c r="UHR155" s="98"/>
      <c r="UHS155" s="98"/>
      <c r="UHT155" s="98"/>
      <c r="UHU155" s="98"/>
      <c r="UHV155" s="98"/>
      <c r="UHW155" s="98"/>
      <c r="UHX155" s="98"/>
      <c r="UHY155" s="98"/>
      <c r="UHZ155" s="98"/>
      <c r="UIA155" s="98"/>
      <c r="UIB155" s="98"/>
      <c r="UIC155" s="98"/>
      <c r="UID155" s="98"/>
      <c r="UIE155" s="98"/>
      <c r="UIF155" s="98"/>
      <c r="UIG155" s="98"/>
      <c r="UIH155" s="98"/>
      <c r="UII155" s="98"/>
      <c r="UIJ155" s="98"/>
      <c r="UIK155" s="98"/>
      <c r="UIL155" s="98"/>
      <c r="UIM155" s="98"/>
      <c r="UIN155" s="98"/>
      <c r="UIO155" s="98"/>
      <c r="UIP155" s="98"/>
      <c r="UIQ155" s="98"/>
      <c r="UIR155" s="98"/>
      <c r="UIS155" s="98"/>
      <c r="UIT155" s="98"/>
      <c r="UIU155" s="98"/>
      <c r="UIV155" s="98"/>
      <c r="UIW155" s="98"/>
      <c r="UIX155" s="98"/>
      <c r="UIY155" s="98"/>
      <c r="UIZ155" s="98"/>
      <c r="UJA155" s="98"/>
      <c r="UJB155" s="98"/>
      <c r="UJC155" s="98"/>
      <c r="UJD155" s="98"/>
      <c r="UJE155" s="98"/>
      <c r="UJF155" s="98"/>
      <c r="UJG155" s="98"/>
      <c r="UJH155" s="98"/>
      <c r="UJI155" s="98"/>
      <c r="UJJ155" s="98"/>
      <c r="UJK155" s="98"/>
      <c r="UJL155" s="98"/>
      <c r="UJM155" s="98"/>
      <c r="UJN155" s="98"/>
      <c r="UJO155" s="98"/>
      <c r="UJP155" s="98"/>
      <c r="UJQ155" s="98"/>
      <c r="UJR155" s="98"/>
      <c r="UJS155" s="98"/>
      <c r="UJT155" s="98"/>
      <c r="UJU155" s="98"/>
      <c r="UJV155" s="98"/>
      <c r="UJW155" s="98"/>
      <c r="UJX155" s="98"/>
      <c r="UJY155" s="98"/>
      <c r="UJZ155" s="98"/>
      <c r="UKA155" s="98"/>
      <c r="UKB155" s="98"/>
      <c r="UKC155" s="98"/>
      <c r="UKD155" s="98"/>
      <c r="UKE155" s="98"/>
      <c r="UKF155" s="98"/>
      <c r="UKG155" s="98"/>
      <c r="UKH155" s="98"/>
      <c r="UKI155" s="98"/>
      <c r="UKJ155" s="98"/>
      <c r="UKK155" s="98"/>
      <c r="UKL155" s="98"/>
      <c r="UKM155" s="98"/>
      <c r="UKN155" s="98"/>
      <c r="UKO155" s="98"/>
      <c r="UKP155" s="98"/>
      <c r="UKQ155" s="98"/>
      <c r="UKR155" s="98"/>
      <c r="UKS155" s="98"/>
      <c r="UKT155" s="98"/>
      <c r="UKU155" s="98"/>
      <c r="UKV155" s="98"/>
      <c r="UKW155" s="98"/>
      <c r="UKX155" s="98"/>
      <c r="UKY155" s="98"/>
      <c r="UKZ155" s="98"/>
      <c r="ULA155" s="98"/>
      <c r="ULB155" s="98"/>
      <c r="ULC155" s="98"/>
      <c r="ULD155" s="98"/>
      <c r="ULE155" s="98"/>
      <c r="ULF155" s="98"/>
      <c r="ULG155" s="98"/>
      <c r="ULH155" s="98"/>
      <c r="ULI155" s="98"/>
      <c r="ULJ155" s="98"/>
      <c r="ULK155" s="98"/>
      <c r="ULL155" s="98"/>
      <c r="ULM155" s="98"/>
      <c r="ULN155" s="98"/>
      <c r="ULO155" s="98"/>
      <c r="ULP155" s="98"/>
      <c r="ULQ155" s="98"/>
      <c r="ULR155" s="98"/>
      <c r="ULS155" s="98"/>
      <c r="ULT155" s="98"/>
      <c r="ULU155" s="98"/>
      <c r="ULV155" s="98"/>
      <c r="ULW155" s="98"/>
      <c r="ULX155" s="98"/>
      <c r="ULY155" s="98"/>
      <c r="ULZ155" s="98"/>
      <c r="UMA155" s="98"/>
      <c r="UMB155" s="98"/>
      <c r="UMC155" s="98"/>
      <c r="UMD155" s="98"/>
      <c r="UME155" s="98"/>
      <c r="UMF155" s="98"/>
      <c r="UMG155" s="98"/>
      <c r="UMH155" s="98"/>
      <c r="UMI155" s="98"/>
      <c r="UMJ155" s="98"/>
      <c r="UMK155" s="98"/>
      <c r="UML155" s="98"/>
      <c r="UMM155" s="98"/>
      <c r="UMN155" s="98"/>
      <c r="UMO155" s="98"/>
      <c r="UMP155" s="98"/>
      <c r="UMQ155" s="98"/>
      <c r="UMR155" s="98"/>
      <c r="UMS155" s="98"/>
      <c r="UMT155" s="98"/>
      <c r="UMU155" s="98"/>
      <c r="UMV155" s="98"/>
      <c r="UMW155" s="98"/>
      <c r="UMX155" s="98"/>
      <c r="UMY155" s="98"/>
      <c r="UMZ155" s="98"/>
      <c r="UNA155" s="98"/>
      <c r="UNB155" s="98"/>
      <c r="UNC155" s="98"/>
      <c r="UND155" s="98"/>
      <c r="UNE155" s="98"/>
      <c r="UNF155" s="98"/>
      <c r="UNG155" s="98"/>
      <c r="UNH155" s="98"/>
      <c r="UNI155" s="98"/>
      <c r="UNJ155" s="98"/>
      <c r="UNK155" s="98"/>
      <c r="UNL155" s="98"/>
      <c r="UNM155" s="98"/>
      <c r="UNN155" s="98"/>
      <c r="UNO155" s="98"/>
      <c r="UNP155" s="98"/>
      <c r="UNQ155" s="98"/>
      <c r="UNR155" s="98"/>
      <c r="UNS155" s="98"/>
      <c r="UNT155" s="98"/>
      <c r="UNU155" s="98"/>
      <c r="UNV155" s="98"/>
      <c r="UNW155" s="98"/>
      <c r="UNX155" s="98"/>
      <c r="UNY155" s="98"/>
      <c r="UNZ155" s="98"/>
      <c r="UOA155" s="98"/>
      <c r="UOB155" s="98"/>
      <c r="UOC155" s="98"/>
      <c r="UOD155" s="98"/>
      <c r="UOE155" s="98"/>
      <c r="UOF155" s="98"/>
      <c r="UOG155" s="98"/>
      <c r="UOH155" s="98"/>
      <c r="UOI155" s="98"/>
      <c r="UOJ155" s="98"/>
      <c r="UOK155" s="98"/>
      <c r="UOL155" s="98"/>
      <c r="UOM155" s="98"/>
      <c r="UON155" s="98"/>
      <c r="UOO155" s="98"/>
      <c r="UOP155" s="98"/>
      <c r="UOQ155" s="98"/>
      <c r="UOR155" s="98"/>
      <c r="UOS155" s="98"/>
      <c r="UOT155" s="98"/>
      <c r="UOU155" s="98"/>
      <c r="UOV155" s="98"/>
      <c r="UOW155" s="98"/>
      <c r="UOX155" s="98"/>
      <c r="UOY155" s="98"/>
      <c r="UOZ155" s="98"/>
      <c r="UPA155" s="98"/>
      <c r="UPB155" s="98"/>
      <c r="UPC155" s="98"/>
      <c r="UPD155" s="98"/>
      <c r="UPE155" s="98"/>
      <c r="UPF155" s="98"/>
      <c r="UPG155" s="98"/>
      <c r="UPH155" s="98"/>
      <c r="UPI155" s="98"/>
      <c r="UPJ155" s="98"/>
      <c r="UPK155" s="98"/>
      <c r="UPL155" s="98"/>
      <c r="UPM155" s="98"/>
      <c r="UPN155" s="98"/>
      <c r="UPO155" s="98"/>
      <c r="UPP155" s="98"/>
      <c r="UPQ155" s="98"/>
      <c r="UPR155" s="98"/>
      <c r="UPS155" s="98"/>
      <c r="UPT155" s="98"/>
      <c r="UPU155" s="98"/>
      <c r="UPV155" s="98"/>
      <c r="UPW155" s="98"/>
      <c r="UPX155" s="98"/>
      <c r="UPY155" s="98"/>
      <c r="UPZ155" s="98"/>
      <c r="UQA155" s="98"/>
      <c r="UQB155" s="98"/>
      <c r="UQC155" s="98"/>
      <c r="UQD155" s="98"/>
      <c r="UQE155" s="98"/>
      <c r="UQF155" s="98"/>
      <c r="UQG155" s="98"/>
      <c r="UQH155" s="98"/>
      <c r="UQI155" s="98"/>
      <c r="UQJ155" s="98"/>
      <c r="UQK155" s="98"/>
      <c r="UQL155" s="98"/>
      <c r="UQM155" s="98"/>
      <c r="UQN155" s="98"/>
      <c r="UQO155" s="98"/>
      <c r="UQP155" s="98"/>
      <c r="UQQ155" s="98"/>
      <c r="UQR155" s="98"/>
      <c r="UQS155" s="98"/>
      <c r="UQT155" s="98"/>
      <c r="UQU155" s="98"/>
      <c r="UQV155" s="98"/>
      <c r="UQW155" s="98"/>
      <c r="UQX155" s="98"/>
      <c r="UQY155" s="98"/>
      <c r="UQZ155" s="98"/>
      <c r="URA155" s="98"/>
      <c r="URB155" s="98"/>
      <c r="URC155" s="98"/>
      <c r="URD155" s="98"/>
      <c r="URE155" s="98"/>
      <c r="URF155" s="98"/>
      <c r="URG155" s="98"/>
      <c r="URH155" s="98"/>
      <c r="URI155" s="98"/>
      <c r="URJ155" s="98"/>
      <c r="URK155" s="98"/>
      <c r="URL155" s="98"/>
      <c r="URM155" s="98"/>
      <c r="URN155" s="98"/>
      <c r="URO155" s="98"/>
      <c r="URP155" s="98"/>
      <c r="URQ155" s="98"/>
      <c r="URR155" s="98"/>
      <c r="URS155" s="98"/>
      <c r="URT155" s="98"/>
      <c r="URU155" s="98"/>
      <c r="URV155" s="98"/>
      <c r="URW155" s="98"/>
      <c r="URX155" s="98"/>
      <c r="URY155" s="98"/>
      <c r="URZ155" s="98"/>
      <c r="USA155" s="98"/>
      <c r="USB155" s="98"/>
      <c r="USC155" s="98"/>
      <c r="USD155" s="98"/>
      <c r="USE155" s="98"/>
      <c r="USF155" s="98"/>
      <c r="USG155" s="98"/>
      <c r="USH155" s="98"/>
      <c r="USI155" s="98"/>
      <c r="USJ155" s="98"/>
      <c r="USK155" s="98"/>
      <c r="USL155" s="98"/>
      <c r="USM155" s="98"/>
      <c r="USN155" s="98"/>
      <c r="USO155" s="98"/>
      <c r="USP155" s="98"/>
      <c r="USQ155" s="98"/>
      <c r="USR155" s="98"/>
      <c r="USS155" s="98"/>
      <c r="UST155" s="98"/>
      <c r="USU155" s="98"/>
      <c r="USV155" s="98"/>
      <c r="USW155" s="98"/>
      <c r="USX155" s="98"/>
      <c r="USY155" s="98"/>
      <c r="USZ155" s="98"/>
      <c r="UTA155" s="98"/>
      <c r="UTB155" s="98"/>
      <c r="UTC155" s="98"/>
      <c r="UTD155" s="98"/>
      <c r="UTE155" s="98"/>
      <c r="UTF155" s="98"/>
      <c r="UTG155" s="98"/>
      <c r="UTH155" s="98"/>
      <c r="UTI155" s="98"/>
      <c r="UTJ155" s="98"/>
      <c r="UTK155" s="98"/>
      <c r="UTL155" s="98"/>
      <c r="UTM155" s="98"/>
      <c r="UTN155" s="98"/>
      <c r="UTO155" s="98"/>
      <c r="UTP155" s="98"/>
      <c r="UTQ155" s="98"/>
      <c r="UTR155" s="98"/>
      <c r="UTS155" s="98"/>
      <c r="UTT155" s="98"/>
      <c r="UTU155" s="98"/>
      <c r="UTV155" s="98"/>
      <c r="UTW155" s="98"/>
      <c r="UTX155" s="98"/>
      <c r="UTY155" s="98"/>
      <c r="UTZ155" s="98"/>
      <c r="UUA155" s="98"/>
      <c r="UUB155" s="98"/>
      <c r="UUC155" s="98"/>
      <c r="UUD155" s="98"/>
      <c r="UUE155" s="98"/>
      <c r="UUF155" s="98"/>
      <c r="UUG155" s="98"/>
      <c r="UUH155" s="98"/>
      <c r="UUI155" s="98"/>
      <c r="UUJ155" s="98"/>
      <c r="UUK155" s="98"/>
      <c r="UUL155" s="98"/>
      <c r="UUM155" s="98"/>
      <c r="UUN155" s="98"/>
      <c r="UUO155" s="98"/>
      <c r="UUP155" s="98"/>
      <c r="UUQ155" s="98"/>
      <c r="UUR155" s="98"/>
      <c r="UUS155" s="98"/>
      <c r="UUT155" s="98"/>
      <c r="UUU155" s="98"/>
      <c r="UUV155" s="98"/>
      <c r="UUW155" s="98"/>
      <c r="UUX155" s="98"/>
      <c r="UUY155" s="98"/>
      <c r="UUZ155" s="98"/>
      <c r="UVA155" s="98"/>
      <c r="UVB155" s="98"/>
      <c r="UVC155" s="98"/>
      <c r="UVD155" s="98"/>
      <c r="UVE155" s="98"/>
      <c r="UVF155" s="98"/>
      <c r="UVG155" s="98"/>
      <c r="UVH155" s="98"/>
      <c r="UVI155" s="98"/>
      <c r="UVJ155" s="98"/>
      <c r="UVK155" s="98"/>
      <c r="UVL155" s="98"/>
      <c r="UVM155" s="98"/>
      <c r="UVN155" s="98"/>
      <c r="UVO155" s="98"/>
      <c r="UVP155" s="98"/>
      <c r="UVQ155" s="98"/>
      <c r="UVR155" s="98"/>
      <c r="UVS155" s="98"/>
      <c r="UVT155" s="98"/>
      <c r="UVU155" s="98"/>
      <c r="UVV155" s="98"/>
      <c r="UVW155" s="98"/>
      <c r="UVX155" s="98"/>
      <c r="UVY155" s="98"/>
      <c r="UVZ155" s="98"/>
      <c r="UWA155" s="98"/>
      <c r="UWB155" s="98"/>
      <c r="UWC155" s="98"/>
      <c r="UWD155" s="98"/>
      <c r="UWE155" s="98"/>
      <c r="UWF155" s="98"/>
      <c r="UWG155" s="98"/>
      <c r="UWH155" s="98"/>
      <c r="UWI155" s="98"/>
      <c r="UWJ155" s="98"/>
      <c r="UWK155" s="98"/>
      <c r="UWL155" s="98"/>
      <c r="UWM155" s="98"/>
      <c r="UWN155" s="98"/>
      <c r="UWO155" s="98"/>
      <c r="UWP155" s="98"/>
      <c r="UWQ155" s="98"/>
      <c r="UWR155" s="98"/>
      <c r="UWS155" s="98"/>
      <c r="UWT155" s="98"/>
      <c r="UWU155" s="98"/>
      <c r="UWV155" s="98"/>
      <c r="UWW155" s="98"/>
      <c r="UWX155" s="98"/>
      <c r="UWY155" s="98"/>
      <c r="UWZ155" s="98"/>
      <c r="UXA155" s="98"/>
      <c r="UXB155" s="98"/>
      <c r="UXC155" s="98"/>
      <c r="UXD155" s="98"/>
      <c r="UXE155" s="98"/>
      <c r="UXF155" s="98"/>
      <c r="UXG155" s="98"/>
      <c r="UXH155" s="98"/>
      <c r="UXI155" s="98"/>
      <c r="UXJ155" s="98"/>
      <c r="UXK155" s="98"/>
      <c r="UXL155" s="98"/>
      <c r="UXM155" s="98"/>
      <c r="UXN155" s="98"/>
      <c r="UXO155" s="98"/>
      <c r="UXP155" s="98"/>
      <c r="UXQ155" s="98"/>
      <c r="UXR155" s="98"/>
      <c r="UXS155" s="98"/>
      <c r="UXT155" s="98"/>
      <c r="UXU155" s="98"/>
      <c r="UXV155" s="98"/>
      <c r="UXW155" s="98"/>
      <c r="UXX155" s="98"/>
      <c r="UXY155" s="98"/>
      <c r="UXZ155" s="98"/>
      <c r="UYA155" s="98"/>
      <c r="UYB155" s="98"/>
      <c r="UYC155" s="98"/>
      <c r="UYD155" s="98"/>
      <c r="UYE155" s="98"/>
      <c r="UYF155" s="98"/>
      <c r="UYG155" s="98"/>
      <c r="UYH155" s="98"/>
      <c r="UYI155" s="98"/>
      <c r="UYJ155" s="98"/>
      <c r="UYK155" s="98"/>
      <c r="UYL155" s="98"/>
      <c r="UYM155" s="98"/>
      <c r="UYN155" s="98"/>
      <c r="UYO155" s="98"/>
      <c r="UYP155" s="98"/>
      <c r="UYQ155" s="98"/>
      <c r="UYR155" s="98"/>
      <c r="UYS155" s="98"/>
      <c r="UYT155" s="98"/>
      <c r="UYU155" s="98"/>
      <c r="UYV155" s="98"/>
      <c r="UYW155" s="98"/>
      <c r="UYX155" s="98"/>
      <c r="UYY155" s="98"/>
      <c r="UYZ155" s="98"/>
      <c r="UZA155" s="98"/>
      <c r="UZB155" s="98"/>
      <c r="UZC155" s="98"/>
      <c r="UZD155" s="98"/>
      <c r="UZE155" s="98"/>
      <c r="UZF155" s="98"/>
      <c r="UZG155" s="98"/>
      <c r="UZH155" s="98"/>
      <c r="UZI155" s="98"/>
      <c r="UZJ155" s="98"/>
      <c r="UZK155" s="98"/>
      <c r="UZL155" s="98"/>
      <c r="UZM155" s="98"/>
      <c r="UZN155" s="98"/>
      <c r="UZO155" s="98"/>
      <c r="UZP155" s="98"/>
      <c r="UZQ155" s="98"/>
      <c r="UZR155" s="98"/>
      <c r="UZS155" s="98"/>
      <c r="UZT155" s="98"/>
      <c r="UZU155" s="98"/>
      <c r="UZV155" s="98"/>
      <c r="UZW155" s="98"/>
      <c r="UZX155" s="98"/>
      <c r="UZY155" s="98"/>
      <c r="UZZ155" s="98"/>
      <c r="VAA155" s="98"/>
      <c r="VAB155" s="98"/>
      <c r="VAC155" s="98"/>
      <c r="VAD155" s="98"/>
      <c r="VAE155" s="98"/>
      <c r="VAF155" s="98"/>
      <c r="VAG155" s="98"/>
      <c r="VAH155" s="98"/>
      <c r="VAI155" s="98"/>
      <c r="VAJ155" s="98"/>
      <c r="VAK155" s="98"/>
      <c r="VAL155" s="98"/>
      <c r="VAM155" s="98"/>
      <c r="VAN155" s="98"/>
      <c r="VAO155" s="98"/>
      <c r="VAP155" s="98"/>
      <c r="VAQ155" s="98"/>
      <c r="VAR155" s="98"/>
      <c r="VAS155" s="98"/>
      <c r="VAT155" s="98"/>
      <c r="VAU155" s="98"/>
      <c r="VAV155" s="98"/>
      <c r="VAW155" s="98"/>
      <c r="VAX155" s="98"/>
      <c r="VAY155" s="98"/>
      <c r="VAZ155" s="98"/>
      <c r="VBA155" s="98"/>
      <c r="VBB155" s="98"/>
      <c r="VBC155" s="98"/>
      <c r="VBD155" s="98"/>
      <c r="VBE155" s="98"/>
      <c r="VBF155" s="98"/>
      <c r="VBG155" s="98"/>
      <c r="VBH155" s="98"/>
      <c r="VBI155" s="98"/>
      <c r="VBJ155" s="98"/>
      <c r="VBK155" s="98"/>
      <c r="VBL155" s="98"/>
      <c r="VBM155" s="98"/>
      <c r="VBN155" s="98"/>
      <c r="VBO155" s="98"/>
      <c r="VBP155" s="98"/>
      <c r="VBQ155" s="98"/>
      <c r="VBR155" s="98"/>
      <c r="VBS155" s="98"/>
      <c r="VBT155" s="98"/>
      <c r="VBU155" s="98"/>
      <c r="VBV155" s="98"/>
      <c r="VBW155" s="98"/>
      <c r="VBX155" s="98"/>
      <c r="VBY155" s="98"/>
      <c r="VBZ155" s="98"/>
      <c r="VCA155" s="98"/>
      <c r="VCB155" s="98"/>
      <c r="VCC155" s="98"/>
      <c r="VCD155" s="98"/>
      <c r="VCE155" s="98"/>
      <c r="VCF155" s="98"/>
      <c r="VCG155" s="98"/>
      <c r="VCH155" s="98"/>
      <c r="VCI155" s="98"/>
      <c r="VCJ155" s="98"/>
      <c r="VCK155" s="98"/>
      <c r="VCL155" s="98"/>
      <c r="VCM155" s="98"/>
      <c r="VCN155" s="98"/>
      <c r="VCO155" s="98"/>
      <c r="VCP155" s="98"/>
      <c r="VCQ155" s="98"/>
      <c r="VCR155" s="98"/>
      <c r="VCS155" s="98"/>
      <c r="VCT155" s="98"/>
      <c r="VCU155" s="98"/>
      <c r="VCV155" s="98"/>
      <c r="VCW155" s="98"/>
      <c r="VCX155" s="98"/>
      <c r="VCY155" s="98"/>
      <c r="VCZ155" s="98"/>
      <c r="VDA155" s="98"/>
      <c r="VDB155" s="98"/>
      <c r="VDC155" s="98"/>
      <c r="VDD155" s="98"/>
      <c r="VDE155" s="98"/>
      <c r="VDF155" s="98"/>
      <c r="VDG155" s="98"/>
      <c r="VDH155" s="98"/>
      <c r="VDI155" s="98"/>
      <c r="VDJ155" s="98"/>
      <c r="VDK155" s="98"/>
      <c r="VDL155" s="98"/>
      <c r="VDM155" s="98"/>
      <c r="VDN155" s="98"/>
      <c r="VDO155" s="98"/>
      <c r="VDP155" s="98"/>
      <c r="VDQ155" s="98"/>
      <c r="VDR155" s="98"/>
      <c r="VDS155" s="98"/>
      <c r="VDT155" s="98"/>
      <c r="VDU155" s="98"/>
      <c r="VDV155" s="98"/>
      <c r="VDW155" s="98"/>
      <c r="VDX155" s="98"/>
      <c r="VDY155" s="98"/>
      <c r="VDZ155" s="98"/>
      <c r="VEA155" s="98"/>
      <c r="VEB155" s="98"/>
      <c r="VEC155" s="98"/>
      <c r="VED155" s="98"/>
      <c r="VEE155" s="98"/>
      <c r="VEF155" s="98"/>
      <c r="VEG155" s="98"/>
      <c r="VEH155" s="98"/>
      <c r="VEI155" s="98"/>
      <c r="VEJ155" s="98"/>
      <c r="VEK155" s="98"/>
      <c r="VEL155" s="98"/>
      <c r="VEM155" s="98"/>
      <c r="VEN155" s="98"/>
      <c r="VEO155" s="98"/>
      <c r="VEP155" s="98"/>
      <c r="VEQ155" s="98"/>
      <c r="VER155" s="98"/>
      <c r="VES155" s="98"/>
      <c r="VET155" s="98"/>
      <c r="VEU155" s="98"/>
      <c r="VEV155" s="98"/>
      <c r="VEW155" s="98"/>
      <c r="VEX155" s="98"/>
      <c r="VEY155" s="98"/>
      <c r="VEZ155" s="98"/>
      <c r="VFA155" s="98"/>
      <c r="VFB155" s="98"/>
      <c r="VFC155" s="98"/>
      <c r="VFD155" s="98"/>
      <c r="VFE155" s="98"/>
      <c r="VFF155" s="98"/>
      <c r="VFG155" s="98"/>
      <c r="VFH155" s="98"/>
      <c r="VFI155" s="98"/>
      <c r="VFJ155" s="98"/>
      <c r="VFK155" s="98"/>
      <c r="VFL155" s="98"/>
      <c r="VFM155" s="98"/>
      <c r="VFN155" s="98"/>
      <c r="VFO155" s="98"/>
      <c r="VFP155" s="98"/>
      <c r="VFQ155" s="98"/>
      <c r="VFR155" s="98"/>
      <c r="VFS155" s="98"/>
      <c r="VFT155" s="98"/>
      <c r="VFU155" s="98"/>
      <c r="VFV155" s="98"/>
      <c r="VFW155" s="98"/>
      <c r="VFX155" s="98"/>
      <c r="VFY155" s="98"/>
      <c r="VFZ155" s="98"/>
      <c r="VGA155" s="98"/>
      <c r="VGB155" s="98"/>
      <c r="VGC155" s="98"/>
      <c r="VGD155" s="98"/>
      <c r="VGE155" s="98"/>
      <c r="VGF155" s="98"/>
      <c r="VGG155" s="98"/>
      <c r="VGH155" s="98"/>
      <c r="VGI155" s="98"/>
      <c r="VGJ155" s="98"/>
      <c r="VGK155" s="98"/>
      <c r="VGL155" s="98"/>
      <c r="VGM155" s="98"/>
      <c r="VGN155" s="98"/>
      <c r="VGO155" s="98"/>
      <c r="VGP155" s="98"/>
      <c r="VGQ155" s="98"/>
      <c r="VGR155" s="98"/>
      <c r="VGS155" s="98"/>
      <c r="VGT155" s="98"/>
      <c r="VGU155" s="98"/>
      <c r="VGV155" s="98"/>
      <c r="VGW155" s="98"/>
      <c r="VGX155" s="98"/>
      <c r="VGY155" s="98"/>
      <c r="VGZ155" s="98"/>
      <c r="VHA155" s="98"/>
      <c r="VHB155" s="98"/>
      <c r="VHC155" s="98"/>
      <c r="VHD155" s="98"/>
      <c r="VHE155" s="98"/>
      <c r="VHF155" s="98"/>
      <c r="VHG155" s="98"/>
      <c r="VHH155" s="98"/>
      <c r="VHI155" s="98"/>
      <c r="VHJ155" s="98"/>
      <c r="VHK155" s="98"/>
      <c r="VHL155" s="98"/>
      <c r="VHM155" s="98"/>
      <c r="VHN155" s="98"/>
      <c r="VHO155" s="98"/>
      <c r="VHP155" s="98"/>
      <c r="VHQ155" s="98"/>
      <c r="VHR155" s="98"/>
      <c r="VHS155" s="98"/>
      <c r="VHT155" s="98"/>
      <c r="VHU155" s="98"/>
      <c r="VHV155" s="98"/>
      <c r="VHW155" s="98"/>
      <c r="VHX155" s="98"/>
      <c r="VHY155" s="98"/>
      <c r="VHZ155" s="98"/>
      <c r="VIA155" s="98"/>
      <c r="VIB155" s="98"/>
      <c r="VIC155" s="98"/>
      <c r="VID155" s="98"/>
      <c r="VIE155" s="98"/>
      <c r="VIF155" s="98"/>
      <c r="VIG155" s="98"/>
      <c r="VIH155" s="98"/>
      <c r="VII155" s="98"/>
      <c r="VIJ155" s="98"/>
      <c r="VIK155" s="98"/>
      <c r="VIL155" s="98"/>
      <c r="VIM155" s="98"/>
      <c r="VIN155" s="98"/>
      <c r="VIO155" s="98"/>
      <c r="VIP155" s="98"/>
      <c r="VIQ155" s="98"/>
      <c r="VIR155" s="98"/>
      <c r="VIS155" s="98"/>
      <c r="VIT155" s="98"/>
      <c r="VIU155" s="98"/>
      <c r="VIV155" s="98"/>
      <c r="VIW155" s="98"/>
      <c r="VIX155" s="98"/>
      <c r="VIY155" s="98"/>
      <c r="VIZ155" s="98"/>
      <c r="VJA155" s="98"/>
      <c r="VJB155" s="98"/>
      <c r="VJC155" s="98"/>
      <c r="VJD155" s="98"/>
      <c r="VJE155" s="98"/>
      <c r="VJF155" s="98"/>
      <c r="VJG155" s="98"/>
      <c r="VJH155" s="98"/>
      <c r="VJI155" s="98"/>
      <c r="VJJ155" s="98"/>
      <c r="VJK155" s="98"/>
      <c r="VJL155" s="98"/>
      <c r="VJM155" s="98"/>
      <c r="VJN155" s="98"/>
      <c r="VJO155" s="98"/>
      <c r="VJP155" s="98"/>
      <c r="VJQ155" s="98"/>
      <c r="VJR155" s="98"/>
      <c r="VJS155" s="98"/>
      <c r="VJT155" s="98"/>
      <c r="VJU155" s="98"/>
      <c r="VJV155" s="98"/>
      <c r="VJW155" s="98"/>
      <c r="VJX155" s="98"/>
      <c r="VJY155" s="98"/>
      <c r="VJZ155" s="98"/>
      <c r="VKA155" s="98"/>
      <c r="VKB155" s="98"/>
      <c r="VKC155" s="98"/>
      <c r="VKD155" s="98"/>
      <c r="VKE155" s="98"/>
      <c r="VKF155" s="98"/>
      <c r="VKG155" s="98"/>
      <c r="VKH155" s="98"/>
      <c r="VKI155" s="98"/>
      <c r="VKJ155" s="98"/>
      <c r="VKK155" s="98"/>
      <c r="VKL155" s="98"/>
      <c r="VKM155" s="98"/>
      <c r="VKN155" s="98"/>
      <c r="VKO155" s="98"/>
      <c r="VKP155" s="98"/>
      <c r="VKQ155" s="98"/>
      <c r="VKR155" s="98"/>
      <c r="VKS155" s="98"/>
      <c r="VKT155" s="98"/>
      <c r="VKU155" s="98"/>
      <c r="VKV155" s="98"/>
      <c r="VKW155" s="98"/>
      <c r="VKX155" s="98"/>
      <c r="VKY155" s="98"/>
      <c r="VKZ155" s="98"/>
      <c r="VLA155" s="98"/>
      <c r="VLB155" s="98"/>
      <c r="VLC155" s="98"/>
      <c r="VLD155" s="98"/>
      <c r="VLE155" s="98"/>
      <c r="VLF155" s="98"/>
      <c r="VLG155" s="98"/>
      <c r="VLH155" s="98"/>
      <c r="VLI155" s="98"/>
      <c r="VLJ155" s="98"/>
      <c r="VLK155" s="98"/>
      <c r="VLL155" s="98"/>
      <c r="VLM155" s="98"/>
      <c r="VLN155" s="98"/>
      <c r="VLO155" s="98"/>
      <c r="VLP155" s="98"/>
      <c r="VLQ155" s="98"/>
      <c r="VLR155" s="98"/>
      <c r="VLS155" s="98"/>
      <c r="VLT155" s="98"/>
      <c r="VLU155" s="98"/>
      <c r="VLV155" s="98"/>
      <c r="VLW155" s="98"/>
      <c r="VLX155" s="98"/>
      <c r="VLY155" s="98"/>
      <c r="VLZ155" s="98"/>
      <c r="VMA155" s="98"/>
      <c r="VMB155" s="98"/>
      <c r="VMC155" s="98"/>
      <c r="VMD155" s="98"/>
      <c r="VME155" s="98"/>
      <c r="VMF155" s="98"/>
      <c r="VMG155" s="98"/>
      <c r="VMH155" s="98"/>
      <c r="VMI155" s="98"/>
      <c r="VMJ155" s="98"/>
      <c r="VMK155" s="98"/>
      <c r="VML155" s="98"/>
      <c r="VMM155" s="98"/>
      <c r="VMN155" s="98"/>
      <c r="VMO155" s="98"/>
      <c r="VMP155" s="98"/>
      <c r="VMQ155" s="98"/>
      <c r="VMR155" s="98"/>
      <c r="VMS155" s="98"/>
      <c r="VMT155" s="98"/>
      <c r="VMU155" s="98"/>
      <c r="VMV155" s="98"/>
      <c r="VMW155" s="98"/>
      <c r="VMX155" s="98"/>
      <c r="VMY155" s="98"/>
      <c r="VMZ155" s="98"/>
      <c r="VNA155" s="98"/>
      <c r="VNB155" s="98"/>
      <c r="VNC155" s="98"/>
      <c r="VND155" s="98"/>
      <c r="VNE155" s="98"/>
      <c r="VNF155" s="98"/>
      <c r="VNG155" s="98"/>
      <c r="VNH155" s="98"/>
      <c r="VNI155" s="98"/>
      <c r="VNJ155" s="98"/>
      <c r="VNK155" s="98"/>
      <c r="VNL155" s="98"/>
      <c r="VNM155" s="98"/>
      <c r="VNN155" s="98"/>
      <c r="VNO155" s="98"/>
      <c r="VNP155" s="98"/>
      <c r="VNQ155" s="98"/>
      <c r="VNR155" s="98"/>
      <c r="VNS155" s="98"/>
      <c r="VNT155" s="98"/>
      <c r="VNU155" s="98"/>
      <c r="VNV155" s="98"/>
      <c r="VNW155" s="98"/>
      <c r="VNX155" s="98"/>
      <c r="VNY155" s="98"/>
      <c r="VNZ155" s="98"/>
      <c r="VOA155" s="98"/>
      <c r="VOB155" s="98"/>
      <c r="VOC155" s="98"/>
      <c r="VOD155" s="98"/>
      <c r="VOE155" s="98"/>
      <c r="VOF155" s="98"/>
      <c r="VOG155" s="98"/>
      <c r="VOH155" s="98"/>
      <c r="VOI155" s="98"/>
      <c r="VOJ155" s="98"/>
      <c r="VOK155" s="98"/>
      <c r="VOL155" s="98"/>
      <c r="VOM155" s="98"/>
      <c r="VON155" s="98"/>
      <c r="VOO155" s="98"/>
      <c r="VOP155" s="98"/>
      <c r="VOQ155" s="98"/>
      <c r="VOR155" s="98"/>
      <c r="VOS155" s="98"/>
      <c r="VOT155" s="98"/>
      <c r="VOU155" s="98"/>
      <c r="VOV155" s="98"/>
      <c r="VOW155" s="98"/>
      <c r="VOX155" s="98"/>
      <c r="VOY155" s="98"/>
      <c r="VOZ155" s="98"/>
      <c r="VPA155" s="98"/>
      <c r="VPB155" s="98"/>
      <c r="VPC155" s="98"/>
      <c r="VPD155" s="98"/>
      <c r="VPE155" s="98"/>
      <c r="VPF155" s="98"/>
      <c r="VPG155" s="98"/>
      <c r="VPH155" s="98"/>
      <c r="VPI155" s="98"/>
      <c r="VPJ155" s="98"/>
      <c r="VPK155" s="98"/>
      <c r="VPL155" s="98"/>
      <c r="VPM155" s="98"/>
      <c r="VPN155" s="98"/>
      <c r="VPO155" s="98"/>
      <c r="VPP155" s="98"/>
      <c r="VPQ155" s="98"/>
      <c r="VPR155" s="98"/>
      <c r="VPS155" s="98"/>
      <c r="VPT155" s="98"/>
      <c r="VPU155" s="98"/>
      <c r="VPV155" s="98"/>
      <c r="VPW155" s="98"/>
      <c r="VPX155" s="98"/>
      <c r="VPY155" s="98"/>
      <c r="VPZ155" s="98"/>
      <c r="VQA155" s="98"/>
      <c r="VQB155" s="98"/>
      <c r="VQC155" s="98"/>
      <c r="VQD155" s="98"/>
      <c r="VQE155" s="98"/>
      <c r="VQF155" s="98"/>
      <c r="VQG155" s="98"/>
      <c r="VQH155" s="98"/>
      <c r="VQI155" s="98"/>
      <c r="VQJ155" s="98"/>
      <c r="VQK155" s="98"/>
      <c r="VQL155" s="98"/>
      <c r="VQM155" s="98"/>
      <c r="VQN155" s="98"/>
      <c r="VQO155" s="98"/>
      <c r="VQP155" s="98"/>
      <c r="VQQ155" s="98"/>
      <c r="VQR155" s="98"/>
      <c r="VQS155" s="98"/>
      <c r="VQT155" s="98"/>
      <c r="VQU155" s="98"/>
      <c r="VQV155" s="98"/>
      <c r="VQW155" s="98"/>
      <c r="VQX155" s="98"/>
      <c r="VQY155" s="98"/>
      <c r="VQZ155" s="98"/>
      <c r="VRA155" s="98"/>
      <c r="VRB155" s="98"/>
      <c r="VRC155" s="98"/>
      <c r="VRD155" s="98"/>
      <c r="VRE155" s="98"/>
      <c r="VRF155" s="98"/>
      <c r="VRG155" s="98"/>
      <c r="VRH155" s="98"/>
      <c r="VRI155" s="98"/>
      <c r="VRJ155" s="98"/>
      <c r="VRK155" s="98"/>
      <c r="VRL155" s="98"/>
      <c r="VRM155" s="98"/>
      <c r="VRN155" s="98"/>
      <c r="VRO155" s="98"/>
      <c r="VRP155" s="98"/>
      <c r="VRQ155" s="98"/>
      <c r="VRR155" s="98"/>
      <c r="VRS155" s="98"/>
      <c r="VRT155" s="98"/>
      <c r="VRU155" s="98"/>
      <c r="VRV155" s="98"/>
      <c r="VRW155" s="98"/>
      <c r="VRX155" s="98"/>
      <c r="VRY155" s="98"/>
      <c r="VRZ155" s="98"/>
      <c r="VSA155" s="98"/>
      <c r="VSB155" s="98"/>
      <c r="VSC155" s="98"/>
      <c r="VSD155" s="98"/>
      <c r="VSE155" s="98"/>
      <c r="VSF155" s="98"/>
      <c r="VSG155" s="98"/>
      <c r="VSH155" s="98"/>
      <c r="VSI155" s="98"/>
      <c r="VSJ155" s="98"/>
      <c r="VSK155" s="98"/>
      <c r="VSL155" s="98"/>
      <c r="VSM155" s="98"/>
      <c r="VSN155" s="98"/>
      <c r="VSO155" s="98"/>
      <c r="VSP155" s="98"/>
      <c r="VSQ155" s="98"/>
      <c r="VSR155" s="98"/>
      <c r="VSS155" s="98"/>
      <c r="VST155" s="98"/>
      <c r="VSU155" s="98"/>
      <c r="VSV155" s="98"/>
      <c r="VSW155" s="98"/>
      <c r="VSX155" s="98"/>
      <c r="VSY155" s="98"/>
      <c r="VSZ155" s="98"/>
      <c r="VTA155" s="98"/>
      <c r="VTB155" s="98"/>
      <c r="VTC155" s="98"/>
      <c r="VTD155" s="98"/>
      <c r="VTE155" s="98"/>
      <c r="VTF155" s="98"/>
      <c r="VTG155" s="98"/>
      <c r="VTH155" s="98"/>
      <c r="VTI155" s="98"/>
      <c r="VTJ155" s="98"/>
      <c r="VTK155" s="98"/>
      <c r="VTL155" s="98"/>
      <c r="VTM155" s="98"/>
      <c r="VTN155" s="98"/>
      <c r="VTO155" s="98"/>
      <c r="VTP155" s="98"/>
      <c r="VTQ155" s="98"/>
      <c r="VTR155" s="98"/>
      <c r="VTS155" s="98"/>
      <c r="VTT155" s="98"/>
      <c r="VTU155" s="98"/>
      <c r="VTV155" s="98"/>
      <c r="VTW155" s="98"/>
      <c r="VTX155" s="98"/>
      <c r="VTY155" s="98"/>
      <c r="VTZ155" s="98"/>
      <c r="VUA155" s="98"/>
      <c r="VUB155" s="98"/>
      <c r="VUC155" s="98"/>
      <c r="VUD155" s="98"/>
      <c r="VUE155" s="98"/>
      <c r="VUF155" s="98"/>
      <c r="VUG155" s="98"/>
      <c r="VUH155" s="98"/>
      <c r="VUI155" s="98"/>
      <c r="VUJ155" s="98"/>
      <c r="VUK155" s="98"/>
      <c r="VUL155" s="98"/>
      <c r="VUM155" s="98"/>
      <c r="VUN155" s="98"/>
      <c r="VUO155" s="98"/>
      <c r="VUP155" s="98"/>
      <c r="VUQ155" s="98"/>
      <c r="VUR155" s="98"/>
      <c r="VUS155" s="98"/>
      <c r="VUT155" s="98"/>
      <c r="VUU155" s="98"/>
      <c r="VUV155" s="98"/>
      <c r="VUW155" s="98"/>
      <c r="VUX155" s="98"/>
      <c r="VUY155" s="98"/>
      <c r="VUZ155" s="98"/>
      <c r="VVA155" s="98"/>
      <c r="VVB155" s="98"/>
      <c r="VVC155" s="98"/>
      <c r="VVD155" s="98"/>
      <c r="VVE155" s="98"/>
      <c r="VVF155" s="98"/>
      <c r="VVG155" s="98"/>
      <c r="VVH155" s="98"/>
      <c r="VVI155" s="98"/>
      <c r="VVJ155" s="98"/>
      <c r="VVK155" s="98"/>
      <c r="VVL155" s="98"/>
      <c r="VVM155" s="98"/>
      <c r="VVN155" s="98"/>
      <c r="VVO155" s="98"/>
      <c r="VVP155" s="98"/>
      <c r="VVQ155" s="98"/>
      <c r="VVR155" s="98"/>
      <c r="VVS155" s="98"/>
      <c r="VVT155" s="98"/>
      <c r="VVU155" s="98"/>
      <c r="VVV155" s="98"/>
      <c r="VVW155" s="98"/>
      <c r="VVX155" s="98"/>
      <c r="VVY155" s="98"/>
      <c r="VVZ155" s="98"/>
      <c r="VWA155" s="98"/>
      <c r="VWB155" s="98"/>
      <c r="VWC155" s="98"/>
      <c r="VWD155" s="98"/>
      <c r="VWE155" s="98"/>
      <c r="VWF155" s="98"/>
      <c r="VWG155" s="98"/>
      <c r="VWH155" s="98"/>
      <c r="VWI155" s="98"/>
      <c r="VWJ155" s="98"/>
      <c r="VWK155" s="98"/>
      <c r="VWL155" s="98"/>
      <c r="VWM155" s="98"/>
      <c r="VWN155" s="98"/>
      <c r="VWO155" s="98"/>
      <c r="VWP155" s="98"/>
      <c r="VWQ155" s="98"/>
      <c r="VWR155" s="98"/>
      <c r="VWS155" s="98"/>
      <c r="VWT155" s="98"/>
      <c r="VWU155" s="98"/>
      <c r="VWV155" s="98"/>
      <c r="VWW155" s="98"/>
      <c r="VWX155" s="98"/>
      <c r="VWY155" s="98"/>
      <c r="VWZ155" s="98"/>
      <c r="VXA155" s="98"/>
      <c r="VXB155" s="98"/>
      <c r="VXC155" s="98"/>
      <c r="VXD155" s="98"/>
      <c r="VXE155" s="98"/>
      <c r="VXF155" s="98"/>
      <c r="VXG155" s="98"/>
      <c r="VXH155" s="98"/>
      <c r="VXI155" s="98"/>
      <c r="VXJ155" s="98"/>
      <c r="VXK155" s="98"/>
      <c r="VXL155" s="98"/>
      <c r="VXM155" s="98"/>
      <c r="VXN155" s="98"/>
      <c r="VXO155" s="98"/>
      <c r="VXP155" s="98"/>
      <c r="VXQ155" s="98"/>
      <c r="VXR155" s="98"/>
      <c r="VXS155" s="98"/>
      <c r="VXT155" s="98"/>
      <c r="VXU155" s="98"/>
      <c r="VXV155" s="98"/>
      <c r="VXW155" s="98"/>
      <c r="VXX155" s="98"/>
      <c r="VXY155" s="98"/>
      <c r="VXZ155" s="98"/>
      <c r="VYA155" s="98"/>
      <c r="VYB155" s="98"/>
      <c r="VYC155" s="98"/>
      <c r="VYD155" s="98"/>
      <c r="VYE155" s="98"/>
      <c r="VYF155" s="98"/>
      <c r="VYG155" s="98"/>
      <c r="VYH155" s="98"/>
      <c r="VYI155" s="98"/>
      <c r="VYJ155" s="98"/>
      <c r="VYK155" s="98"/>
      <c r="VYL155" s="98"/>
      <c r="VYM155" s="98"/>
      <c r="VYN155" s="98"/>
      <c r="VYO155" s="98"/>
      <c r="VYP155" s="98"/>
      <c r="VYQ155" s="98"/>
      <c r="VYR155" s="98"/>
      <c r="VYS155" s="98"/>
      <c r="VYT155" s="98"/>
      <c r="VYU155" s="98"/>
      <c r="VYV155" s="98"/>
      <c r="VYW155" s="98"/>
      <c r="VYX155" s="98"/>
      <c r="VYY155" s="98"/>
      <c r="VYZ155" s="98"/>
      <c r="VZA155" s="98"/>
      <c r="VZB155" s="98"/>
      <c r="VZC155" s="98"/>
      <c r="VZD155" s="98"/>
      <c r="VZE155" s="98"/>
      <c r="VZF155" s="98"/>
      <c r="VZG155" s="98"/>
      <c r="VZH155" s="98"/>
      <c r="VZI155" s="98"/>
      <c r="VZJ155" s="98"/>
      <c r="VZK155" s="98"/>
      <c r="VZL155" s="98"/>
      <c r="VZM155" s="98"/>
      <c r="VZN155" s="98"/>
      <c r="VZO155" s="98"/>
      <c r="VZP155" s="98"/>
      <c r="VZQ155" s="98"/>
      <c r="VZR155" s="98"/>
      <c r="VZS155" s="98"/>
      <c r="VZT155" s="98"/>
      <c r="VZU155" s="98"/>
      <c r="VZV155" s="98"/>
      <c r="VZW155" s="98"/>
      <c r="VZX155" s="98"/>
      <c r="VZY155" s="98"/>
      <c r="VZZ155" s="98"/>
      <c r="WAA155" s="98"/>
      <c r="WAB155" s="98"/>
      <c r="WAC155" s="98"/>
      <c r="WAD155" s="98"/>
      <c r="WAE155" s="98"/>
      <c r="WAF155" s="98"/>
      <c r="WAG155" s="98"/>
      <c r="WAH155" s="98"/>
      <c r="WAI155" s="98"/>
      <c r="WAJ155" s="98"/>
      <c r="WAK155" s="98"/>
      <c r="WAL155" s="98"/>
      <c r="WAM155" s="98"/>
      <c r="WAN155" s="98"/>
      <c r="WAO155" s="98"/>
      <c r="WAP155" s="98"/>
      <c r="WAQ155" s="98"/>
      <c r="WAR155" s="98"/>
      <c r="WAS155" s="98"/>
      <c r="WAT155" s="98"/>
      <c r="WAU155" s="98"/>
      <c r="WAV155" s="98"/>
      <c r="WAW155" s="98"/>
      <c r="WAX155" s="98"/>
      <c r="WAY155" s="98"/>
      <c r="WAZ155" s="98"/>
      <c r="WBA155" s="98"/>
      <c r="WBB155" s="98"/>
      <c r="WBC155" s="98"/>
      <c r="WBD155" s="98"/>
      <c r="WBE155" s="98"/>
      <c r="WBF155" s="98"/>
      <c r="WBG155" s="98"/>
      <c r="WBH155" s="98"/>
      <c r="WBI155" s="98"/>
      <c r="WBJ155" s="98"/>
      <c r="WBK155" s="98"/>
      <c r="WBL155" s="98"/>
      <c r="WBM155" s="98"/>
      <c r="WBN155" s="98"/>
      <c r="WBO155" s="98"/>
      <c r="WBP155" s="98"/>
      <c r="WBQ155" s="98"/>
      <c r="WBR155" s="98"/>
      <c r="WBS155" s="98"/>
      <c r="WBT155" s="98"/>
      <c r="WBU155" s="98"/>
      <c r="WBV155" s="98"/>
      <c r="WBW155" s="98"/>
      <c r="WBX155" s="98"/>
      <c r="WBY155" s="98"/>
      <c r="WBZ155" s="98"/>
      <c r="WCA155" s="98"/>
      <c r="WCB155" s="98"/>
      <c r="WCC155" s="98"/>
      <c r="WCD155" s="98"/>
      <c r="WCE155" s="98"/>
      <c r="WCF155" s="98"/>
      <c r="WCG155" s="98"/>
      <c r="WCH155" s="98"/>
      <c r="WCI155" s="98"/>
      <c r="WCJ155" s="98"/>
      <c r="WCK155" s="98"/>
      <c r="WCL155" s="98"/>
      <c r="WCM155" s="98"/>
      <c r="WCN155" s="98"/>
      <c r="WCO155" s="98"/>
      <c r="WCP155" s="98"/>
      <c r="WCQ155" s="98"/>
      <c r="WCR155" s="98"/>
      <c r="WCS155" s="98"/>
      <c r="WCT155" s="98"/>
      <c r="WCU155" s="98"/>
      <c r="WCV155" s="98"/>
      <c r="WCW155" s="98"/>
      <c r="WCX155" s="98"/>
      <c r="WCY155" s="98"/>
      <c r="WCZ155" s="98"/>
      <c r="WDA155" s="98"/>
      <c r="WDB155" s="98"/>
      <c r="WDC155" s="98"/>
      <c r="WDD155" s="98"/>
      <c r="WDE155" s="98"/>
      <c r="WDF155" s="98"/>
      <c r="WDG155" s="98"/>
      <c r="WDH155" s="98"/>
      <c r="WDI155" s="98"/>
      <c r="WDJ155" s="98"/>
      <c r="WDK155" s="98"/>
      <c r="WDL155" s="98"/>
      <c r="WDM155" s="98"/>
      <c r="WDN155" s="98"/>
      <c r="WDO155" s="98"/>
      <c r="WDP155" s="98"/>
      <c r="WDQ155" s="98"/>
      <c r="WDR155" s="98"/>
      <c r="WDS155" s="98"/>
      <c r="WDT155" s="98"/>
      <c r="WDU155" s="98"/>
      <c r="WDV155" s="98"/>
      <c r="WDW155" s="98"/>
      <c r="WDX155" s="98"/>
      <c r="WDY155" s="98"/>
      <c r="WDZ155" s="98"/>
      <c r="WEA155" s="98"/>
      <c r="WEB155" s="98"/>
      <c r="WEC155" s="98"/>
      <c r="WED155" s="98"/>
      <c r="WEE155" s="98"/>
      <c r="WEF155" s="98"/>
      <c r="WEG155" s="98"/>
      <c r="WEH155" s="98"/>
      <c r="WEI155" s="98"/>
      <c r="WEJ155" s="98"/>
      <c r="WEK155" s="98"/>
      <c r="WEL155" s="98"/>
      <c r="WEM155" s="98"/>
      <c r="WEN155" s="98"/>
      <c r="WEO155" s="98"/>
      <c r="WEP155" s="98"/>
      <c r="WEQ155" s="98"/>
      <c r="WER155" s="98"/>
      <c r="WES155" s="98"/>
      <c r="WET155" s="98"/>
      <c r="WEU155" s="98"/>
      <c r="WEV155" s="98"/>
      <c r="WEW155" s="98"/>
      <c r="WEX155" s="98"/>
      <c r="WEY155" s="98"/>
      <c r="WEZ155" s="98"/>
      <c r="WFA155" s="98"/>
      <c r="WFB155" s="98"/>
      <c r="WFC155" s="98"/>
      <c r="WFD155" s="98"/>
      <c r="WFE155" s="98"/>
      <c r="WFF155" s="98"/>
      <c r="WFG155" s="98"/>
      <c r="WFH155" s="98"/>
      <c r="WFI155" s="98"/>
      <c r="WFJ155" s="98"/>
      <c r="WFK155" s="98"/>
      <c r="WFL155" s="98"/>
      <c r="WFM155" s="98"/>
      <c r="WFN155" s="98"/>
      <c r="WFO155" s="98"/>
      <c r="WFP155" s="98"/>
      <c r="WFQ155" s="98"/>
      <c r="WFR155" s="98"/>
      <c r="WFS155" s="98"/>
      <c r="WFT155" s="98"/>
      <c r="WFU155" s="98"/>
      <c r="WFV155" s="98"/>
      <c r="WFW155" s="98"/>
      <c r="WFX155" s="98"/>
      <c r="WFY155" s="98"/>
      <c r="WFZ155" s="98"/>
      <c r="WGA155" s="98"/>
      <c r="WGB155" s="98"/>
      <c r="WGC155" s="98"/>
      <c r="WGD155" s="98"/>
      <c r="WGE155" s="98"/>
      <c r="WGF155" s="98"/>
      <c r="WGG155" s="98"/>
      <c r="WGH155" s="98"/>
      <c r="WGI155" s="98"/>
      <c r="WGJ155" s="98"/>
      <c r="WGK155" s="98"/>
      <c r="WGL155" s="98"/>
      <c r="WGM155" s="98"/>
      <c r="WGN155" s="98"/>
      <c r="WGO155" s="98"/>
      <c r="WGP155" s="98"/>
      <c r="WGQ155" s="98"/>
      <c r="WGR155" s="98"/>
      <c r="WGS155" s="98"/>
      <c r="WGT155" s="98"/>
      <c r="WGU155" s="98"/>
      <c r="WGV155" s="98"/>
      <c r="WGW155" s="98"/>
      <c r="WGX155" s="98"/>
      <c r="WGY155" s="98"/>
      <c r="WGZ155" s="98"/>
      <c r="WHA155" s="98"/>
      <c r="WHB155" s="98"/>
      <c r="WHC155" s="98"/>
      <c r="WHD155" s="98"/>
      <c r="WHE155" s="98"/>
      <c r="WHF155" s="98"/>
      <c r="WHG155" s="98"/>
      <c r="WHH155" s="98"/>
      <c r="WHI155" s="98"/>
      <c r="WHJ155" s="98"/>
      <c r="WHK155" s="98"/>
      <c r="WHL155" s="98"/>
      <c r="WHM155" s="98"/>
      <c r="WHN155" s="98"/>
      <c r="WHO155" s="98"/>
      <c r="WHP155" s="98"/>
      <c r="WHQ155" s="98"/>
      <c r="WHR155" s="98"/>
      <c r="WHS155" s="98"/>
      <c r="WHT155" s="98"/>
      <c r="WHU155" s="98"/>
      <c r="WHV155" s="98"/>
      <c r="WHW155" s="98"/>
      <c r="WHX155" s="98"/>
      <c r="WHY155" s="98"/>
      <c r="WHZ155" s="98"/>
      <c r="WIA155" s="98"/>
      <c r="WIB155" s="98"/>
      <c r="WIC155" s="98"/>
      <c r="WID155" s="98"/>
      <c r="WIE155" s="98"/>
      <c r="WIF155" s="98"/>
      <c r="WIG155" s="98"/>
      <c r="WIH155" s="98"/>
      <c r="WII155" s="98"/>
      <c r="WIJ155" s="98"/>
      <c r="WIK155" s="98"/>
      <c r="WIL155" s="98"/>
      <c r="WIM155" s="98"/>
      <c r="WIN155" s="98"/>
      <c r="WIO155" s="98"/>
      <c r="WIP155" s="98"/>
      <c r="WIQ155" s="98"/>
      <c r="WIR155" s="98"/>
      <c r="WIS155" s="98"/>
      <c r="WIT155" s="98"/>
      <c r="WIU155" s="98"/>
      <c r="WIV155" s="98"/>
      <c r="WIW155" s="98"/>
      <c r="WIX155" s="98"/>
      <c r="WIY155" s="98"/>
      <c r="WIZ155" s="98"/>
      <c r="WJA155" s="98"/>
      <c r="WJB155" s="98"/>
      <c r="WJC155" s="98"/>
      <c r="WJD155" s="98"/>
      <c r="WJE155" s="98"/>
      <c r="WJF155" s="98"/>
      <c r="WJG155" s="98"/>
      <c r="WJH155" s="98"/>
      <c r="WJI155" s="98"/>
      <c r="WJJ155" s="98"/>
      <c r="WJK155" s="98"/>
      <c r="WJL155" s="98"/>
      <c r="WJM155" s="98"/>
      <c r="WJN155" s="98"/>
      <c r="WJO155" s="98"/>
      <c r="WJP155" s="98"/>
      <c r="WJQ155" s="98"/>
      <c r="WJR155" s="98"/>
      <c r="WJS155" s="98"/>
      <c r="WJT155" s="98"/>
      <c r="WJU155" s="98"/>
      <c r="WJV155" s="98"/>
      <c r="WJW155" s="98"/>
      <c r="WJX155" s="98"/>
      <c r="WJY155" s="98"/>
      <c r="WJZ155" s="98"/>
      <c r="WKA155" s="98"/>
      <c r="WKB155" s="98"/>
      <c r="WKC155" s="98"/>
      <c r="WKD155" s="98"/>
      <c r="WKE155" s="98"/>
      <c r="WKF155" s="98"/>
      <c r="WKG155" s="98"/>
      <c r="WKH155" s="98"/>
      <c r="WKI155" s="98"/>
      <c r="WKJ155" s="98"/>
      <c r="WKK155" s="98"/>
      <c r="WKL155" s="98"/>
      <c r="WKM155" s="98"/>
      <c r="WKN155" s="98"/>
      <c r="WKO155" s="98"/>
      <c r="WKP155" s="98"/>
      <c r="WKQ155" s="98"/>
      <c r="WKR155" s="98"/>
      <c r="WKS155" s="98"/>
      <c r="WKT155" s="98"/>
      <c r="WKU155" s="98"/>
      <c r="WKV155" s="98"/>
      <c r="WKW155" s="98"/>
      <c r="WKX155" s="98"/>
      <c r="WKY155" s="98"/>
      <c r="WKZ155" s="98"/>
      <c r="WLA155" s="98"/>
      <c r="WLB155" s="98"/>
      <c r="WLC155" s="98"/>
      <c r="WLD155" s="98"/>
      <c r="WLE155" s="98"/>
      <c r="WLF155" s="98"/>
      <c r="WLG155" s="98"/>
      <c r="WLH155" s="98"/>
      <c r="WLI155" s="98"/>
      <c r="WLJ155" s="98"/>
      <c r="WLK155" s="98"/>
      <c r="WLL155" s="98"/>
      <c r="WLM155" s="98"/>
      <c r="WLN155" s="98"/>
      <c r="WLO155" s="98"/>
      <c r="WLP155" s="98"/>
      <c r="WLQ155" s="98"/>
      <c r="WLR155" s="98"/>
      <c r="WLS155" s="98"/>
      <c r="WLT155" s="98"/>
      <c r="WLU155" s="98"/>
      <c r="WLV155" s="98"/>
      <c r="WLW155" s="98"/>
      <c r="WLX155" s="98"/>
      <c r="WLY155" s="98"/>
      <c r="WLZ155" s="98"/>
      <c r="WMA155" s="98"/>
      <c r="WMB155" s="98"/>
      <c r="WMC155" s="98"/>
      <c r="WMD155" s="98"/>
      <c r="WME155" s="98"/>
      <c r="WMF155" s="98"/>
      <c r="WMG155" s="98"/>
      <c r="WMH155" s="98"/>
      <c r="WMI155" s="98"/>
      <c r="WMJ155" s="98"/>
      <c r="WMK155" s="98"/>
      <c r="WML155" s="98"/>
      <c r="WMM155" s="98"/>
      <c r="WMN155" s="98"/>
      <c r="WMO155" s="98"/>
      <c r="WMP155" s="98"/>
      <c r="WMQ155" s="98"/>
      <c r="WMR155" s="98"/>
      <c r="WMS155" s="98"/>
      <c r="WMT155" s="98"/>
      <c r="WMU155" s="98"/>
      <c r="WMV155" s="98"/>
      <c r="WMW155" s="98"/>
      <c r="WMX155" s="98"/>
      <c r="WMY155" s="98"/>
      <c r="WMZ155" s="98"/>
      <c r="WNA155" s="98"/>
      <c r="WNB155" s="98"/>
      <c r="WNC155" s="98"/>
      <c r="WND155" s="98"/>
      <c r="WNE155" s="98"/>
      <c r="WNF155" s="98"/>
      <c r="WNG155" s="98"/>
      <c r="WNH155" s="98"/>
      <c r="WNI155" s="98"/>
      <c r="WNJ155" s="98"/>
      <c r="WNK155" s="98"/>
      <c r="WNL155" s="98"/>
      <c r="WNM155" s="98"/>
      <c r="WNN155" s="98"/>
      <c r="WNO155" s="98"/>
      <c r="WNP155" s="98"/>
      <c r="WNQ155" s="98"/>
      <c r="WNR155" s="98"/>
      <c r="WNS155" s="98"/>
      <c r="WNT155" s="98"/>
      <c r="WNU155" s="98"/>
      <c r="WNV155" s="98"/>
      <c r="WNW155" s="98"/>
      <c r="WNX155" s="98"/>
      <c r="WNY155" s="98"/>
      <c r="WNZ155" s="98"/>
      <c r="WOA155" s="98"/>
      <c r="WOB155" s="98"/>
      <c r="WOC155" s="98"/>
      <c r="WOD155" s="98"/>
      <c r="WOE155" s="98"/>
      <c r="WOF155" s="98"/>
      <c r="WOG155" s="98"/>
      <c r="WOH155" s="98"/>
      <c r="WOI155" s="98"/>
      <c r="WOJ155" s="98"/>
      <c r="WOK155" s="98"/>
      <c r="WOL155" s="98"/>
      <c r="WOM155" s="98"/>
      <c r="WON155" s="98"/>
      <c r="WOO155" s="98"/>
      <c r="WOP155" s="98"/>
      <c r="WOQ155" s="98"/>
      <c r="WOR155" s="98"/>
      <c r="WOS155" s="98"/>
      <c r="WOT155" s="98"/>
      <c r="WOU155" s="98"/>
      <c r="WOV155" s="98"/>
      <c r="WOW155" s="98"/>
      <c r="WOX155" s="98"/>
      <c r="WOY155" s="98"/>
      <c r="WOZ155" s="98"/>
      <c r="WPA155" s="98"/>
      <c r="WPB155" s="98"/>
      <c r="WPC155" s="98"/>
      <c r="WPD155" s="98"/>
      <c r="WPE155" s="98"/>
      <c r="WPF155" s="98"/>
      <c r="WPG155" s="98"/>
      <c r="WPH155" s="98"/>
      <c r="WPI155" s="98"/>
      <c r="WPJ155" s="98"/>
      <c r="WPK155" s="98"/>
      <c r="WPL155" s="98"/>
      <c r="WPM155" s="98"/>
      <c r="WPN155" s="98"/>
      <c r="WPO155" s="98"/>
      <c r="WPP155" s="98"/>
      <c r="WPQ155" s="98"/>
      <c r="WPR155" s="98"/>
      <c r="WPS155" s="98"/>
      <c r="WPT155" s="98"/>
      <c r="WPU155" s="98"/>
      <c r="WPV155" s="98"/>
      <c r="WPW155" s="98"/>
      <c r="WPX155" s="98"/>
      <c r="WPY155" s="98"/>
      <c r="WPZ155" s="98"/>
      <c r="WQA155" s="98"/>
      <c r="WQB155" s="98"/>
      <c r="WQC155" s="98"/>
      <c r="WQD155" s="98"/>
      <c r="WQE155" s="98"/>
      <c r="WQF155" s="98"/>
      <c r="WQG155" s="98"/>
      <c r="WQH155" s="98"/>
      <c r="WQI155" s="98"/>
      <c r="WQJ155" s="98"/>
      <c r="WQK155" s="98"/>
      <c r="WQL155" s="98"/>
      <c r="WQM155" s="98"/>
      <c r="WQN155" s="98"/>
      <c r="WQO155" s="98"/>
      <c r="WQP155" s="98"/>
      <c r="WQQ155" s="98"/>
      <c r="WQR155" s="98"/>
      <c r="WQS155" s="98"/>
      <c r="WQT155" s="98"/>
      <c r="WQU155" s="98"/>
      <c r="WQV155" s="98"/>
      <c r="WQW155" s="98"/>
      <c r="WQX155" s="98"/>
      <c r="WQY155" s="98"/>
      <c r="WQZ155" s="98"/>
      <c r="WRA155" s="98"/>
      <c r="WRB155" s="98"/>
      <c r="WRC155" s="98"/>
      <c r="WRD155" s="98"/>
      <c r="WRE155" s="98"/>
      <c r="WRF155" s="98"/>
      <c r="WRG155" s="98"/>
      <c r="WRH155" s="98"/>
      <c r="WRI155" s="98"/>
      <c r="WRJ155" s="98"/>
      <c r="WRK155" s="98"/>
      <c r="WRL155" s="98"/>
      <c r="WRM155" s="98"/>
      <c r="WRN155" s="98"/>
      <c r="WRO155" s="98"/>
      <c r="WRP155" s="98"/>
      <c r="WRQ155" s="98"/>
      <c r="WRR155" s="98"/>
      <c r="WRS155" s="98"/>
      <c r="WRT155" s="98"/>
      <c r="WRU155" s="98"/>
      <c r="WRV155" s="98"/>
      <c r="WRW155" s="98"/>
      <c r="WRX155" s="98"/>
      <c r="WRY155" s="98"/>
      <c r="WRZ155" s="98"/>
      <c r="WSA155" s="98"/>
      <c r="WSB155" s="98"/>
      <c r="WSC155" s="98"/>
      <c r="WSD155" s="98"/>
      <c r="WSE155" s="98"/>
      <c r="WSF155" s="98"/>
      <c r="WSG155" s="98"/>
      <c r="WSH155" s="98"/>
      <c r="WSI155" s="98"/>
      <c r="WSJ155" s="98"/>
      <c r="WSK155" s="98"/>
      <c r="WSL155" s="98"/>
      <c r="WSM155" s="98"/>
      <c r="WSN155" s="98"/>
      <c r="WSO155" s="98"/>
      <c r="WSP155" s="98"/>
      <c r="WSQ155" s="98"/>
      <c r="WSR155" s="98"/>
      <c r="WSS155" s="98"/>
      <c r="WST155" s="98"/>
      <c r="WSU155" s="98"/>
      <c r="WSV155" s="98"/>
      <c r="WSW155" s="98"/>
      <c r="WSX155" s="98"/>
      <c r="WSY155" s="98"/>
      <c r="WSZ155" s="98"/>
      <c r="WTA155" s="98"/>
      <c r="WTB155" s="98"/>
      <c r="WTC155" s="98"/>
      <c r="WTD155" s="98"/>
      <c r="WTE155" s="98"/>
      <c r="WTF155" s="98"/>
      <c r="WTG155" s="98"/>
      <c r="WTH155" s="98"/>
      <c r="WTI155" s="98"/>
      <c r="WTJ155" s="98"/>
      <c r="WTK155" s="98"/>
      <c r="WTL155" s="98"/>
      <c r="WTM155" s="98"/>
      <c r="WTN155" s="98"/>
      <c r="WTO155" s="98"/>
      <c r="WTP155" s="98"/>
      <c r="WTQ155" s="98"/>
      <c r="WTR155" s="98"/>
      <c r="WTS155" s="98"/>
      <c r="WTT155" s="98"/>
      <c r="WTU155" s="98"/>
      <c r="WTV155" s="98"/>
      <c r="WTW155" s="98"/>
      <c r="WTX155" s="98"/>
      <c r="WTY155" s="98"/>
      <c r="WTZ155" s="98"/>
      <c r="WUA155" s="98"/>
      <c r="WUB155" s="98"/>
      <c r="WUC155" s="98"/>
      <c r="WUD155" s="98"/>
      <c r="WUE155" s="98"/>
      <c r="WUF155" s="98"/>
      <c r="WUG155" s="98"/>
      <c r="WUH155" s="98"/>
      <c r="WUI155" s="98"/>
      <c r="WUJ155" s="98"/>
      <c r="WUK155" s="98"/>
      <c r="WUL155" s="98"/>
      <c r="WUM155" s="98"/>
      <c r="WUN155" s="98"/>
      <c r="WUO155" s="98"/>
      <c r="WUP155" s="98"/>
      <c r="WUQ155" s="98"/>
      <c r="WUR155" s="98"/>
      <c r="WUS155" s="98"/>
      <c r="WUT155" s="98"/>
      <c r="WUU155" s="98"/>
      <c r="WUV155" s="98"/>
      <c r="WUW155" s="98"/>
      <c r="WUX155" s="98"/>
      <c r="WUY155" s="98"/>
      <c r="WUZ155" s="98"/>
      <c r="WVA155" s="98"/>
      <c r="WVB155" s="98"/>
      <c r="WVC155" s="98"/>
      <c r="WVD155" s="98"/>
      <c r="WVE155" s="98"/>
      <c r="WVF155" s="98"/>
      <c r="WVG155" s="98"/>
      <c r="WVH155" s="98"/>
      <c r="WVI155" s="98"/>
      <c r="WVJ155" s="98"/>
      <c r="WVK155" s="98"/>
      <c r="WVL155" s="98"/>
      <c r="WVM155" s="98"/>
      <c r="WVN155" s="98"/>
      <c r="WVO155" s="98"/>
      <c r="WVP155" s="98"/>
      <c r="WVQ155" s="98"/>
      <c r="WVR155" s="98"/>
      <c r="WVS155" s="98"/>
      <c r="WVT155" s="98"/>
      <c r="WVU155" s="98"/>
      <c r="WVV155" s="98"/>
      <c r="WVW155" s="98"/>
      <c r="WVX155" s="98"/>
      <c r="WVY155" s="98"/>
      <c r="WVZ155" s="98"/>
      <c r="WWA155" s="98"/>
      <c r="WWB155" s="98"/>
      <c r="WWC155" s="98"/>
      <c r="WWD155" s="98"/>
      <c r="WWE155" s="98"/>
      <c r="WWF155" s="98"/>
      <c r="WWG155" s="98"/>
      <c r="WWH155" s="98"/>
      <c r="WWI155" s="98"/>
      <c r="WWJ155" s="98"/>
      <c r="WWK155" s="98"/>
      <c r="WWL155" s="98"/>
      <c r="WWM155" s="98"/>
      <c r="WWN155" s="98"/>
      <c r="WWO155" s="98"/>
      <c r="WWP155" s="98"/>
      <c r="WWQ155" s="98"/>
      <c r="WWR155" s="98"/>
      <c r="WWS155" s="98"/>
      <c r="WWT155" s="98"/>
      <c r="WWU155" s="98"/>
      <c r="WWV155" s="98"/>
      <c r="WWW155" s="98"/>
      <c r="WWX155" s="98"/>
      <c r="WWY155" s="98"/>
      <c r="WWZ155" s="98"/>
      <c r="WXA155" s="98"/>
      <c r="WXB155" s="98"/>
      <c r="WXC155" s="98"/>
      <c r="WXD155" s="98"/>
      <c r="WXE155" s="98"/>
      <c r="WXF155" s="98"/>
      <c r="WXG155" s="98"/>
      <c r="WXH155" s="98"/>
      <c r="WXI155" s="98"/>
      <c r="WXJ155" s="98"/>
      <c r="WXK155" s="98"/>
      <c r="WXL155" s="98"/>
      <c r="WXM155" s="98"/>
      <c r="WXN155" s="98"/>
      <c r="WXO155" s="98"/>
      <c r="WXP155" s="98"/>
      <c r="WXQ155" s="98"/>
      <c r="WXR155" s="98"/>
      <c r="WXS155" s="98"/>
      <c r="WXT155" s="98"/>
      <c r="WXU155" s="98"/>
      <c r="WXV155" s="98"/>
      <c r="WXW155" s="98"/>
      <c r="WXX155" s="98"/>
      <c r="WXY155" s="98"/>
      <c r="WXZ155" s="98"/>
      <c r="WYA155" s="98"/>
      <c r="WYB155" s="98"/>
      <c r="WYC155" s="98"/>
      <c r="WYD155" s="98"/>
      <c r="WYE155" s="98"/>
      <c r="WYF155" s="98"/>
      <c r="WYG155" s="98"/>
      <c r="WYH155" s="98"/>
      <c r="WYI155" s="98"/>
      <c r="WYJ155" s="98"/>
      <c r="WYK155" s="98"/>
      <c r="WYL155" s="98"/>
      <c r="WYM155" s="98"/>
      <c r="WYN155" s="98"/>
      <c r="WYO155" s="98"/>
      <c r="WYP155" s="98"/>
      <c r="WYQ155" s="98"/>
      <c r="WYR155" s="98"/>
      <c r="WYS155" s="98"/>
      <c r="WYT155" s="98"/>
      <c r="WYU155" s="98"/>
      <c r="WYV155" s="98"/>
      <c r="WYW155" s="98"/>
      <c r="WYX155" s="98"/>
      <c r="WYY155" s="98"/>
      <c r="WYZ155" s="98"/>
      <c r="WZA155" s="98"/>
      <c r="WZB155" s="98"/>
      <c r="WZC155" s="98"/>
      <c r="WZD155" s="98"/>
      <c r="WZE155" s="98"/>
      <c r="WZF155" s="98"/>
      <c r="WZG155" s="98"/>
      <c r="WZH155" s="98"/>
      <c r="WZI155" s="98"/>
      <c r="WZJ155" s="98"/>
      <c r="WZK155" s="98"/>
      <c r="WZL155" s="98"/>
      <c r="WZM155" s="98"/>
      <c r="WZN155" s="98"/>
      <c r="WZO155" s="98"/>
      <c r="WZP155" s="98"/>
      <c r="WZQ155" s="98"/>
      <c r="WZR155" s="98"/>
      <c r="WZS155" s="98"/>
      <c r="WZT155" s="98"/>
      <c r="WZU155" s="98"/>
      <c r="WZV155" s="98"/>
      <c r="WZW155" s="98"/>
      <c r="WZX155" s="98"/>
      <c r="WZY155" s="98"/>
      <c r="WZZ155" s="98"/>
      <c r="XAA155" s="98"/>
      <c r="XAB155" s="98"/>
      <c r="XAC155" s="98"/>
      <c r="XAD155" s="98"/>
      <c r="XAE155" s="98"/>
      <c r="XAF155" s="98"/>
      <c r="XAG155" s="98"/>
      <c r="XAH155" s="98"/>
      <c r="XAI155" s="98"/>
      <c r="XAJ155" s="98"/>
      <c r="XAK155" s="98"/>
      <c r="XAL155" s="98"/>
      <c r="XAM155" s="98"/>
      <c r="XAN155" s="98"/>
      <c r="XAO155" s="98"/>
      <c r="XAP155" s="98"/>
      <c r="XAQ155" s="98"/>
      <c r="XAR155" s="98"/>
      <c r="XAS155" s="98"/>
      <c r="XAT155" s="98"/>
      <c r="XAU155" s="98"/>
      <c r="XAV155" s="98"/>
      <c r="XAW155" s="98"/>
      <c r="XAX155" s="98"/>
      <c r="XAY155" s="98"/>
      <c r="XAZ155" s="98"/>
      <c r="XBA155" s="98"/>
      <c r="XBB155" s="98"/>
      <c r="XBC155" s="98"/>
      <c r="XBD155" s="98"/>
      <c r="XBE155" s="98"/>
      <c r="XBF155" s="98"/>
      <c r="XBG155" s="98"/>
      <c r="XBH155" s="98"/>
      <c r="XBI155" s="98"/>
      <c r="XBJ155" s="98"/>
      <c r="XBK155" s="98"/>
      <c r="XBL155" s="98"/>
      <c r="XBM155" s="98"/>
      <c r="XBN155" s="98"/>
      <c r="XBO155" s="98"/>
      <c r="XBP155" s="98"/>
      <c r="XBQ155" s="98"/>
      <c r="XBR155" s="98"/>
      <c r="XBS155" s="98"/>
      <c r="XBT155" s="98"/>
      <c r="XBU155" s="98"/>
      <c r="XBV155" s="98"/>
      <c r="XBW155" s="98"/>
      <c r="XBX155" s="98"/>
      <c r="XBY155" s="98"/>
      <c r="XBZ155" s="98"/>
      <c r="XCA155" s="98"/>
      <c r="XCB155" s="98"/>
      <c r="XCC155" s="98"/>
      <c r="XCD155" s="98"/>
      <c r="XCE155" s="98"/>
      <c r="XCF155" s="98"/>
      <c r="XCG155" s="98"/>
      <c r="XCH155" s="98"/>
      <c r="XCI155" s="98"/>
      <c r="XCJ155" s="98"/>
      <c r="XCK155" s="98"/>
      <c r="XCL155" s="98"/>
      <c r="XCM155" s="98"/>
      <c r="XCN155" s="98"/>
      <c r="XCO155" s="98"/>
      <c r="XCP155" s="98"/>
      <c r="XCQ155" s="98"/>
      <c r="XCR155" s="98"/>
      <c r="XCS155" s="98"/>
      <c r="XCT155" s="98"/>
      <c r="XCU155" s="98"/>
      <c r="XCV155" s="98"/>
      <c r="XCW155" s="98"/>
      <c r="XCX155" s="98"/>
      <c r="XCY155" s="98"/>
      <c r="XCZ155" s="98"/>
      <c r="XDA155" s="98"/>
      <c r="XDB155" s="98"/>
      <c r="XDC155" s="98"/>
      <c r="XDD155" s="98"/>
      <c r="XDE155" s="98"/>
      <c r="XDF155" s="98"/>
      <c r="XDG155" s="98"/>
      <c r="XDH155" s="98"/>
      <c r="XDI155" s="98"/>
      <c r="XDJ155" s="98"/>
      <c r="XDK155" s="98"/>
      <c r="XDL155" s="98"/>
      <c r="XDM155" s="98"/>
      <c r="XDN155" s="98"/>
      <c r="XDO155" s="98"/>
      <c r="XDP155" s="98"/>
      <c r="XDQ155" s="98"/>
      <c r="XDR155" s="98"/>
      <c r="XDS155" s="98"/>
      <c r="XDT155" s="98"/>
      <c r="XDU155" s="98"/>
      <c r="XDV155" s="98"/>
      <c r="XDW155" s="98"/>
      <c r="XDX155" s="98"/>
      <c r="XDY155" s="98"/>
      <c r="XDZ155" s="98"/>
      <c r="XEA155" s="98"/>
      <c r="XEB155" s="98"/>
      <c r="XEC155" s="98"/>
      <c r="XED155" s="98"/>
      <c r="XEE155" s="98"/>
      <c r="XEF155" s="98"/>
      <c r="XEG155" s="98"/>
      <c r="XEH155" s="98"/>
      <c r="XEI155" s="98"/>
      <c r="XEJ155" s="98"/>
      <c r="XEK155" s="98"/>
      <c r="XEL155" s="98"/>
      <c r="XEM155" s="98"/>
      <c r="XEN155" s="98"/>
      <c r="XEO155" s="98"/>
      <c r="XEP155" s="98"/>
      <c r="XEQ155" s="98"/>
      <c r="XER155" s="98"/>
      <c r="XES155" s="98"/>
      <c r="XET155" s="98"/>
      <c r="XEU155" s="98"/>
      <c r="XEV155" s="98"/>
      <c r="XEW155" s="98"/>
      <c r="XEX155" s="98"/>
      <c r="XEY155" s="98"/>
      <c r="XEZ155" s="98"/>
    </row>
    <row r="156" spans="1:16380" x14ac:dyDescent="0.25">
      <c r="A156" s="106">
        <f t="shared" si="39"/>
        <v>5</v>
      </c>
      <c r="B156" s="9" t="s">
        <v>51</v>
      </c>
      <c r="C156" s="15">
        <f>F32</f>
        <v>20710014.340830807</v>
      </c>
      <c r="D156" s="108">
        <f>+D$81*($C156)</f>
        <v>17461600.700885646</v>
      </c>
      <c r="E156" s="108">
        <f t="shared" ref="E156:V156" si="41">+E$81*($C156)</f>
        <v>40964.447422746925</v>
      </c>
      <c r="F156" s="108">
        <f t="shared" si="41"/>
        <v>227.64144353313114</v>
      </c>
      <c r="G156" s="108">
        <f t="shared" si="41"/>
        <v>317.9349770015798</v>
      </c>
      <c r="H156" s="108">
        <f t="shared" si="41"/>
        <v>0</v>
      </c>
      <c r="I156" s="108">
        <f t="shared" si="41"/>
        <v>754045.89625488559</v>
      </c>
      <c r="J156" s="108">
        <f t="shared" si="41"/>
        <v>1511674.980025602</v>
      </c>
      <c r="K156" s="108">
        <f t="shared" si="41"/>
        <v>677414.65135903982</v>
      </c>
      <c r="L156" s="108">
        <f t="shared" si="41"/>
        <v>117302.82064918695</v>
      </c>
      <c r="M156" s="108">
        <f t="shared" si="41"/>
        <v>26877.45991176875</v>
      </c>
      <c r="N156" s="108">
        <f t="shared" si="41"/>
        <v>33657.868405295245</v>
      </c>
      <c r="O156" s="108">
        <f t="shared" si="41"/>
        <v>83850.13605054385</v>
      </c>
      <c r="P156" s="108">
        <f t="shared" si="41"/>
        <v>0</v>
      </c>
      <c r="Q156" s="108">
        <f t="shared" si="41"/>
        <v>0</v>
      </c>
      <c r="R156" s="108">
        <f t="shared" si="41"/>
        <v>0</v>
      </c>
      <c r="S156" s="108">
        <f t="shared" si="41"/>
        <v>0</v>
      </c>
      <c r="T156" s="108">
        <f t="shared" si="41"/>
        <v>0</v>
      </c>
      <c r="U156" s="108">
        <f t="shared" si="41"/>
        <v>2079.8034455535344</v>
      </c>
      <c r="V156" s="108">
        <f t="shared" si="41"/>
        <v>0</v>
      </c>
      <c r="W156" s="84"/>
      <c r="X156" s="37">
        <v>0</v>
      </c>
      <c r="Y156" s="9" t="s">
        <v>175</v>
      </c>
      <c r="Z156" s="5"/>
      <c r="AA156" s="5"/>
      <c r="AB156" s="5"/>
      <c r="AC156" s="5">
        <f t="shared" ref="AC156:AC161" si="42">SUM(D156:V156)-C156</f>
        <v>0</v>
      </c>
      <c r="AD156" s="5"/>
      <c r="AE156" s="5"/>
      <c r="AF156" s="5"/>
      <c r="AG156" s="5"/>
      <c r="AH156" s="5"/>
      <c r="AI156" s="5"/>
      <c r="AJ156" s="5"/>
    </row>
    <row r="157" spans="1:16380" x14ac:dyDescent="0.25">
      <c r="A157" s="106">
        <f t="shared" si="39"/>
        <v>6</v>
      </c>
      <c r="B157" s="9" t="s">
        <v>56</v>
      </c>
      <c r="C157" s="15">
        <f>F33</f>
        <v>5112588.9861999936</v>
      </c>
      <c r="D157" s="108">
        <f>+D$98*($C157)</f>
        <v>0</v>
      </c>
      <c r="E157" s="108">
        <f t="shared" ref="E157:V157" si="43">+E$98*($C157)</f>
        <v>0</v>
      </c>
      <c r="F157" s="108">
        <f t="shared" si="43"/>
        <v>0</v>
      </c>
      <c r="G157" s="108">
        <f t="shared" si="43"/>
        <v>0</v>
      </c>
      <c r="H157" s="108">
        <f t="shared" si="43"/>
        <v>0</v>
      </c>
      <c r="I157" s="108">
        <f t="shared" si="43"/>
        <v>0</v>
      </c>
      <c r="J157" s="108">
        <f t="shared" si="43"/>
        <v>0</v>
      </c>
      <c r="K157" s="108">
        <f t="shared" si="43"/>
        <v>0</v>
      </c>
      <c r="L157" s="108">
        <f t="shared" si="43"/>
        <v>0</v>
      </c>
      <c r="M157" s="108">
        <f t="shared" si="43"/>
        <v>0</v>
      </c>
      <c r="N157" s="108">
        <f t="shared" si="43"/>
        <v>516601.24350720982</v>
      </c>
      <c r="O157" s="108">
        <f t="shared" si="43"/>
        <v>0</v>
      </c>
      <c r="P157" s="108">
        <f t="shared" si="43"/>
        <v>0</v>
      </c>
      <c r="Q157" s="108">
        <f t="shared" si="43"/>
        <v>155355.22487975689</v>
      </c>
      <c r="R157" s="108">
        <f t="shared" si="43"/>
        <v>437683.90012859768</v>
      </c>
      <c r="S157" s="108">
        <f t="shared" si="43"/>
        <v>188153.73968838938</v>
      </c>
      <c r="T157" s="108">
        <f t="shared" si="43"/>
        <v>0</v>
      </c>
      <c r="U157" s="108">
        <f t="shared" si="43"/>
        <v>0</v>
      </c>
      <c r="V157" s="108">
        <f t="shared" si="43"/>
        <v>3814794.87799604</v>
      </c>
      <c r="W157" s="40"/>
      <c r="X157" s="37">
        <f>+V157+S157+R157</f>
        <v>4440632.5178130269</v>
      </c>
      <c r="Y157" s="22" t="s">
        <v>163</v>
      </c>
      <c r="Z157" s="5"/>
      <c r="AA157" s="5"/>
      <c r="AB157" s="5"/>
      <c r="AC157" s="5">
        <f t="shared" si="42"/>
        <v>0</v>
      </c>
      <c r="AD157" s="5"/>
      <c r="AE157" s="5"/>
      <c r="AF157" s="5"/>
      <c r="AG157" s="5"/>
      <c r="AH157" s="5"/>
      <c r="AI157" s="5"/>
      <c r="AJ157" s="5"/>
    </row>
    <row r="158" spans="1:16380" x14ac:dyDescent="0.25">
      <c r="A158" s="106">
        <f>+A157+1</f>
        <v>7</v>
      </c>
      <c r="B158" s="9" t="s">
        <v>52</v>
      </c>
      <c r="C158" s="15">
        <f>F35-C159</f>
        <v>247179504.36476815</v>
      </c>
      <c r="D158" s="15">
        <f>+D$81*($C158)</f>
        <v>208408827.5183326</v>
      </c>
      <c r="E158" s="108">
        <f t="shared" ref="E158:V158" si="44">+E$81*($C158)</f>
        <v>488921.52578417718</v>
      </c>
      <c r="F158" s="108">
        <f t="shared" si="44"/>
        <v>2716.9608991754294</v>
      </c>
      <c r="G158" s="108">
        <f t="shared" si="44"/>
        <v>3794.6381273399852</v>
      </c>
      <c r="H158" s="108">
        <f t="shared" si="44"/>
        <v>0</v>
      </c>
      <c r="I158" s="108">
        <f t="shared" si="44"/>
        <v>8999737.4138512034</v>
      </c>
      <c r="J158" s="108">
        <f t="shared" si="44"/>
        <v>18042241.119392652</v>
      </c>
      <c r="K158" s="108">
        <f t="shared" si="44"/>
        <v>8085123.2170437258</v>
      </c>
      <c r="L158" s="108">
        <f t="shared" si="44"/>
        <v>1400040.2216762616</v>
      </c>
      <c r="M158" s="108">
        <f t="shared" si="44"/>
        <v>320789.60015381675</v>
      </c>
      <c r="N158" s="108">
        <f t="shared" si="44"/>
        <v>401715.57071272022</v>
      </c>
      <c r="O158" s="108">
        <f t="shared" si="44"/>
        <v>1000773.5740206328</v>
      </c>
      <c r="P158" s="108">
        <f t="shared" si="44"/>
        <v>0</v>
      </c>
      <c r="Q158" s="108">
        <f t="shared" si="44"/>
        <v>0</v>
      </c>
      <c r="R158" s="108">
        <f t="shared" si="44"/>
        <v>0</v>
      </c>
      <c r="S158" s="108">
        <f t="shared" si="44"/>
        <v>0</v>
      </c>
      <c r="T158" s="108">
        <f t="shared" si="44"/>
        <v>0</v>
      </c>
      <c r="U158" s="108">
        <f t="shared" si="44"/>
        <v>24823.00477380725</v>
      </c>
      <c r="V158" s="108">
        <f t="shared" si="44"/>
        <v>0</v>
      </c>
      <c r="W158" s="40"/>
      <c r="X158" s="37">
        <v>0</v>
      </c>
      <c r="Y158" s="9" t="s">
        <v>183</v>
      </c>
      <c r="Z158" s="5"/>
      <c r="AA158" s="5"/>
      <c r="AB158" s="5"/>
      <c r="AC158" s="5">
        <f t="shared" si="42"/>
        <v>0</v>
      </c>
      <c r="AD158" s="5"/>
      <c r="AE158" s="5"/>
      <c r="AF158" s="5"/>
      <c r="AG158" s="5"/>
      <c r="AH158" s="5"/>
      <c r="AI158" s="5"/>
      <c r="AJ158" s="5"/>
    </row>
    <row r="159" spans="1:16380" s="127" customFormat="1" x14ac:dyDescent="0.25">
      <c r="A159" s="106">
        <f t="shared" si="39"/>
        <v>8</v>
      </c>
      <c r="B159" s="157" t="s">
        <v>205</v>
      </c>
      <c r="C159" s="118">
        <f>SUM(D159:V159)</f>
        <v>2213866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18">
        <v>0</v>
      </c>
      <c r="Q159" s="135">
        <v>1035507</v>
      </c>
      <c r="R159" s="135">
        <v>351422</v>
      </c>
      <c r="S159" s="135">
        <v>2203</v>
      </c>
      <c r="T159" s="118">
        <v>0</v>
      </c>
      <c r="U159" s="118">
        <v>0</v>
      </c>
      <c r="V159" s="135">
        <v>824734</v>
      </c>
      <c r="W159" s="160"/>
      <c r="X159" s="118">
        <v>0</v>
      </c>
      <c r="Y159" s="128" t="s">
        <v>167</v>
      </c>
      <c r="Z159" s="101"/>
      <c r="AA159" s="101"/>
      <c r="AB159" s="101"/>
      <c r="AC159" s="101">
        <f t="shared" si="42"/>
        <v>0</v>
      </c>
      <c r="AD159" s="101"/>
      <c r="AE159" s="101"/>
      <c r="AF159" s="101"/>
      <c r="AG159" s="101"/>
      <c r="AH159" s="101"/>
      <c r="AI159" s="101"/>
      <c r="AJ159" s="101"/>
    </row>
    <row r="160" spans="1:16380" x14ac:dyDescent="0.25">
      <c r="A160" s="106">
        <f t="shared" si="39"/>
        <v>9</v>
      </c>
      <c r="B160" s="9" t="s">
        <v>53</v>
      </c>
      <c r="C160" s="15">
        <f>F26-SUM(C154:C159)</f>
        <v>84770687.538180768</v>
      </c>
      <c r="D160" s="15">
        <f>+D$78*$C160</f>
        <v>71371259.662180424</v>
      </c>
      <c r="E160" s="15">
        <f t="shared" ref="E160:V160" si="45">+E$78*$C160</f>
        <v>167435.06302823202</v>
      </c>
      <c r="F160" s="15">
        <f t="shared" si="45"/>
        <v>930.44485752400931</v>
      </c>
      <c r="G160" s="15">
        <f t="shared" si="45"/>
        <v>1299.5039909553202</v>
      </c>
      <c r="H160" s="15">
        <f t="shared" si="45"/>
        <v>0</v>
      </c>
      <c r="I160" s="15">
        <f t="shared" si="45"/>
        <v>3082031.6178733492</v>
      </c>
      <c r="J160" s="15">
        <f t="shared" si="45"/>
        <v>6178708.892292819</v>
      </c>
      <c r="K160" s="15">
        <f t="shared" si="45"/>
        <v>2768814.7157470663</v>
      </c>
      <c r="L160" s="15">
        <f t="shared" si="45"/>
        <v>479454.90307968593</v>
      </c>
      <c r="M160" s="15">
        <f t="shared" si="45"/>
        <v>109856.94858578448</v>
      </c>
      <c r="N160" s="15">
        <f t="shared" si="45"/>
        <v>137570.69049849402</v>
      </c>
      <c r="O160" s="15">
        <f t="shared" si="45"/>
        <v>342722.86574901408</v>
      </c>
      <c r="P160" s="108">
        <f t="shared" si="45"/>
        <v>0</v>
      </c>
      <c r="Q160" s="15">
        <f t="shared" si="45"/>
        <v>50680.655647257496</v>
      </c>
      <c r="R160" s="15">
        <f t="shared" si="45"/>
        <v>26353.940936573897</v>
      </c>
      <c r="S160" s="15">
        <f t="shared" si="45"/>
        <v>2650.9881415488535</v>
      </c>
      <c r="T160" s="15">
        <f t="shared" si="45"/>
        <v>0</v>
      </c>
      <c r="U160" s="15">
        <f t="shared" si="45"/>
        <v>8500.835307233323</v>
      </c>
      <c r="V160" s="15">
        <f t="shared" si="45"/>
        <v>42415.810264781656</v>
      </c>
      <c r="W160" s="40"/>
      <c r="X160" s="15">
        <v>0</v>
      </c>
      <c r="Y160" s="9" t="s">
        <v>167</v>
      </c>
      <c r="Z160" s="5"/>
      <c r="AA160" s="5"/>
      <c r="AB160" s="5"/>
      <c r="AC160" s="5">
        <f t="shared" si="42"/>
        <v>0</v>
      </c>
      <c r="AD160" s="5"/>
      <c r="AE160" s="5"/>
      <c r="AF160" s="5"/>
      <c r="AG160" s="5"/>
      <c r="AH160" s="5"/>
      <c r="AI160" s="5"/>
      <c r="AJ160" s="5"/>
    </row>
    <row r="161" spans="1:36" x14ac:dyDescent="0.25">
      <c r="A161" s="106">
        <f t="shared" si="39"/>
        <v>10</v>
      </c>
      <c r="B161" s="9" t="s">
        <v>54</v>
      </c>
      <c r="C161" s="30">
        <f t="shared" ref="C161:V161" si="46">SUM(C154:C160)</f>
        <v>451916870.2455309</v>
      </c>
      <c r="D161" s="30">
        <f t="shared" si="46"/>
        <v>373276954.61649734</v>
      </c>
      <c r="E161" s="30">
        <f t="shared" si="46"/>
        <v>875697.73490096116</v>
      </c>
      <c r="F161" s="30">
        <f t="shared" si="46"/>
        <v>4866.2952636547643</v>
      </c>
      <c r="G161" s="30">
        <f t="shared" si="46"/>
        <v>6796.5017648809553</v>
      </c>
      <c r="H161" s="30">
        <f t="shared" si="46"/>
        <v>0</v>
      </c>
      <c r="I161" s="30">
        <f t="shared" si="46"/>
        <v>16119252.78882451</v>
      </c>
      <c r="J161" s="30">
        <f t="shared" si="46"/>
        <v>32315103.442108341</v>
      </c>
      <c r="K161" s="30">
        <f t="shared" si="46"/>
        <v>14481105.27799857</v>
      </c>
      <c r="L161" s="30">
        <f t="shared" si="46"/>
        <v>2507584.5227426859</v>
      </c>
      <c r="M161" s="30">
        <f t="shared" si="46"/>
        <v>574559.9475988003</v>
      </c>
      <c r="N161" s="30">
        <f t="shared" si="46"/>
        <v>1236106.1063445674</v>
      </c>
      <c r="O161" s="30">
        <f t="shared" si="46"/>
        <v>1792465.8778584083</v>
      </c>
      <c r="P161" s="30">
        <f t="shared" si="46"/>
        <v>0</v>
      </c>
      <c r="Q161" s="30">
        <f t="shared" si="46"/>
        <v>1375967.8805270146</v>
      </c>
      <c r="R161" s="30">
        <f t="shared" si="46"/>
        <v>928398.84106517152</v>
      </c>
      <c r="S161" s="30">
        <f t="shared" si="46"/>
        <v>193819.72782993823</v>
      </c>
      <c r="T161" s="30">
        <f t="shared" si="46"/>
        <v>0</v>
      </c>
      <c r="U161" s="30">
        <f t="shared" si="46"/>
        <v>44459.99594514526</v>
      </c>
      <c r="V161" s="30">
        <f t="shared" si="46"/>
        <v>6183730.6882608226</v>
      </c>
      <c r="W161" s="40"/>
      <c r="X161" s="37">
        <f>SUM(V161+S161+R161+Q161)</f>
        <v>8681917.1376829464</v>
      </c>
      <c r="Y161" s="21"/>
      <c r="Z161" s="5"/>
      <c r="AA161" s="5"/>
      <c r="AB161" s="5"/>
      <c r="AC161" s="5">
        <f t="shared" si="42"/>
        <v>0</v>
      </c>
      <c r="AD161" s="5"/>
      <c r="AE161" s="5"/>
      <c r="AF161" s="5"/>
      <c r="AG161" s="5"/>
      <c r="AH161" s="5"/>
      <c r="AI161" s="5"/>
      <c r="AJ161" s="5"/>
    </row>
    <row r="162" spans="1:36" x14ac:dyDescent="0.25">
      <c r="A162" s="12"/>
      <c r="B162" s="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120"/>
      <c r="Q162" s="40"/>
      <c r="R162" s="40"/>
      <c r="S162" s="40"/>
      <c r="T162" s="40"/>
      <c r="U162" s="40"/>
      <c r="V162" s="40"/>
      <c r="W162" s="40"/>
      <c r="X162" s="37"/>
      <c r="Y162" s="21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x14ac:dyDescent="0.25">
      <c r="A163" s="12">
        <f>+A161+1</f>
        <v>11</v>
      </c>
      <c r="B163" s="41" t="s">
        <v>55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26"/>
      <c r="O163" s="6"/>
      <c r="P163" s="102"/>
      <c r="Q163" s="32"/>
      <c r="R163" s="32"/>
      <c r="S163" s="32"/>
      <c r="T163" s="6"/>
      <c r="U163" s="6"/>
      <c r="V163" s="32"/>
      <c r="W163" s="3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x14ac:dyDescent="0.25">
      <c r="A164" s="12">
        <f>+A163+1</f>
        <v>12</v>
      </c>
      <c r="B164" s="9" t="s">
        <v>56</v>
      </c>
      <c r="C164" s="15">
        <f>G33</f>
        <v>0</v>
      </c>
      <c r="D164" s="108">
        <f>+D$98*($C164)</f>
        <v>0</v>
      </c>
      <c r="E164" s="108">
        <f t="shared" ref="E164:V164" si="47">+E$98*($C164)</f>
        <v>0</v>
      </c>
      <c r="F164" s="108">
        <f t="shared" si="47"/>
        <v>0</v>
      </c>
      <c r="G164" s="108">
        <f t="shared" si="47"/>
        <v>0</v>
      </c>
      <c r="H164" s="108">
        <f t="shared" si="47"/>
        <v>0</v>
      </c>
      <c r="I164" s="108">
        <f t="shared" si="47"/>
        <v>0</v>
      </c>
      <c r="J164" s="108">
        <f t="shared" si="47"/>
        <v>0</v>
      </c>
      <c r="K164" s="108">
        <f t="shared" si="47"/>
        <v>0</v>
      </c>
      <c r="L164" s="108">
        <f t="shared" si="47"/>
        <v>0</v>
      </c>
      <c r="M164" s="108">
        <f t="shared" si="47"/>
        <v>0</v>
      </c>
      <c r="N164" s="108">
        <f t="shared" si="47"/>
        <v>0</v>
      </c>
      <c r="O164" s="108">
        <f t="shared" si="47"/>
        <v>0</v>
      </c>
      <c r="P164" s="108">
        <f t="shared" si="47"/>
        <v>0</v>
      </c>
      <c r="Q164" s="108">
        <f t="shared" si="47"/>
        <v>0</v>
      </c>
      <c r="R164" s="108">
        <f t="shared" si="47"/>
        <v>0</v>
      </c>
      <c r="S164" s="108">
        <f t="shared" si="47"/>
        <v>0</v>
      </c>
      <c r="T164" s="108">
        <f t="shared" si="47"/>
        <v>0</v>
      </c>
      <c r="U164" s="108">
        <f t="shared" si="47"/>
        <v>0</v>
      </c>
      <c r="V164" s="108">
        <f t="shared" si="47"/>
        <v>0</v>
      </c>
      <c r="W164" s="40"/>
      <c r="X164" s="37">
        <f>+V164+S164+R164</f>
        <v>0</v>
      </c>
      <c r="Y164" s="22" t="s">
        <v>163</v>
      </c>
      <c r="Z164" s="5"/>
      <c r="AA164" s="5"/>
      <c r="AB164" s="5"/>
      <c r="AC164" s="5">
        <f>SUM(D164:V164)-C164</f>
        <v>0</v>
      </c>
      <c r="AE164" s="64" t="s">
        <v>157</v>
      </c>
      <c r="AF164" s="65"/>
      <c r="AG164" s="65"/>
      <c r="AH164" s="65"/>
      <c r="AI164" s="65"/>
      <c r="AJ164" s="5"/>
    </row>
    <row r="165" spans="1:36" x14ac:dyDescent="0.25">
      <c r="A165" s="12">
        <f t="shared" ref="A165:A175" si="48">+A164+1</f>
        <v>13</v>
      </c>
      <c r="B165" s="9" t="s">
        <v>57</v>
      </c>
      <c r="C165" s="15">
        <f>G36-C166</f>
        <v>229667.80224499479</v>
      </c>
      <c r="D165" s="15">
        <f t="shared" ref="D165:V165" si="49">$C$165*D$89</f>
        <v>30591.76814903273</v>
      </c>
      <c r="E165" s="108">
        <f t="shared" si="49"/>
        <v>71.767468479928922</v>
      </c>
      <c r="F165" s="108">
        <f t="shared" si="49"/>
        <v>7.7008554106780283</v>
      </c>
      <c r="G165" s="108">
        <f t="shared" si="49"/>
        <v>7.7008554106780283</v>
      </c>
      <c r="H165" s="108">
        <f t="shared" si="49"/>
        <v>146.49127224403435</v>
      </c>
      <c r="I165" s="108">
        <f t="shared" si="49"/>
        <v>2998.5476283183516</v>
      </c>
      <c r="J165" s="108">
        <f t="shared" si="49"/>
        <v>27342.534796447329</v>
      </c>
      <c r="K165" s="108">
        <f t="shared" si="49"/>
        <v>44611.085157913032</v>
      </c>
      <c r="L165" s="108">
        <f t="shared" si="49"/>
        <v>26313.634182947651</v>
      </c>
      <c r="M165" s="108">
        <f t="shared" si="49"/>
        <v>18967.483111400892</v>
      </c>
      <c r="N165" s="108">
        <f t="shared" si="49"/>
        <v>39702.84212063039</v>
      </c>
      <c r="O165" s="108">
        <f t="shared" si="49"/>
        <v>264.26168617639917</v>
      </c>
      <c r="P165" s="108">
        <f t="shared" si="49"/>
        <v>0</v>
      </c>
      <c r="Q165" s="108">
        <f t="shared" si="49"/>
        <v>11939.661476889063</v>
      </c>
      <c r="R165" s="108">
        <f t="shared" si="49"/>
        <v>26122.219334376259</v>
      </c>
      <c r="S165" s="108">
        <f t="shared" si="49"/>
        <v>0</v>
      </c>
      <c r="T165" s="108">
        <f t="shared" si="49"/>
        <v>0</v>
      </c>
      <c r="U165" s="108">
        <f t="shared" si="49"/>
        <v>580.10414931731566</v>
      </c>
      <c r="V165" s="108">
        <f t="shared" si="49"/>
        <v>0</v>
      </c>
      <c r="W165" s="40"/>
      <c r="X165" s="37">
        <v>0</v>
      </c>
      <c r="Y165" s="22" t="s">
        <v>162</v>
      </c>
      <c r="Z165" s="5"/>
      <c r="AA165" s="5"/>
      <c r="AB165" s="5"/>
      <c r="AC165" s="5">
        <f>SUM(D165:V165)-C165</f>
        <v>0</v>
      </c>
      <c r="AE165" s="44" t="s">
        <v>152</v>
      </c>
      <c r="AF165" s="12" t="s">
        <v>153</v>
      </c>
      <c r="AG165" s="12" t="s">
        <v>154</v>
      </c>
      <c r="AH165" s="12" t="s">
        <v>155</v>
      </c>
      <c r="AI165" s="12" t="s">
        <v>156</v>
      </c>
      <c r="AJ165" s="5"/>
    </row>
    <row r="166" spans="1:36" s="127" customFormat="1" x14ac:dyDescent="0.25">
      <c r="A166" s="106">
        <f t="shared" si="48"/>
        <v>14</v>
      </c>
      <c r="B166" s="128" t="s">
        <v>242</v>
      </c>
      <c r="C166" s="118">
        <f>SUM(D166:V166)</f>
        <v>14080243</v>
      </c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>
        <v>101482</v>
      </c>
      <c r="R166" s="118">
        <v>5091308</v>
      </c>
      <c r="S166" s="118">
        <v>0</v>
      </c>
      <c r="T166" s="118"/>
      <c r="U166" s="118"/>
      <c r="V166" s="118">
        <v>8887453</v>
      </c>
      <c r="W166" s="160"/>
      <c r="X166" s="118"/>
      <c r="Y166" s="157"/>
      <c r="Z166" s="101"/>
      <c r="AA166" s="101"/>
      <c r="AB166" s="101"/>
      <c r="AC166" s="101"/>
      <c r="AE166" s="161"/>
      <c r="AF166" s="106"/>
      <c r="AG166" s="106"/>
      <c r="AH166" s="106"/>
      <c r="AI166" s="106"/>
      <c r="AJ166" s="101"/>
    </row>
    <row r="167" spans="1:36" x14ac:dyDescent="0.25">
      <c r="A167" s="106">
        <f t="shared" si="48"/>
        <v>15</v>
      </c>
      <c r="B167" s="98" t="s">
        <v>206</v>
      </c>
      <c r="C167" s="15">
        <f>(G$34-C$170)*$X$167</f>
        <v>167770591.27377212</v>
      </c>
      <c r="D167" s="108">
        <f t="shared" ref="D167:V167" si="50">$C$167*D$89</f>
        <v>22347055.095683191</v>
      </c>
      <c r="E167" s="108">
        <f t="shared" si="50"/>
        <v>52425.592544554769</v>
      </c>
      <c r="F167" s="108">
        <f t="shared" si="50"/>
        <v>5625.416592723268</v>
      </c>
      <c r="G167" s="108">
        <f t="shared" si="50"/>
        <v>5625.416592723268</v>
      </c>
      <c r="H167" s="108">
        <f t="shared" si="50"/>
        <v>107010.76563884947</v>
      </c>
      <c r="I167" s="108">
        <f t="shared" si="50"/>
        <v>2190416.3476467477</v>
      </c>
      <c r="J167" s="108">
        <f t="shared" si="50"/>
        <v>19973514.72380203</v>
      </c>
      <c r="K167" s="108">
        <f t="shared" si="50"/>
        <v>32588060.063916858</v>
      </c>
      <c r="L167" s="108">
        <f t="shared" si="50"/>
        <v>19221910.612988763</v>
      </c>
      <c r="M167" s="108">
        <f t="shared" si="50"/>
        <v>13855602.855381809</v>
      </c>
      <c r="N167" s="108">
        <f t="shared" si="50"/>
        <v>29002625.673762895</v>
      </c>
      <c r="O167" s="108">
        <f t="shared" si="50"/>
        <v>193041.16165802124</v>
      </c>
      <c r="P167" s="108">
        <f t="shared" si="50"/>
        <v>0</v>
      </c>
      <c r="Q167" s="108">
        <f t="shared" si="50"/>
        <v>8721832.3422172777</v>
      </c>
      <c r="R167" s="108">
        <f t="shared" si="50"/>
        <v>19082083.514851838</v>
      </c>
      <c r="S167" s="108">
        <f t="shared" si="50"/>
        <v>0</v>
      </c>
      <c r="T167" s="108">
        <f t="shared" si="50"/>
        <v>0</v>
      </c>
      <c r="U167" s="108">
        <f t="shared" si="50"/>
        <v>423761.69049379951</v>
      </c>
      <c r="V167" s="108">
        <f t="shared" si="50"/>
        <v>0</v>
      </c>
      <c r="W167" s="84"/>
      <c r="X167" s="136">
        <v>0.2081566</v>
      </c>
      <c r="Y167" s="113" t="s">
        <v>211</v>
      </c>
      <c r="Z167" s="5"/>
      <c r="AA167" s="5"/>
      <c r="AB167" s="5"/>
      <c r="AC167" s="5">
        <f>SUM(D167:V167)-C167</f>
        <v>0</v>
      </c>
      <c r="AE167" s="38">
        <f>+O167/$C$167</f>
        <v>1.1506257455039424E-3</v>
      </c>
      <c r="AF167" s="38">
        <f>+Q167/$C$167</f>
        <v>5.1986657947606443E-2</v>
      </c>
      <c r="AG167" s="38">
        <f>+R167/$C$167</f>
        <v>0.11373914444703381</v>
      </c>
      <c r="AH167" s="38">
        <f>+S167/$C$167</f>
        <v>0</v>
      </c>
      <c r="AI167" s="38">
        <f>+V167/$C$167</f>
        <v>0</v>
      </c>
      <c r="AJ167" s="5"/>
    </row>
    <row r="168" spans="1:36" s="100" customFormat="1" x14ac:dyDescent="0.25">
      <c r="A168" s="106">
        <f t="shared" si="48"/>
        <v>16</v>
      </c>
      <c r="B168" s="98" t="s">
        <v>207</v>
      </c>
      <c r="C168" s="108">
        <f>(G$34-C$170)*$X$168</f>
        <v>342661232.56427449</v>
      </c>
      <c r="D168" s="108">
        <f t="shared" ref="D168:V168" si="51">$C$168*D$92</f>
        <v>51500075.955326535</v>
      </c>
      <c r="E168" s="108">
        <f t="shared" si="51"/>
        <v>120817.79842969638</v>
      </c>
      <c r="F168" s="108">
        <f t="shared" si="51"/>
        <v>12964.096636677916</v>
      </c>
      <c r="G168" s="108">
        <f t="shared" si="51"/>
        <v>12964.096636677916</v>
      </c>
      <c r="H168" s="108">
        <f t="shared" si="51"/>
        <v>246612.47465680496</v>
      </c>
      <c r="I168" s="108">
        <f t="shared" si="51"/>
        <v>5047940.6702401442</v>
      </c>
      <c r="J168" s="108">
        <f t="shared" si="51"/>
        <v>46030115.420861013</v>
      </c>
      <c r="K168" s="108">
        <f t="shared" si="51"/>
        <v>75101061.922591239</v>
      </c>
      <c r="L168" s="108">
        <f t="shared" si="51"/>
        <v>44298000.445107616</v>
      </c>
      <c r="M168" s="108">
        <f t="shared" si="51"/>
        <v>31931035.04706724</v>
      </c>
      <c r="N168" s="108">
        <f t="shared" si="51"/>
        <v>66838221.801816761</v>
      </c>
      <c r="O168" s="108">
        <f t="shared" si="51"/>
        <v>444874.47877698217</v>
      </c>
      <c r="P168" s="108">
        <f t="shared" si="51"/>
        <v>0</v>
      </c>
      <c r="Q168" s="108">
        <f t="shared" si="51"/>
        <v>20099965.126079679</v>
      </c>
      <c r="R168" s="108">
        <f t="shared" si="51"/>
        <v>0</v>
      </c>
      <c r="S168" s="108">
        <f t="shared" si="51"/>
        <v>0</v>
      </c>
      <c r="T168" s="108">
        <f t="shared" si="51"/>
        <v>0</v>
      </c>
      <c r="U168" s="108">
        <f t="shared" si="51"/>
        <v>976583.23004734411</v>
      </c>
      <c r="V168" s="108">
        <f t="shared" si="51"/>
        <v>0</v>
      </c>
      <c r="W168" s="84"/>
      <c r="X168" s="136">
        <v>0.4251472</v>
      </c>
      <c r="Y168" s="113" t="s">
        <v>210</v>
      </c>
      <c r="Z168" s="101"/>
      <c r="AA168" s="101"/>
      <c r="AB168" s="101"/>
      <c r="AC168" s="101"/>
      <c r="AE168" s="119"/>
      <c r="AF168" s="119"/>
      <c r="AG168" s="119"/>
      <c r="AH168" s="119"/>
      <c r="AI168" s="119"/>
      <c r="AJ168" s="101"/>
    </row>
    <row r="169" spans="1:36" s="100" customFormat="1" x14ac:dyDescent="0.25">
      <c r="A169" s="106">
        <f t="shared" si="48"/>
        <v>17</v>
      </c>
      <c r="B169" s="98" t="s">
        <v>208</v>
      </c>
      <c r="C169" s="108">
        <f>G$34-C167-C168-C170</f>
        <v>295550745.40920347</v>
      </c>
      <c r="D169" s="108">
        <f t="shared" ref="D169:V169" si="52">$C$169*D$95</f>
        <v>59520978.249533638</v>
      </c>
      <c r="E169" s="108">
        <f t="shared" si="52"/>
        <v>139634.62032033622</v>
      </c>
      <c r="F169" s="108">
        <f t="shared" si="52"/>
        <v>14983.195648214378</v>
      </c>
      <c r="G169" s="108">
        <f t="shared" si="52"/>
        <v>14983.195648214378</v>
      </c>
      <c r="H169" s="108">
        <f t="shared" si="52"/>
        <v>285021.24448989629</v>
      </c>
      <c r="I169" s="108">
        <f t="shared" si="52"/>
        <v>5834134.4408682203</v>
      </c>
      <c r="J169" s="108">
        <f t="shared" si="52"/>
        <v>53199096.272502184</v>
      </c>
      <c r="K169" s="108">
        <f t="shared" si="52"/>
        <v>86797710.300252512</v>
      </c>
      <c r="L169" s="108">
        <f t="shared" si="52"/>
        <v>51197212.277477778</v>
      </c>
      <c r="M169" s="108">
        <f t="shared" si="52"/>
        <v>36904148.338931032</v>
      </c>
      <c r="N169" s="108">
        <f t="shared" si="52"/>
        <v>0</v>
      </c>
      <c r="O169" s="108">
        <f t="shared" si="52"/>
        <v>514161.6528493425</v>
      </c>
      <c r="P169" s="108">
        <f t="shared" si="52"/>
        <v>0</v>
      </c>
      <c r="Q169" s="108">
        <f t="shared" si="52"/>
        <v>0</v>
      </c>
      <c r="R169" s="108">
        <f t="shared" si="52"/>
        <v>0</v>
      </c>
      <c r="S169" s="108">
        <f t="shared" si="52"/>
        <v>0</v>
      </c>
      <c r="T169" s="108">
        <f t="shared" si="52"/>
        <v>0</v>
      </c>
      <c r="U169" s="108">
        <f t="shared" si="52"/>
        <v>1128681.6206820626</v>
      </c>
      <c r="V169" s="108">
        <f t="shared" si="52"/>
        <v>0</v>
      </c>
      <c r="W169" s="84"/>
      <c r="X169" s="136">
        <v>0</v>
      </c>
      <c r="Y169" s="113" t="s">
        <v>212</v>
      </c>
      <c r="Z169" s="101"/>
      <c r="AA169" s="101"/>
      <c r="AB169" s="101"/>
      <c r="AC169" s="101"/>
      <c r="AE169" s="119"/>
      <c r="AF169" s="119"/>
      <c r="AG169" s="119"/>
      <c r="AH169" s="119"/>
      <c r="AI169" s="119"/>
      <c r="AJ169" s="101"/>
    </row>
    <row r="170" spans="1:36" s="127" customFormat="1" x14ac:dyDescent="0.25">
      <c r="A170" s="106">
        <f t="shared" si="48"/>
        <v>18</v>
      </c>
      <c r="B170" s="98" t="s">
        <v>209</v>
      </c>
      <c r="C170" s="118">
        <f>SUM(D170:V170)</f>
        <v>19652652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0</v>
      </c>
      <c r="M170" s="118">
        <v>0</v>
      </c>
      <c r="N170" s="118">
        <v>0</v>
      </c>
      <c r="O170" s="118">
        <v>0</v>
      </c>
      <c r="P170" s="118">
        <v>4800000</v>
      </c>
      <c r="Q170" s="135">
        <v>174712</v>
      </c>
      <c r="R170" s="135">
        <v>1217167</v>
      </c>
      <c r="S170" s="135">
        <v>0</v>
      </c>
      <c r="T170" s="118">
        <v>0</v>
      </c>
      <c r="U170" s="118">
        <v>0</v>
      </c>
      <c r="V170" s="135">
        <v>13460773</v>
      </c>
      <c r="W170" s="158"/>
      <c r="X170" s="118"/>
      <c r="Y170" s="157" t="s">
        <v>213</v>
      </c>
      <c r="Z170" s="101"/>
      <c r="AA170" s="101"/>
      <c r="AB170" s="101"/>
      <c r="AC170" s="101"/>
      <c r="AE170" s="159"/>
      <c r="AF170" s="159"/>
      <c r="AG170" s="159"/>
      <c r="AH170" s="159"/>
      <c r="AI170" s="159"/>
      <c r="AJ170" s="101"/>
    </row>
    <row r="171" spans="1:36" s="127" customFormat="1" x14ac:dyDescent="0.25">
      <c r="A171" s="106">
        <f t="shared" si="48"/>
        <v>19</v>
      </c>
      <c r="B171" s="98" t="s">
        <v>250</v>
      </c>
      <c r="C171" s="118">
        <f t="shared" ref="C171:C172" si="53">SUM(D171:V171)</f>
        <v>15566278.948864777</v>
      </c>
      <c r="D171" s="118">
        <v>0</v>
      </c>
      <c r="E171" s="118">
        <v>0</v>
      </c>
      <c r="F171" s="118">
        <v>0</v>
      </c>
      <c r="G171" s="118">
        <v>0</v>
      </c>
      <c r="H171" s="118">
        <v>0</v>
      </c>
      <c r="I171" s="118">
        <v>0</v>
      </c>
      <c r="J171" s="118">
        <v>0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18">
        <v>15566278.948864777</v>
      </c>
      <c r="Q171" s="135">
        <v>0</v>
      </c>
      <c r="R171" s="135">
        <v>0</v>
      </c>
      <c r="S171" s="135">
        <v>0</v>
      </c>
      <c r="T171" s="135">
        <v>0</v>
      </c>
      <c r="U171" s="135">
        <v>0</v>
      </c>
      <c r="V171" s="135">
        <v>0</v>
      </c>
      <c r="W171" s="158"/>
      <c r="X171" s="118"/>
      <c r="Y171" s="157" t="s">
        <v>213</v>
      </c>
      <c r="Z171" s="101"/>
      <c r="AA171" s="101"/>
      <c r="AB171" s="101"/>
      <c r="AC171" s="101"/>
      <c r="AE171" s="159"/>
      <c r="AF171" s="159"/>
      <c r="AG171" s="159"/>
      <c r="AH171" s="159"/>
      <c r="AI171" s="159"/>
      <c r="AJ171" s="101"/>
    </row>
    <row r="172" spans="1:36" s="127" customFormat="1" x14ac:dyDescent="0.25">
      <c r="A172" s="106">
        <f t="shared" si="48"/>
        <v>20</v>
      </c>
      <c r="B172" s="98" t="s">
        <v>251</v>
      </c>
      <c r="C172" s="118">
        <f t="shared" si="53"/>
        <v>16825848.040598202</v>
      </c>
      <c r="D172" s="118">
        <v>0</v>
      </c>
      <c r="E172" s="118">
        <v>0</v>
      </c>
      <c r="F172" s="118">
        <v>0</v>
      </c>
      <c r="G172" s="118">
        <v>0</v>
      </c>
      <c r="H172" s="118">
        <v>0</v>
      </c>
      <c r="I172" s="118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18">
        <v>16825848.040598202</v>
      </c>
      <c r="Q172" s="135">
        <v>0</v>
      </c>
      <c r="R172" s="135">
        <v>0</v>
      </c>
      <c r="S172" s="135">
        <v>0</v>
      </c>
      <c r="T172" s="135">
        <v>0</v>
      </c>
      <c r="U172" s="135">
        <v>0</v>
      </c>
      <c r="V172" s="135">
        <v>0</v>
      </c>
      <c r="W172" s="158"/>
      <c r="X172" s="118"/>
      <c r="Y172" s="157" t="s">
        <v>213</v>
      </c>
      <c r="Z172" s="101"/>
      <c r="AA172" s="101"/>
      <c r="AB172" s="101"/>
      <c r="AC172" s="101"/>
      <c r="AE172" s="159"/>
      <c r="AF172" s="159"/>
      <c r="AG172" s="159"/>
      <c r="AH172" s="159"/>
      <c r="AI172" s="159"/>
      <c r="AJ172" s="101"/>
    </row>
    <row r="173" spans="1:36" x14ac:dyDescent="0.25">
      <c r="A173" s="106">
        <f t="shared" si="48"/>
        <v>21</v>
      </c>
      <c r="B173" s="22" t="s">
        <v>105</v>
      </c>
      <c r="C173" s="15">
        <v>18706579.849533156</v>
      </c>
      <c r="D173" s="15">
        <f t="shared" ref="D173:V173" si="54">$C$173*D86</f>
        <v>1050367.770571935</v>
      </c>
      <c r="E173" s="108">
        <f t="shared" si="54"/>
        <v>2464.1346488904419</v>
      </c>
      <c r="F173" s="108">
        <f t="shared" si="54"/>
        <v>264.40872230088667</v>
      </c>
      <c r="G173" s="108">
        <f t="shared" si="54"/>
        <v>264.40872230088667</v>
      </c>
      <c r="H173" s="108">
        <f t="shared" si="54"/>
        <v>5029.7750128600492</v>
      </c>
      <c r="I173" s="108">
        <f t="shared" si="54"/>
        <v>102955.07510278042</v>
      </c>
      <c r="J173" s="108">
        <f t="shared" si="54"/>
        <v>938805.40595160134</v>
      </c>
      <c r="K173" s="108">
        <f t="shared" si="54"/>
        <v>1531720.7502304323</v>
      </c>
      <c r="L173" s="108">
        <f t="shared" si="54"/>
        <v>903478.12319119251</v>
      </c>
      <c r="M173" s="108">
        <f t="shared" si="54"/>
        <v>651248.16754708963</v>
      </c>
      <c r="N173" s="108">
        <f t="shared" si="54"/>
        <v>1363196.3200183525</v>
      </c>
      <c r="O173" s="108">
        <f t="shared" si="54"/>
        <v>9073.419908403077</v>
      </c>
      <c r="P173" s="108">
        <f t="shared" si="54"/>
        <v>0</v>
      </c>
      <c r="Q173" s="108">
        <f t="shared" si="54"/>
        <v>409948.04699643073</v>
      </c>
      <c r="R173" s="108">
        <f t="shared" si="54"/>
        <v>1154950.9210158484</v>
      </c>
      <c r="S173" s="108">
        <f t="shared" si="54"/>
        <v>496496.06686888251</v>
      </c>
      <c r="T173" s="108">
        <f t="shared" si="54"/>
        <v>0</v>
      </c>
      <c r="U173" s="108">
        <f t="shared" si="54"/>
        <v>19917.864801064916</v>
      </c>
      <c r="V173" s="108">
        <f t="shared" si="54"/>
        <v>10066399.190222789</v>
      </c>
      <c r="W173" s="40"/>
      <c r="X173" s="37">
        <v>0</v>
      </c>
      <c r="Y173" s="22" t="s">
        <v>162</v>
      </c>
      <c r="Z173" s="5"/>
      <c r="AA173" s="5"/>
      <c r="AB173" s="5"/>
      <c r="AC173" s="5">
        <f>SUM(D173:V173)-C173</f>
        <v>0</v>
      </c>
      <c r="AD173" s="5"/>
      <c r="AE173" s="5"/>
      <c r="AF173" s="5"/>
      <c r="AG173" s="5"/>
      <c r="AH173" s="5"/>
      <c r="AI173" s="5"/>
      <c r="AJ173" s="5"/>
    </row>
    <row r="174" spans="1:36" x14ac:dyDescent="0.25">
      <c r="A174" s="106">
        <f>+A173+1</f>
        <v>22</v>
      </c>
      <c r="B174" s="9" t="s">
        <v>53</v>
      </c>
      <c r="C174" s="15">
        <f>G26-SUM(C164:C173)</f>
        <v>235764800.0226984</v>
      </c>
      <c r="D174" s="15">
        <f>$C$174*D89</f>
        <v>31403888.701402154</v>
      </c>
      <c r="E174" s="108">
        <f t="shared" ref="E174:V174" si="55">$C$174*E89</f>
        <v>73672.681537903729</v>
      </c>
      <c r="F174" s="108">
        <f t="shared" si="55"/>
        <v>7905.2902416223988</v>
      </c>
      <c r="G174" s="108">
        <f t="shared" si="55"/>
        <v>7905.2902416223988</v>
      </c>
      <c r="H174" s="108">
        <f t="shared" si="55"/>
        <v>150380.18027813523</v>
      </c>
      <c r="I174" s="108">
        <f t="shared" si="55"/>
        <v>3078150.1587883965</v>
      </c>
      <c r="J174" s="108">
        <f t="shared" si="55"/>
        <v>28068397.857186206</v>
      </c>
      <c r="K174" s="108">
        <f t="shared" si="55"/>
        <v>45795376.923715696</v>
      </c>
      <c r="L174" s="108">
        <f t="shared" si="55"/>
        <v>27012182.989391129</v>
      </c>
      <c r="M174" s="108">
        <f t="shared" si="55"/>
        <v>19471013.433232769</v>
      </c>
      <c r="N174" s="108">
        <f t="shared" si="55"/>
        <v>40756834.616800047</v>
      </c>
      <c r="O174" s="108">
        <f t="shared" si="55"/>
        <v>271277.04878970527</v>
      </c>
      <c r="P174" s="108">
        <f t="shared" si="55"/>
        <v>0</v>
      </c>
      <c r="Q174" s="108">
        <f t="shared" si="55"/>
        <v>12256624.014865858</v>
      </c>
      <c r="R174" s="108">
        <f t="shared" si="55"/>
        <v>26815686.645307735</v>
      </c>
      <c r="S174" s="108">
        <f t="shared" si="55"/>
        <v>0</v>
      </c>
      <c r="T174" s="108">
        <f t="shared" si="55"/>
        <v>0</v>
      </c>
      <c r="U174" s="108">
        <f t="shared" si="55"/>
        <v>595504.19091936573</v>
      </c>
      <c r="V174" s="108">
        <f t="shared" si="55"/>
        <v>0</v>
      </c>
      <c r="W174" s="40"/>
      <c r="X174" s="37">
        <v>0</v>
      </c>
      <c r="Y174" s="22" t="s">
        <v>162</v>
      </c>
      <c r="Z174" s="5"/>
      <c r="AA174" s="5"/>
      <c r="AB174" s="5"/>
      <c r="AC174" s="5">
        <f>SUM(D174:V174)-C174</f>
        <v>0</v>
      </c>
      <c r="AD174" s="5"/>
      <c r="AE174" s="5"/>
      <c r="AF174" s="5"/>
      <c r="AG174" s="5"/>
      <c r="AH174" s="5"/>
      <c r="AI174" s="5"/>
      <c r="AJ174" s="5"/>
    </row>
    <row r="175" spans="1:36" x14ac:dyDescent="0.25">
      <c r="A175" s="106">
        <f t="shared" si="48"/>
        <v>23</v>
      </c>
      <c r="B175" s="9" t="s">
        <v>54</v>
      </c>
      <c r="C175" s="30">
        <f t="shared" ref="C175:V175" si="56">SUM(C164:C174)</f>
        <v>1126808638.9111896</v>
      </c>
      <c r="D175" s="30">
        <f t="shared" si="56"/>
        <v>165852957.54066649</v>
      </c>
      <c r="E175" s="30">
        <f t="shared" si="56"/>
        <v>389086.59494986152</v>
      </c>
      <c r="F175" s="30">
        <f t="shared" si="56"/>
        <v>41750.108696949523</v>
      </c>
      <c r="G175" s="30">
        <f t="shared" si="56"/>
        <v>41750.108696949523</v>
      </c>
      <c r="H175" s="30">
        <f t="shared" si="56"/>
        <v>794200.93134879007</v>
      </c>
      <c r="I175" s="30">
        <f t="shared" si="56"/>
        <v>16256595.240274606</v>
      </c>
      <c r="J175" s="30">
        <f t="shared" si="56"/>
        <v>148237272.21509948</v>
      </c>
      <c r="K175" s="30">
        <f t="shared" si="56"/>
        <v>241858541.04586464</v>
      </c>
      <c r="L175" s="30">
        <f t="shared" si="56"/>
        <v>142659098.08233944</v>
      </c>
      <c r="M175" s="30">
        <f t="shared" si="56"/>
        <v>102832015.32527134</v>
      </c>
      <c r="N175" s="30">
        <f t="shared" si="56"/>
        <v>138000581.25451869</v>
      </c>
      <c r="O175" s="30">
        <f t="shared" si="56"/>
        <v>1432692.023668631</v>
      </c>
      <c r="P175" s="30">
        <f t="shared" si="56"/>
        <v>37192126.989462979</v>
      </c>
      <c r="Q175" s="30">
        <f t="shared" si="56"/>
        <v>41776503.191636138</v>
      </c>
      <c r="R175" s="30">
        <f t="shared" si="56"/>
        <v>53387318.300509796</v>
      </c>
      <c r="S175" s="30">
        <f t="shared" si="56"/>
        <v>496496.06686888251</v>
      </c>
      <c r="T175" s="30">
        <f t="shared" si="56"/>
        <v>0</v>
      </c>
      <c r="U175" s="30">
        <f t="shared" si="56"/>
        <v>3145028.7010929543</v>
      </c>
      <c r="V175" s="30">
        <f t="shared" si="56"/>
        <v>32414625.190222789</v>
      </c>
      <c r="W175" s="40"/>
      <c r="X175" s="37">
        <f>SUM(X164:X174)</f>
        <v>0.63330379999999997</v>
      </c>
      <c r="Y175" s="21"/>
      <c r="Z175" s="5"/>
      <c r="AA175" s="5"/>
      <c r="AB175" s="5"/>
      <c r="AC175" s="5">
        <f>SUM(D175:V175)-C175</f>
        <v>0</v>
      </c>
      <c r="AD175" s="5"/>
      <c r="AE175" s="5"/>
      <c r="AF175" s="5"/>
      <c r="AG175" s="5"/>
      <c r="AH175" s="5"/>
      <c r="AI175" s="5"/>
      <c r="AJ175" s="5"/>
    </row>
    <row r="176" spans="1:36" x14ac:dyDescent="0.25">
      <c r="A176" s="12"/>
      <c r="B176" s="9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120"/>
      <c r="Q176" s="40"/>
      <c r="R176" s="40"/>
      <c r="S176" s="40"/>
      <c r="T176" s="40"/>
      <c r="U176" s="40"/>
      <c r="V176" s="40"/>
      <c r="W176" s="40"/>
      <c r="X176" s="37"/>
      <c r="Y176" s="21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x14ac:dyDescent="0.25">
      <c r="A177" s="12">
        <f>+A175+1</f>
        <v>24</v>
      </c>
      <c r="B177" s="41" t="s">
        <v>58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102"/>
      <c r="Q177" s="6"/>
      <c r="R177" s="6"/>
      <c r="S177" s="6"/>
      <c r="T177" s="6"/>
      <c r="U177" s="6"/>
      <c r="V177" s="6"/>
      <c r="W177" s="8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x14ac:dyDescent="0.25">
      <c r="A178" s="12">
        <f>+A177+1</f>
        <v>25</v>
      </c>
      <c r="B178" s="9" t="s">
        <v>59</v>
      </c>
      <c r="C178" s="23">
        <v>0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08"/>
      <c r="Q178" s="6"/>
      <c r="R178" s="6"/>
      <c r="S178" s="6"/>
      <c r="T178" s="6"/>
      <c r="U178" s="6"/>
      <c r="V178" s="6"/>
      <c r="W178" s="85"/>
      <c r="X178" s="21"/>
      <c r="Y178" s="9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x14ac:dyDescent="0.25">
      <c r="A179" s="12">
        <f>+A178+1</f>
        <v>26</v>
      </c>
      <c r="B179" s="9" t="s">
        <v>59</v>
      </c>
      <c r="C179" s="23">
        <v>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08"/>
      <c r="Q179" s="6"/>
      <c r="R179" s="6"/>
      <c r="S179" s="6"/>
      <c r="T179" s="6"/>
      <c r="U179" s="6"/>
      <c r="V179" s="6"/>
      <c r="W179" s="85"/>
      <c r="X179" s="21"/>
      <c r="Y179" s="9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x14ac:dyDescent="0.25">
      <c r="A180" s="12">
        <f>+A179+1</f>
        <v>27</v>
      </c>
      <c r="B180" s="9" t="s">
        <v>59</v>
      </c>
      <c r="C180" s="23">
        <v>0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08"/>
      <c r="Q180" s="6"/>
      <c r="R180" s="6"/>
      <c r="S180" s="6"/>
      <c r="T180" s="6"/>
      <c r="U180" s="6"/>
      <c r="V180" s="6"/>
      <c r="W180" s="85"/>
      <c r="X180" s="21"/>
      <c r="Y180" s="9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x14ac:dyDescent="0.25">
      <c r="A181" s="12">
        <f>+A180+1</f>
        <v>28</v>
      </c>
      <c r="B181" s="9" t="s">
        <v>53</v>
      </c>
      <c r="C181" s="15">
        <f>H26</f>
        <v>0</v>
      </c>
      <c r="D181" s="15">
        <f t="shared" ref="D181:V181" si="57">$C181*D$109</f>
        <v>0</v>
      </c>
      <c r="E181" s="15">
        <f t="shared" si="57"/>
        <v>0</v>
      </c>
      <c r="F181" s="15">
        <f t="shared" si="57"/>
        <v>0</v>
      </c>
      <c r="G181" s="15">
        <f t="shared" si="57"/>
        <v>0</v>
      </c>
      <c r="H181" s="15">
        <f t="shared" si="57"/>
        <v>0</v>
      </c>
      <c r="I181" s="15">
        <f t="shared" si="57"/>
        <v>0</v>
      </c>
      <c r="J181" s="15">
        <f t="shared" si="57"/>
        <v>0</v>
      </c>
      <c r="K181" s="15">
        <f t="shared" si="57"/>
        <v>0</v>
      </c>
      <c r="L181" s="15">
        <f t="shared" si="57"/>
        <v>0</v>
      </c>
      <c r="M181" s="15">
        <f t="shared" si="57"/>
        <v>0</v>
      </c>
      <c r="N181" s="15">
        <f t="shared" si="57"/>
        <v>0</v>
      </c>
      <c r="O181" s="15">
        <f t="shared" si="57"/>
        <v>0</v>
      </c>
      <c r="P181" s="108">
        <f t="shared" si="57"/>
        <v>0</v>
      </c>
      <c r="Q181" s="15">
        <f t="shared" si="57"/>
        <v>0</v>
      </c>
      <c r="R181" s="15">
        <f t="shared" si="57"/>
        <v>0</v>
      </c>
      <c r="S181" s="15">
        <f t="shared" si="57"/>
        <v>0</v>
      </c>
      <c r="T181" s="15">
        <f t="shared" si="57"/>
        <v>0</v>
      </c>
      <c r="U181" s="15">
        <f t="shared" si="57"/>
        <v>0</v>
      </c>
      <c r="V181" s="15">
        <f t="shared" si="57"/>
        <v>0</v>
      </c>
      <c r="W181" s="40"/>
      <c r="X181" s="21"/>
      <c r="Y181" s="9" t="s">
        <v>60</v>
      </c>
      <c r="Z181" s="5"/>
      <c r="AA181" s="5"/>
      <c r="AB181" s="5"/>
      <c r="AC181" s="5">
        <f>SUM(D181:V181)-C181</f>
        <v>0</v>
      </c>
      <c r="AD181" s="5"/>
      <c r="AE181" s="5"/>
      <c r="AF181" s="5"/>
      <c r="AG181" s="5"/>
      <c r="AH181" s="5"/>
      <c r="AI181" s="5"/>
      <c r="AJ181" s="5"/>
    </row>
    <row r="182" spans="1:36" x14ac:dyDescent="0.25">
      <c r="A182" s="12">
        <f>+A181+1</f>
        <v>29</v>
      </c>
      <c r="B182" s="9" t="s">
        <v>54</v>
      </c>
      <c r="C182" s="30">
        <f t="shared" ref="C182:V182" si="58">SUM(C178:C181)</f>
        <v>0</v>
      </c>
      <c r="D182" s="30">
        <f t="shared" si="58"/>
        <v>0</v>
      </c>
      <c r="E182" s="30">
        <f t="shared" si="58"/>
        <v>0</v>
      </c>
      <c r="F182" s="30">
        <f>SUM(F178:F181)</f>
        <v>0</v>
      </c>
      <c r="G182" s="30">
        <f t="shared" si="58"/>
        <v>0</v>
      </c>
      <c r="H182" s="30">
        <f>SUM(H178:H181)</f>
        <v>0</v>
      </c>
      <c r="I182" s="30">
        <f t="shared" si="58"/>
        <v>0</v>
      </c>
      <c r="J182" s="30">
        <f t="shared" si="58"/>
        <v>0</v>
      </c>
      <c r="K182" s="30">
        <f t="shared" si="58"/>
        <v>0</v>
      </c>
      <c r="L182" s="30">
        <f t="shared" si="58"/>
        <v>0</v>
      </c>
      <c r="M182" s="30">
        <f t="shared" si="58"/>
        <v>0</v>
      </c>
      <c r="N182" s="30">
        <f t="shared" si="58"/>
        <v>0</v>
      </c>
      <c r="O182" s="30">
        <f t="shared" si="58"/>
        <v>0</v>
      </c>
      <c r="P182" s="30">
        <f t="shared" ref="P182" si="59">SUM(P178:P181)</f>
        <v>0</v>
      </c>
      <c r="Q182" s="30">
        <f t="shared" si="58"/>
        <v>0</v>
      </c>
      <c r="R182" s="30">
        <f t="shared" si="58"/>
        <v>0</v>
      </c>
      <c r="S182" s="30">
        <f t="shared" si="58"/>
        <v>0</v>
      </c>
      <c r="T182" s="30">
        <f t="shared" si="58"/>
        <v>0</v>
      </c>
      <c r="U182" s="30">
        <f t="shared" si="58"/>
        <v>0</v>
      </c>
      <c r="V182" s="30">
        <f t="shared" si="58"/>
        <v>0</v>
      </c>
      <c r="W182" s="40"/>
      <c r="X182" s="2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x14ac:dyDescent="0.25">
      <c r="A183" s="12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102"/>
      <c r="Q183" s="6"/>
      <c r="R183" s="6"/>
      <c r="S183" s="6"/>
      <c r="T183" s="6"/>
      <c r="U183" s="6"/>
      <c r="V183" s="6"/>
      <c r="W183" s="8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x14ac:dyDescent="0.25">
      <c r="A184" s="12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102"/>
      <c r="Q184" s="6"/>
      <c r="R184" s="6"/>
      <c r="S184" s="6"/>
      <c r="T184" s="6"/>
      <c r="U184" s="6"/>
      <c r="V184" s="6"/>
      <c r="W184" s="8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x14ac:dyDescent="0.25">
      <c r="A185" s="12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102"/>
      <c r="Q185" s="6"/>
      <c r="R185" s="6"/>
      <c r="S185" s="6"/>
      <c r="T185" s="6"/>
      <c r="U185" s="6"/>
      <c r="V185" s="6"/>
      <c r="W185" s="8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x14ac:dyDescent="0.25">
      <c r="A186" s="12">
        <f>+A182+1</f>
        <v>30</v>
      </c>
      <c r="B186" s="9" t="s">
        <v>4</v>
      </c>
      <c r="C186" s="15">
        <f t="shared" ref="C186:V186" si="60">C161+C175+C182</f>
        <v>1578725509.1567204</v>
      </c>
      <c r="D186" s="15">
        <f t="shared" si="60"/>
        <v>539129912.15716386</v>
      </c>
      <c r="E186" s="15">
        <f t="shared" si="60"/>
        <v>1264784.3298508227</v>
      </c>
      <c r="F186" s="15">
        <f t="shared" si="60"/>
        <v>46616.403960604286</v>
      </c>
      <c r="G186" s="15">
        <f t="shared" si="60"/>
        <v>48546.610461830482</v>
      </c>
      <c r="H186" s="15">
        <f t="shared" si="60"/>
        <v>794200.93134879007</v>
      </c>
      <c r="I186" s="15">
        <f t="shared" si="60"/>
        <v>32375848.029099114</v>
      </c>
      <c r="J186" s="15">
        <f t="shared" si="60"/>
        <v>180552375.65720782</v>
      </c>
      <c r="K186" s="15">
        <f t="shared" si="60"/>
        <v>256339646.32386321</v>
      </c>
      <c r="L186" s="15">
        <f t="shared" si="60"/>
        <v>145166682.60508212</v>
      </c>
      <c r="M186" s="15">
        <f t="shared" si="60"/>
        <v>103406575.27287014</v>
      </c>
      <c r="N186" s="15">
        <f t="shared" si="60"/>
        <v>139236687.36086327</v>
      </c>
      <c r="O186" s="15">
        <f t="shared" si="60"/>
        <v>3225157.9015270392</v>
      </c>
      <c r="P186" s="108">
        <f t="shared" si="60"/>
        <v>37192126.989462979</v>
      </c>
      <c r="Q186" s="15">
        <f t="shared" si="60"/>
        <v>43152471.07216315</v>
      </c>
      <c r="R186" s="15">
        <f t="shared" si="60"/>
        <v>54315717.141574964</v>
      </c>
      <c r="S186" s="15">
        <f t="shared" si="60"/>
        <v>690315.79469882068</v>
      </c>
      <c r="T186" s="15">
        <f t="shared" si="60"/>
        <v>0</v>
      </c>
      <c r="U186" s="15">
        <f t="shared" si="60"/>
        <v>3189488.6970380996</v>
      </c>
      <c r="V186" s="15">
        <f t="shared" si="60"/>
        <v>38598355.878483608</v>
      </c>
      <c r="W186" s="40"/>
      <c r="X186" s="21"/>
      <c r="Y186" s="5"/>
      <c r="Z186" s="5"/>
      <c r="AA186" s="5"/>
      <c r="AB186" s="5"/>
      <c r="AC186" s="5">
        <f>SUM(D186:V186)-C186</f>
        <v>0</v>
      </c>
      <c r="AD186" s="5"/>
      <c r="AE186" s="5"/>
      <c r="AF186" s="5"/>
      <c r="AG186" s="5"/>
      <c r="AH186" s="5"/>
      <c r="AI186" s="5"/>
      <c r="AJ186" s="5"/>
    </row>
    <row r="187" spans="1:36" x14ac:dyDescent="0.25">
      <c r="A187" s="5"/>
      <c r="B187" s="9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09"/>
      <c r="Q187" s="17"/>
      <c r="R187" s="17"/>
      <c r="S187" s="17"/>
      <c r="T187" s="17"/>
      <c r="U187" s="17"/>
      <c r="V187" s="20"/>
      <c r="W187" s="82"/>
      <c r="X187" s="9"/>
      <c r="Y187" s="20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x14ac:dyDescent="0.25">
      <c r="A188" s="12">
        <f>+A186+1</f>
        <v>31</v>
      </c>
      <c r="B188" s="5" t="s">
        <v>159</v>
      </c>
      <c r="C188" s="35">
        <f>SUM(D188:V188)</f>
        <v>0.99999999999999967</v>
      </c>
      <c r="D188" s="35">
        <f t="shared" ref="D188:V188" si="61">+D161/$C$161</f>
        <v>0.82598588190277622</v>
      </c>
      <c r="E188" s="35">
        <f t="shared" si="61"/>
        <v>1.93774074958783E-3</v>
      </c>
      <c r="F188" s="35">
        <f t="shared" si="61"/>
        <v>1.0768120386855349E-5</v>
      </c>
      <c r="G188" s="35">
        <f t="shared" si="61"/>
        <v>1.5039274283317524E-5</v>
      </c>
      <c r="H188" s="35">
        <f t="shared" si="61"/>
        <v>0</v>
      </c>
      <c r="I188" s="35">
        <f t="shared" si="61"/>
        <v>3.5668623700785412E-2</v>
      </c>
      <c r="J188" s="35">
        <f t="shared" si="61"/>
        <v>7.1506742876297644E-2</v>
      </c>
      <c r="K188" s="35">
        <f t="shared" si="61"/>
        <v>3.2043736871630486E-2</v>
      </c>
      <c r="L188" s="35">
        <f t="shared" si="61"/>
        <v>5.5487738737885362E-3</v>
      </c>
      <c r="M188" s="35">
        <f t="shared" si="61"/>
        <v>1.2713841536533836E-3</v>
      </c>
      <c r="N188" s="35">
        <f t="shared" si="61"/>
        <v>2.7352510776439453E-3</v>
      </c>
      <c r="O188" s="35">
        <f t="shared" si="61"/>
        <v>3.9663619481267514E-3</v>
      </c>
      <c r="P188" s="116">
        <f t="shared" si="61"/>
        <v>0</v>
      </c>
      <c r="Q188" s="35">
        <f t="shared" si="61"/>
        <v>3.0447367007552465E-3</v>
      </c>
      <c r="R188" s="35">
        <f t="shared" si="61"/>
        <v>2.0543575648343539E-3</v>
      </c>
      <c r="S188" s="35">
        <f t="shared" si="61"/>
        <v>4.2888358587860211E-4</v>
      </c>
      <c r="T188" s="35">
        <f t="shared" si="61"/>
        <v>0</v>
      </c>
      <c r="U188" s="35">
        <f t="shared" si="61"/>
        <v>9.8380916651749924E-5</v>
      </c>
      <c r="V188" s="35">
        <f t="shared" si="61"/>
        <v>1.3683336682919451E-2</v>
      </c>
      <c r="W188" s="86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x14ac:dyDescent="0.25">
      <c r="A189" s="12">
        <f>+A188+1</f>
        <v>32</v>
      </c>
      <c r="B189" s="5" t="s">
        <v>160</v>
      </c>
      <c r="C189" s="35">
        <f>SUM(D189:V189)</f>
        <v>1</v>
      </c>
      <c r="D189" s="35">
        <f t="shared" ref="D189:V189" si="62">+D175/$C$175</f>
        <v>0.14718821973261279</v>
      </c>
      <c r="E189" s="35">
        <f t="shared" si="62"/>
        <v>3.4529962010748102E-4</v>
      </c>
      <c r="F189" s="35">
        <f>+F175/$C$175</f>
        <v>3.7051640584945936E-5</v>
      </c>
      <c r="G189" s="35">
        <f t="shared" si="62"/>
        <v>3.7051640584945936E-5</v>
      </c>
      <c r="H189" s="35">
        <f>+H175/$C$175</f>
        <v>7.0482325385453997E-4</v>
      </c>
      <c r="I189" s="35">
        <f t="shared" si="62"/>
        <v>1.4427112713639645E-2</v>
      </c>
      <c r="J189" s="35">
        <f t="shared" si="62"/>
        <v>0.1315549660307343</v>
      </c>
      <c r="K189" s="35">
        <f t="shared" si="62"/>
        <v>0.2146402971134187</v>
      </c>
      <c r="L189" s="35">
        <f t="shared" si="62"/>
        <v>0.12660454770757507</v>
      </c>
      <c r="M189" s="35">
        <f t="shared" si="62"/>
        <v>9.1259519828172111E-2</v>
      </c>
      <c r="N189" s="35">
        <f t="shared" si="62"/>
        <v>0.12247029041937912</v>
      </c>
      <c r="O189" s="35">
        <f t="shared" si="62"/>
        <v>1.271459921582612E-3</v>
      </c>
      <c r="P189" s="116">
        <f t="shared" ref="P189" si="63">+P175/$C$175</f>
        <v>3.3006604409246375E-2</v>
      </c>
      <c r="Q189" s="35">
        <f t="shared" si="62"/>
        <v>3.7075064699542824E-2</v>
      </c>
      <c r="R189" s="35">
        <f t="shared" si="62"/>
        <v>4.7379223460779274E-2</v>
      </c>
      <c r="S189" s="35">
        <f t="shared" si="62"/>
        <v>4.4062145933548733E-4</v>
      </c>
      <c r="T189" s="35">
        <f t="shared" si="62"/>
        <v>0</v>
      </c>
      <c r="U189" s="35">
        <f t="shared" si="62"/>
        <v>2.79109388452322E-3</v>
      </c>
      <c r="V189" s="35">
        <f t="shared" si="62"/>
        <v>2.8766752464326445E-2</v>
      </c>
      <c r="W189" s="86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x14ac:dyDescent="0.25">
      <c r="A190" s="12">
        <f>+A189+1</f>
        <v>33</v>
      </c>
      <c r="B190" s="5" t="s">
        <v>161</v>
      </c>
      <c r="C190" s="35">
        <f>SUM(D190:V190)</f>
        <v>0</v>
      </c>
      <c r="D190" s="35">
        <f t="shared" ref="D190:V190" si="64">IF($C$182=0,0,+D182/$C$182)</f>
        <v>0</v>
      </c>
      <c r="E190" s="35">
        <f t="shared" si="64"/>
        <v>0</v>
      </c>
      <c r="F190" s="35">
        <f>IF($C$182=0,0,+F182/$C$182)</f>
        <v>0</v>
      </c>
      <c r="G190" s="35">
        <f t="shared" si="64"/>
        <v>0</v>
      </c>
      <c r="H190" s="35">
        <f>IF($C$182=0,0,+H182/$C$182)</f>
        <v>0</v>
      </c>
      <c r="I190" s="35">
        <f t="shared" si="64"/>
        <v>0</v>
      </c>
      <c r="J190" s="35">
        <f t="shared" si="64"/>
        <v>0</v>
      </c>
      <c r="K190" s="35">
        <f t="shared" si="64"/>
        <v>0</v>
      </c>
      <c r="L190" s="35">
        <f t="shared" si="64"/>
        <v>0</v>
      </c>
      <c r="M190" s="35">
        <f t="shared" si="64"/>
        <v>0</v>
      </c>
      <c r="N190" s="35">
        <f t="shared" si="64"/>
        <v>0</v>
      </c>
      <c r="O190" s="35">
        <f t="shared" si="64"/>
        <v>0</v>
      </c>
      <c r="P190" s="116">
        <f t="shared" ref="P190" si="65">IF($C$182=0,0,+P182/$C$182)</f>
        <v>0</v>
      </c>
      <c r="Q190" s="35">
        <f t="shared" si="64"/>
        <v>0</v>
      </c>
      <c r="R190" s="35">
        <f t="shared" si="64"/>
        <v>0</v>
      </c>
      <c r="S190" s="35">
        <f t="shared" si="64"/>
        <v>0</v>
      </c>
      <c r="T190" s="35">
        <f t="shared" si="64"/>
        <v>0</v>
      </c>
      <c r="U190" s="35">
        <f t="shared" si="64"/>
        <v>0</v>
      </c>
      <c r="V190" s="35">
        <f t="shared" si="64"/>
        <v>0</v>
      </c>
      <c r="W190" s="86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x14ac:dyDescent="0.25">
      <c r="A191" s="5"/>
      <c r="B191" s="5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4"/>
      <c r="Q191" s="10"/>
      <c r="R191" s="10"/>
      <c r="S191" s="10"/>
      <c r="T191" s="10"/>
      <c r="U191" s="10"/>
      <c r="V191" s="5"/>
      <c r="W191" s="6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x14ac:dyDescent="0.25">
      <c r="A192" s="5"/>
      <c r="B192" s="5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4"/>
      <c r="Q192" s="10"/>
      <c r="R192" s="10"/>
      <c r="S192" s="10"/>
      <c r="T192" s="10"/>
      <c r="U192" s="10"/>
      <c r="V192" s="5"/>
      <c r="W192" s="6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48" x14ac:dyDescent="0.25">
      <c r="A193" s="5"/>
      <c r="B193" s="5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4"/>
      <c r="Q193" s="10"/>
      <c r="R193" s="10"/>
      <c r="S193" s="10"/>
      <c r="T193" s="10"/>
      <c r="U193" s="10"/>
      <c r="V193" s="5"/>
      <c r="W193" s="6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48" x14ac:dyDescent="0.25">
      <c r="A194" s="5"/>
      <c r="B194" s="5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4"/>
      <c r="Q194" s="10"/>
      <c r="R194" s="10"/>
      <c r="S194" s="10"/>
      <c r="T194" s="10"/>
      <c r="U194" s="10"/>
      <c r="V194" s="5"/>
      <c r="W194" s="6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48" x14ac:dyDescent="0.25">
      <c r="A195" s="5"/>
      <c r="B195" s="5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4"/>
      <c r="Q195" s="10"/>
      <c r="R195" s="10"/>
      <c r="S195" s="10"/>
      <c r="T195" s="10"/>
      <c r="U195" s="10"/>
      <c r="V195" s="5"/>
      <c r="W195" s="6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48" x14ac:dyDescent="0.25">
      <c r="A196" s="5"/>
      <c r="B196" s="5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4"/>
      <c r="Q196" s="10"/>
      <c r="R196" s="10"/>
      <c r="S196" s="10"/>
      <c r="T196" s="10"/>
      <c r="U196" s="10"/>
      <c r="V196" s="5"/>
      <c r="W196" s="6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48" x14ac:dyDescent="0.25">
      <c r="A197" s="5"/>
      <c r="B197" s="5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4"/>
      <c r="Q197" s="10"/>
      <c r="R197" s="10"/>
      <c r="S197" s="10"/>
      <c r="T197" s="10"/>
      <c r="U197" s="10"/>
      <c r="V197" s="5"/>
      <c r="W197" s="6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48" x14ac:dyDescent="0.25">
      <c r="A198" s="5"/>
      <c r="B198" s="5"/>
      <c r="C198" s="10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5"/>
      <c r="W198" s="6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48" x14ac:dyDescent="0.25">
      <c r="A199" s="5"/>
      <c r="B199" s="5"/>
      <c r="C199" s="10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5"/>
      <c r="W199" s="6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48" x14ac:dyDescent="0.25">
      <c r="A200" s="5"/>
      <c r="B200" s="5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4"/>
      <c r="Q200" s="10"/>
      <c r="R200" s="10"/>
      <c r="S200" s="10"/>
      <c r="T200" s="10"/>
      <c r="U200" s="10"/>
      <c r="V200" s="5"/>
      <c r="W200" s="6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48" x14ac:dyDescent="0.25">
      <c r="A201" s="5"/>
      <c r="B201" s="5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4"/>
      <c r="Q201" s="10"/>
      <c r="R201" s="10"/>
      <c r="S201" s="10"/>
      <c r="T201" s="10"/>
      <c r="U201" s="10"/>
      <c r="V201" s="5"/>
      <c r="W201" s="6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48" x14ac:dyDescent="0.25">
      <c r="A202" s="5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1"/>
      <c r="W202" s="62"/>
      <c r="X202" s="51"/>
      <c r="Y202" s="61"/>
      <c r="Z202" s="62"/>
      <c r="AA202" s="62"/>
      <c r="AB202" s="61"/>
      <c r="AC202" s="62"/>
      <c r="AD202" s="61"/>
      <c r="AE202" s="62"/>
      <c r="AF202" s="62"/>
      <c r="AG202" s="62"/>
      <c r="AH202" s="62"/>
      <c r="AI202" s="62"/>
      <c r="AJ202" s="62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</row>
    <row r="203" spans="1:48" x14ac:dyDescent="0.25">
      <c r="A203" s="47" t="s">
        <v>61</v>
      </c>
      <c r="B203" s="8"/>
      <c r="C203" s="10"/>
      <c r="D203" s="10"/>
      <c r="E203" s="10"/>
      <c r="F203" s="10"/>
      <c r="G203" s="10"/>
      <c r="H203" s="10"/>
      <c r="I203" s="10"/>
      <c r="J203" s="10"/>
      <c r="K203" s="56" t="s">
        <v>62</v>
      </c>
      <c r="L203" s="10"/>
      <c r="M203" s="10"/>
      <c r="N203" s="10"/>
      <c r="Q203" s="10"/>
      <c r="R203" s="10"/>
      <c r="S203" s="56"/>
      <c r="T203" s="56"/>
      <c r="U203" s="56" t="s">
        <v>62</v>
      </c>
      <c r="V203" s="5"/>
      <c r="W203" s="6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48" x14ac:dyDescent="0.25">
      <c r="A204" s="5"/>
      <c r="B204" s="5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4"/>
      <c r="Q204" s="10"/>
      <c r="R204" s="10"/>
      <c r="S204" s="104"/>
      <c r="T204" s="10"/>
      <c r="U204" s="10"/>
      <c r="V204" s="5"/>
      <c r="W204" s="6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48" x14ac:dyDescent="0.25">
      <c r="A205" s="5"/>
      <c r="B205" s="5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4"/>
      <c r="Q205" s="10"/>
      <c r="R205" s="10"/>
      <c r="S205" s="104"/>
      <c r="T205" s="10"/>
      <c r="U205" s="10"/>
      <c r="V205" s="5"/>
      <c r="W205" s="6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48" s="52" customFormat="1" x14ac:dyDescent="0.25">
      <c r="A206" s="54" t="s">
        <v>0</v>
      </c>
      <c r="B206" s="54"/>
      <c r="C206" s="55"/>
      <c r="D206" s="55"/>
      <c r="E206" s="55"/>
      <c r="F206" s="187" t="s">
        <v>137</v>
      </c>
      <c r="G206" s="55"/>
      <c r="H206" s="187"/>
      <c r="I206" s="55"/>
      <c r="J206" s="188" t="s">
        <v>261</v>
      </c>
      <c r="K206" s="189"/>
      <c r="L206" s="55"/>
      <c r="M206" s="187"/>
      <c r="N206" s="55"/>
      <c r="O206" s="55"/>
      <c r="P206" s="187" t="s">
        <v>137</v>
      </c>
      <c r="Q206" s="55"/>
      <c r="R206" s="55"/>
      <c r="S206" s="190" t="s">
        <v>260</v>
      </c>
      <c r="T206" s="189"/>
      <c r="U206" s="55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</row>
    <row r="207" spans="1:48" x14ac:dyDescent="0.25">
      <c r="A207" s="8"/>
      <c r="B207" s="8"/>
      <c r="C207" s="10"/>
      <c r="D207" s="10"/>
      <c r="E207" s="10"/>
      <c r="F207" s="57" t="s">
        <v>135</v>
      </c>
      <c r="G207" s="10"/>
      <c r="H207" s="57"/>
      <c r="I207" s="10"/>
      <c r="J207" s="169"/>
      <c r="K207" s="104"/>
      <c r="L207" s="10"/>
      <c r="M207" s="57"/>
      <c r="N207" s="10"/>
      <c r="P207" s="57" t="s">
        <v>135</v>
      </c>
      <c r="Q207" s="10"/>
      <c r="R207" s="10"/>
      <c r="S207" s="173"/>
      <c r="T207" s="10"/>
      <c r="U207" s="10"/>
      <c r="V207" s="5"/>
      <c r="W207" s="6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48" x14ac:dyDescent="0.25">
      <c r="A208" s="8" t="s">
        <v>1</v>
      </c>
      <c r="B208" s="50"/>
      <c r="C208" s="10"/>
      <c r="D208" s="10"/>
      <c r="E208" s="10"/>
      <c r="F208" s="57" t="s">
        <v>142</v>
      </c>
      <c r="G208" s="10"/>
      <c r="H208" s="57"/>
      <c r="I208" s="10"/>
      <c r="J208" s="170" t="s">
        <v>2</v>
      </c>
      <c r="K208" s="56"/>
      <c r="L208" s="10"/>
      <c r="M208" s="57"/>
      <c r="N208" s="10"/>
      <c r="P208" s="57" t="s">
        <v>142</v>
      </c>
      <c r="Q208" s="10"/>
      <c r="R208" s="10"/>
      <c r="S208" s="174" t="s">
        <v>2</v>
      </c>
      <c r="T208" s="56"/>
      <c r="U208" s="10"/>
      <c r="V208" s="5"/>
      <c r="W208" s="62"/>
      <c r="X208" s="5"/>
      <c r="Y208" s="8"/>
      <c r="Z208" s="5"/>
      <c r="AA208" s="5"/>
      <c r="AB208" s="8"/>
      <c r="AC208" s="5"/>
      <c r="AD208" s="5"/>
      <c r="AE208" s="5"/>
      <c r="AF208" s="5"/>
      <c r="AG208" s="5"/>
      <c r="AH208" s="5"/>
      <c r="AI208" s="5"/>
      <c r="AJ208" s="5"/>
    </row>
    <row r="209" spans="1:36" x14ac:dyDescent="0.25">
      <c r="A209" s="50" t="s">
        <v>114</v>
      </c>
      <c r="B209" s="50"/>
      <c r="C209" s="10"/>
      <c r="D209" s="10"/>
      <c r="E209" s="10"/>
      <c r="F209" s="100"/>
      <c r="G209" s="10"/>
      <c r="I209" s="10"/>
      <c r="J209" s="171" t="str">
        <f>+J$4</f>
        <v>PROJECTED TEST YEAR:    12/31/21</v>
      </c>
      <c r="K209" s="58"/>
      <c r="L209" s="10"/>
      <c r="N209" s="10"/>
      <c r="Q209" s="10"/>
      <c r="R209" s="10"/>
      <c r="S209" s="175" t="str">
        <f>+J$4</f>
        <v>PROJECTED TEST YEAR:    12/31/21</v>
      </c>
      <c r="T209" s="58"/>
      <c r="U209" s="10"/>
      <c r="V209" s="5"/>
      <c r="W209" s="6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x14ac:dyDescent="0.25">
      <c r="A210" s="53" t="s">
        <v>246</v>
      </c>
      <c r="B210" s="51"/>
      <c r="C210" s="55"/>
      <c r="D210" s="55"/>
      <c r="E210" s="55"/>
      <c r="F210" s="63"/>
      <c r="G210" s="55"/>
      <c r="H210" s="63"/>
      <c r="I210" s="55"/>
      <c r="J210" s="172" t="str">
        <f>+J$5</f>
        <v>WITNESS:  D. YARDLEY</v>
      </c>
      <c r="K210" s="59"/>
      <c r="L210" s="55"/>
      <c r="M210" s="63"/>
      <c r="N210" s="55"/>
      <c r="O210" s="52"/>
      <c r="P210" s="63"/>
      <c r="Q210" s="55"/>
      <c r="R210" s="55"/>
      <c r="S210" s="176" t="str">
        <f>+J$5</f>
        <v>WITNESS:  D. YARDLEY</v>
      </c>
      <c r="T210" s="59"/>
      <c r="U210" s="55"/>
      <c r="V210" s="51"/>
      <c r="W210" s="6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x14ac:dyDescent="0.25">
      <c r="A211" s="5"/>
      <c r="B211" s="5"/>
      <c r="C211" s="10"/>
      <c r="D211" s="10"/>
      <c r="E211" s="10"/>
      <c r="F211" s="57" t="s">
        <v>113</v>
      </c>
      <c r="G211" s="10"/>
      <c r="H211" s="57"/>
      <c r="I211" s="10"/>
      <c r="K211" s="57"/>
      <c r="L211" s="10"/>
      <c r="M211" s="57"/>
      <c r="N211" s="10"/>
      <c r="P211" s="57" t="s">
        <v>113</v>
      </c>
      <c r="Q211" s="10"/>
      <c r="R211" s="10"/>
      <c r="S211" s="10"/>
      <c r="U211" s="10"/>
      <c r="V211" s="5"/>
      <c r="W211" s="6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x14ac:dyDescent="0.25">
      <c r="A212" s="5"/>
      <c r="B212" s="5"/>
      <c r="C212" s="10"/>
      <c r="D212" s="10"/>
      <c r="E212" s="10"/>
      <c r="F212" s="57" t="s">
        <v>140</v>
      </c>
      <c r="G212" s="10"/>
      <c r="H212" s="57"/>
      <c r="I212" s="10"/>
      <c r="K212" s="57"/>
      <c r="L212" s="10"/>
      <c r="M212" s="57"/>
      <c r="N212" s="10"/>
      <c r="O212" s="10"/>
      <c r="P212" s="57" t="s">
        <v>140</v>
      </c>
      <c r="Q212" s="10"/>
      <c r="R212" s="10"/>
      <c r="S212" s="10"/>
      <c r="T212" s="10"/>
      <c r="U212" s="10"/>
      <c r="V212" s="5"/>
      <c r="W212" s="6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x14ac:dyDescent="0.25">
      <c r="A213" s="5"/>
      <c r="B213" s="5"/>
      <c r="C213" s="10"/>
      <c r="D213" s="10"/>
      <c r="E213" s="10"/>
      <c r="F213" s="57" t="s">
        <v>143</v>
      </c>
      <c r="G213" s="10"/>
      <c r="H213" s="57"/>
      <c r="I213" s="10"/>
      <c r="K213" s="57"/>
      <c r="L213" s="10"/>
      <c r="M213" s="57"/>
      <c r="N213" s="10"/>
      <c r="O213" s="10"/>
      <c r="P213" s="57" t="s">
        <v>143</v>
      </c>
      <c r="Q213" s="10"/>
      <c r="R213" s="10"/>
      <c r="S213" s="10"/>
      <c r="T213" s="10"/>
      <c r="U213" s="10"/>
      <c r="V213" s="5"/>
      <c r="W213" s="6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x14ac:dyDescent="0.25">
      <c r="A214" s="5"/>
      <c r="B214" s="5"/>
      <c r="C214" s="10"/>
      <c r="D214" s="10"/>
      <c r="E214" s="10"/>
      <c r="F214" s="10"/>
      <c r="G214" s="10"/>
      <c r="H214" s="10"/>
      <c r="I214" s="10"/>
      <c r="L214" s="10"/>
      <c r="M214" s="10"/>
      <c r="N214" s="10"/>
      <c r="O214" s="10"/>
      <c r="P214" s="104"/>
      <c r="Q214" s="10"/>
      <c r="R214" s="10"/>
      <c r="S214" s="10"/>
      <c r="T214" s="10"/>
      <c r="U214" s="10"/>
      <c r="V214" s="5"/>
      <c r="W214" s="6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x14ac:dyDescent="0.25">
      <c r="A215" s="5"/>
      <c r="B215" s="5"/>
      <c r="C215" s="10"/>
      <c r="D215" s="10"/>
      <c r="E215" s="10"/>
      <c r="F215" s="10"/>
      <c r="G215" s="10"/>
      <c r="H215" s="10"/>
      <c r="I215" s="10"/>
      <c r="L215" s="10"/>
      <c r="M215" s="10"/>
      <c r="N215" s="10"/>
      <c r="O215" s="10"/>
      <c r="P215" s="104"/>
      <c r="Q215" s="10"/>
      <c r="R215" s="10"/>
      <c r="S215" s="10"/>
      <c r="T215" s="10"/>
      <c r="U215" s="10"/>
      <c r="V215" s="5"/>
      <c r="W215" s="6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x14ac:dyDescent="0.25">
      <c r="A216" s="5"/>
      <c r="B216" s="8"/>
      <c r="C216" s="10"/>
      <c r="D216" s="2"/>
      <c r="E216" s="2"/>
      <c r="F216" s="2" t="s">
        <v>116</v>
      </c>
      <c r="G216" s="2" t="s">
        <v>115</v>
      </c>
      <c r="H216" s="2" t="s">
        <v>115</v>
      </c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151" t="s">
        <v>253</v>
      </c>
      <c r="U216" s="2"/>
      <c r="V216" s="2"/>
      <c r="W216" s="73"/>
      <c r="X216" s="12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x14ac:dyDescent="0.25">
      <c r="A217" s="5"/>
      <c r="B217" s="5"/>
      <c r="C217" s="10"/>
      <c r="D217" s="2" t="s">
        <v>116</v>
      </c>
      <c r="E217" s="2" t="s">
        <v>116</v>
      </c>
      <c r="F217" s="2" t="s">
        <v>195</v>
      </c>
      <c r="G217" s="2" t="s">
        <v>193</v>
      </c>
      <c r="H217" s="2" t="s">
        <v>117</v>
      </c>
      <c r="I217" s="2" t="s">
        <v>118</v>
      </c>
      <c r="J217" s="2" t="s">
        <v>119</v>
      </c>
      <c r="K217" s="2" t="s">
        <v>119</v>
      </c>
      <c r="L217" s="2" t="s">
        <v>119</v>
      </c>
      <c r="M217" s="2" t="s">
        <v>119</v>
      </c>
      <c r="N217" s="2" t="s">
        <v>119</v>
      </c>
      <c r="O217" s="2" t="s">
        <v>115</v>
      </c>
      <c r="P217" s="2"/>
      <c r="Q217" s="2" t="s">
        <v>132</v>
      </c>
      <c r="R217" s="3" t="s">
        <v>120</v>
      </c>
      <c r="S217" s="3" t="s">
        <v>120</v>
      </c>
      <c r="T217" s="150" t="s">
        <v>121</v>
      </c>
      <c r="U217" s="2" t="s">
        <v>122</v>
      </c>
      <c r="V217" s="2" t="s">
        <v>227</v>
      </c>
      <c r="W217" s="73"/>
      <c r="X217" s="12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s="184" customFormat="1" x14ac:dyDescent="0.25">
      <c r="A218" s="182" t="s">
        <v>112</v>
      </c>
      <c r="B218" s="51"/>
      <c r="C218" s="178" t="s">
        <v>4</v>
      </c>
      <c r="D218" s="179" t="s">
        <v>230</v>
      </c>
      <c r="E218" s="179" t="s">
        <v>184</v>
      </c>
      <c r="F218" s="183" t="s">
        <v>194</v>
      </c>
      <c r="G218" s="180" t="s">
        <v>194</v>
      </c>
      <c r="H218" s="180" t="s">
        <v>123</v>
      </c>
      <c r="I218" s="180" t="s">
        <v>124</v>
      </c>
      <c r="J218" s="180" t="s">
        <v>125</v>
      </c>
      <c r="K218" s="180" t="s">
        <v>126</v>
      </c>
      <c r="L218" s="180" t="s">
        <v>127</v>
      </c>
      <c r="M218" s="180" t="s">
        <v>128</v>
      </c>
      <c r="N218" s="180" t="s">
        <v>129</v>
      </c>
      <c r="O218" s="180" t="s">
        <v>184</v>
      </c>
      <c r="P218" s="180" t="s">
        <v>243</v>
      </c>
      <c r="Q218" s="180" t="s">
        <v>133</v>
      </c>
      <c r="R218" s="180" t="s">
        <v>124</v>
      </c>
      <c r="S218" s="180" t="s">
        <v>130</v>
      </c>
      <c r="T218" s="181" t="s">
        <v>131</v>
      </c>
      <c r="U218" s="180"/>
      <c r="V218" s="180" t="s">
        <v>228</v>
      </c>
      <c r="W218" s="180"/>
      <c r="X218" s="182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</row>
    <row r="219" spans="1:36" x14ac:dyDescent="0.25">
      <c r="A219" s="5"/>
      <c r="B219" s="9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09"/>
      <c r="Q219" s="17"/>
      <c r="R219" s="17"/>
      <c r="S219" s="17"/>
      <c r="T219" s="17"/>
      <c r="U219" s="17"/>
      <c r="V219" s="20"/>
      <c r="W219" s="82"/>
      <c r="X219" s="9"/>
      <c r="Y219" s="5"/>
      <c r="Z219" s="5"/>
      <c r="AA219" s="5"/>
      <c r="AB219" s="8"/>
      <c r="AC219" s="5"/>
      <c r="AD219" s="5"/>
      <c r="AE219" s="5"/>
      <c r="AF219" s="5"/>
      <c r="AG219" s="5"/>
      <c r="AH219" s="5"/>
      <c r="AI219" s="5"/>
      <c r="AJ219" s="5"/>
    </row>
    <row r="220" spans="1:36" x14ac:dyDescent="0.25">
      <c r="A220" s="12">
        <v>1</v>
      </c>
      <c r="B220" s="41" t="s">
        <v>63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4"/>
      <c r="Q220" s="10"/>
      <c r="R220" s="10"/>
      <c r="S220" s="10"/>
      <c r="T220" s="10"/>
      <c r="U220" s="10"/>
      <c r="V220" s="5"/>
      <c r="W220" s="6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x14ac:dyDescent="0.25">
      <c r="A221" s="12">
        <f>+A220+1</f>
        <v>2</v>
      </c>
      <c r="B221" s="9" t="s">
        <v>64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8"/>
      <c r="O221" s="10"/>
      <c r="P221" s="104"/>
      <c r="Q221" s="38"/>
      <c r="R221" s="38"/>
      <c r="S221" s="38"/>
      <c r="T221" s="38"/>
      <c r="U221" s="10"/>
      <c r="V221" s="5"/>
      <c r="W221" s="6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x14ac:dyDescent="0.25">
      <c r="A222" s="106">
        <f t="shared" ref="A222:A246" si="66">+A221+1</f>
        <v>3</v>
      </c>
      <c r="B222" s="41" t="s">
        <v>49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9"/>
      <c r="O222" s="10"/>
      <c r="P222" s="104"/>
      <c r="Q222" s="39"/>
      <c r="R222" s="39"/>
      <c r="S222" s="39"/>
      <c r="T222" s="39"/>
      <c r="U222" s="10"/>
      <c r="V222" s="5"/>
      <c r="W222" s="62"/>
      <c r="X222" s="5"/>
      <c r="Y222" s="5"/>
      <c r="Z222" s="5"/>
      <c r="AA222" s="5"/>
      <c r="AB222" s="5"/>
      <c r="AC222" s="5" t="s">
        <v>158</v>
      </c>
      <c r="AD222" s="5"/>
      <c r="AE222" s="5"/>
      <c r="AF222" s="5"/>
      <c r="AG222" s="5"/>
      <c r="AH222" s="5"/>
      <c r="AI222" s="5"/>
      <c r="AJ222" s="5"/>
    </row>
    <row r="223" spans="1:36" x14ac:dyDescent="0.25">
      <c r="A223" s="106">
        <f t="shared" si="66"/>
        <v>4</v>
      </c>
      <c r="B223" s="9" t="s">
        <v>65</v>
      </c>
      <c r="C223" s="15">
        <f>F43</f>
        <v>5457690.8179655354</v>
      </c>
      <c r="D223" s="15">
        <f>+D$81*$C223</f>
        <v>4601639.3926060926</v>
      </c>
      <c r="E223" s="108">
        <f t="shared" ref="E223:V224" si="67">+E$81*$C223</f>
        <v>10795.322730480977</v>
      </c>
      <c r="F223" s="108">
        <f t="shared" si="67"/>
        <v>59.990137897188418</v>
      </c>
      <c r="G223" s="108">
        <f t="shared" si="67"/>
        <v>83.785108794955875</v>
      </c>
      <c r="H223" s="108">
        <f t="shared" si="67"/>
        <v>0</v>
      </c>
      <c r="I223" s="108">
        <f t="shared" si="67"/>
        <v>198713.0137424033</v>
      </c>
      <c r="J223" s="108">
        <f t="shared" si="67"/>
        <v>398370.30155832297</v>
      </c>
      <c r="K223" s="108">
        <f t="shared" si="67"/>
        <v>178518.45304561203</v>
      </c>
      <c r="L223" s="108">
        <f t="shared" si="67"/>
        <v>30912.703228618004</v>
      </c>
      <c r="M223" s="108">
        <f t="shared" si="67"/>
        <v>7082.9920132644629</v>
      </c>
      <c r="N223" s="108">
        <f t="shared" si="67"/>
        <v>8869.8267574692109</v>
      </c>
      <c r="O223" s="108">
        <f t="shared" si="67"/>
        <v>22096.94836888538</v>
      </c>
      <c r="P223" s="108">
        <f t="shared" si="67"/>
        <v>0</v>
      </c>
      <c r="Q223" s="108">
        <f t="shared" si="67"/>
        <v>0</v>
      </c>
      <c r="R223" s="108">
        <f t="shared" si="67"/>
        <v>0</v>
      </c>
      <c r="S223" s="108">
        <f t="shared" si="67"/>
        <v>0</v>
      </c>
      <c r="T223" s="108">
        <f t="shared" si="67"/>
        <v>0</v>
      </c>
      <c r="U223" s="108">
        <f t="shared" si="67"/>
        <v>548.08866769308338</v>
      </c>
      <c r="V223" s="108">
        <f t="shared" si="67"/>
        <v>0</v>
      </c>
      <c r="W223" s="87"/>
      <c r="X223" s="37">
        <f>SUM(V223+S223+R223+Q223)</f>
        <v>0</v>
      </c>
      <c r="Y223" s="5"/>
      <c r="Z223" s="24" t="s">
        <v>106</v>
      </c>
      <c r="AA223" s="9"/>
      <c r="AB223" s="5"/>
      <c r="AC223" s="5">
        <f>SUM(D223:V223)-C223</f>
        <v>0</v>
      </c>
      <c r="AD223" s="5"/>
      <c r="AE223" s="5"/>
      <c r="AF223" s="5"/>
      <c r="AG223" s="5"/>
      <c r="AH223" s="5"/>
      <c r="AI223" s="5"/>
      <c r="AJ223" s="5"/>
    </row>
    <row r="224" spans="1:36" x14ac:dyDescent="0.25">
      <c r="A224" s="106">
        <f t="shared" si="66"/>
        <v>5</v>
      </c>
      <c r="B224" s="9" t="s">
        <v>66</v>
      </c>
      <c r="C224" s="15">
        <f>F45</f>
        <v>764241.73808214616</v>
      </c>
      <c r="D224" s="108">
        <f>+D$81*$C224</f>
        <v>644368.65420373832</v>
      </c>
      <c r="E224" s="108">
        <f t="shared" si="67"/>
        <v>1511.6715991940202</v>
      </c>
      <c r="F224" s="108">
        <f t="shared" si="67"/>
        <v>8.4004332204779022</v>
      </c>
      <c r="G224" s="108">
        <f t="shared" si="67"/>
        <v>11.732448631952376</v>
      </c>
      <c r="H224" s="108">
        <f t="shared" si="67"/>
        <v>0</v>
      </c>
      <c r="I224" s="108">
        <f t="shared" si="67"/>
        <v>27825.830386384248</v>
      </c>
      <c r="J224" s="108">
        <f t="shared" si="67"/>
        <v>55783.887694966899</v>
      </c>
      <c r="K224" s="108">
        <f t="shared" si="67"/>
        <v>24997.981268233885</v>
      </c>
      <c r="L224" s="108">
        <f t="shared" si="67"/>
        <v>4328.7131558440333</v>
      </c>
      <c r="M224" s="108">
        <f t="shared" si="67"/>
        <v>991.8330494685373</v>
      </c>
      <c r="N224" s="108">
        <f t="shared" si="67"/>
        <v>1242.0439419730064</v>
      </c>
      <c r="O224" s="108">
        <f t="shared" si="67"/>
        <v>3094.2409145198758</v>
      </c>
      <c r="P224" s="108">
        <f t="shared" si="67"/>
        <v>0</v>
      </c>
      <c r="Q224" s="108">
        <f t="shared" si="67"/>
        <v>0</v>
      </c>
      <c r="R224" s="108">
        <f t="shared" si="67"/>
        <v>0</v>
      </c>
      <c r="S224" s="108">
        <f t="shared" si="67"/>
        <v>0</v>
      </c>
      <c r="T224" s="108">
        <f t="shared" si="67"/>
        <v>0</v>
      </c>
      <c r="U224" s="108">
        <f t="shared" si="67"/>
        <v>76.748985970779671</v>
      </c>
      <c r="V224" s="108">
        <f t="shared" si="67"/>
        <v>0</v>
      </c>
      <c r="W224" s="87"/>
      <c r="X224" s="37">
        <f>SUM(V224+S224+R224+Q224)</f>
        <v>0</v>
      </c>
      <c r="Y224" s="5"/>
      <c r="Z224" s="24" t="s">
        <v>106</v>
      </c>
      <c r="AA224" s="9"/>
      <c r="AB224" s="5"/>
      <c r="AC224" s="5">
        <f>SUM(D224:V224)-C224</f>
        <v>0</v>
      </c>
      <c r="AD224" s="5"/>
      <c r="AE224" s="5"/>
      <c r="AF224" s="5"/>
      <c r="AG224" s="5"/>
      <c r="AH224" s="5"/>
      <c r="AI224" s="5"/>
      <c r="AJ224" s="5"/>
    </row>
    <row r="225" spans="1:68" s="100" customFormat="1" x14ac:dyDescent="0.25">
      <c r="A225" s="106">
        <f t="shared" si="66"/>
        <v>6</v>
      </c>
      <c r="B225" s="98" t="s">
        <v>214</v>
      </c>
      <c r="C225" s="108">
        <f>F46+F44</f>
        <v>3816955.9878007369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8">
        <v>0</v>
      </c>
      <c r="P225" s="108">
        <v>0</v>
      </c>
      <c r="Q225" s="108">
        <f>$C225*(Q155+Q157)/($Q155+$Q157+$R155+$R157+$S155+$S157+$V155+$V157)</f>
        <v>174296.7419139517</v>
      </c>
      <c r="R225" s="108">
        <f>$C225*(R155+R157)/($Q155+$Q157+$R155+$R157+$S155+$S157+$V155+$V157)</f>
        <v>331188.15321317688</v>
      </c>
      <c r="S225" s="108">
        <f>$C225*(S155+S157)/($Q155+$Q157+$R155+$R157+$S155+$S157+$V155+$V157)</f>
        <v>113658.93851008255</v>
      </c>
      <c r="T225" s="108">
        <v>0</v>
      </c>
      <c r="U225" s="108">
        <v>0</v>
      </c>
      <c r="V225" s="108">
        <f>$C225*(V155+V157)/($Q155+$Q157+$R155+$R157+$S155+$S157+$V155+$V157)</f>
        <v>3197812.1541635264</v>
      </c>
      <c r="W225" s="87"/>
      <c r="X225" s="118"/>
      <c r="Y225" s="101"/>
      <c r="Z225" s="114"/>
      <c r="AA225" s="103"/>
      <c r="AB225" s="101"/>
      <c r="AC225" s="101"/>
      <c r="AD225" s="101"/>
      <c r="AE225" s="101"/>
      <c r="AF225" s="101"/>
      <c r="AG225" s="101"/>
      <c r="AH225" s="101"/>
      <c r="AI225" s="101"/>
      <c r="AJ225" s="101"/>
    </row>
    <row r="226" spans="1:68" x14ac:dyDescent="0.25">
      <c r="A226" s="106">
        <f t="shared" si="66"/>
        <v>7</v>
      </c>
      <c r="B226" s="9" t="s">
        <v>67</v>
      </c>
      <c r="C226" s="15">
        <f>F46</f>
        <v>3132776.0414360566</v>
      </c>
      <c r="D226" s="118">
        <f>$C226*(D158+D159)/($C158+$C159)</f>
        <v>2617945.2193066273</v>
      </c>
      <c r="E226" s="118">
        <f t="shared" ref="E226:V226" si="68">$C226*(E158+E159)/($C158+$C159)</f>
        <v>6141.6293459555909</v>
      </c>
      <c r="F226" s="118">
        <f t="shared" si="68"/>
        <v>34.129335507219203</v>
      </c>
      <c r="G226" s="118">
        <f t="shared" si="68"/>
        <v>47.666669702820116</v>
      </c>
      <c r="H226" s="118">
        <f t="shared" si="68"/>
        <v>0</v>
      </c>
      <c r="I226" s="118">
        <f t="shared" si="68"/>
        <v>113050.96726545438</v>
      </c>
      <c r="J226" s="118">
        <f t="shared" si="68"/>
        <v>226639.14694273955</v>
      </c>
      <c r="K226" s="118">
        <f t="shared" si="68"/>
        <v>101561.96321243998</v>
      </c>
      <c r="L226" s="118">
        <f t="shared" si="68"/>
        <v>17586.72436680711</v>
      </c>
      <c r="M226" s="118">
        <f t="shared" si="68"/>
        <v>4029.6258566691263</v>
      </c>
      <c r="N226" s="118">
        <f t="shared" si="68"/>
        <v>5046.1843214193486</v>
      </c>
      <c r="O226" s="118">
        <f t="shared" si="68"/>
        <v>12571.30240073568</v>
      </c>
      <c r="P226" s="118">
        <f t="shared" si="68"/>
        <v>0</v>
      </c>
      <c r="Q226" s="118">
        <f t="shared" si="68"/>
        <v>13007.60928646405</v>
      </c>
      <c r="R226" s="118">
        <f t="shared" si="68"/>
        <v>4414.417353690289</v>
      </c>
      <c r="S226" s="118">
        <f t="shared" si="68"/>
        <v>27.673171941937913</v>
      </c>
      <c r="T226" s="118">
        <f t="shared" si="68"/>
        <v>0</v>
      </c>
      <c r="U226" s="118">
        <f t="shared" si="68"/>
        <v>311.81628652796809</v>
      </c>
      <c r="V226" s="118">
        <f t="shared" si="68"/>
        <v>10359.966313373683</v>
      </c>
      <c r="W226" s="40"/>
      <c r="X226" s="37">
        <f>SUM(V226+S226+R226+Q226)</f>
        <v>27809.666125469961</v>
      </c>
      <c r="Y226" s="5"/>
      <c r="Z226" s="24" t="s">
        <v>106</v>
      </c>
      <c r="AA226" s="9"/>
      <c r="AB226" s="5"/>
      <c r="AC226" s="5">
        <f t="shared" ref="AC226:AC231" si="69">SUM(D226:V226)-C226</f>
        <v>0</v>
      </c>
      <c r="AD226" s="5"/>
      <c r="AE226" s="5"/>
      <c r="AF226" s="5"/>
      <c r="AG226" s="5"/>
      <c r="AH226" s="5"/>
      <c r="AI226" s="5"/>
      <c r="AJ226" s="5"/>
    </row>
    <row r="227" spans="1:68" x14ac:dyDescent="0.25">
      <c r="A227" s="106">
        <f t="shared" si="66"/>
        <v>8</v>
      </c>
      <c r="B227" s="9" t="s">
        <v>68</v>
      </c>
      <c r="C227" s="15">
        <f>F41</f>
        <v>1754850.302407525</v>
      </c>
      <c r="D227" s="118">
        <f>$C227*(D158+D159)/($C158+$C159)</f>
        <v>1466463.5770390548</v>
      </c>
      <c r="E227" s="118">
        <f t="shared" ref="E227:V227" si="70">$C227*(E158+E159)/($C158+$C159)</f>
        <v>3440.284263054009</v>
      </c>
      <c r="F227" s="118">
        <f t="shared" si="70"/>
        <v>19.117828387233583</v>
      </c>
      <c r="G227" s="118">
        <f t="shared" si="70"/>
        <v>26.700877635801096</v>
      </c>
      <c r="H227" s="118">
        <f t="shared" si="70"/>
        <v>0</v>
      </c>
      <c r="I227" s="118">
        <f t="shared" si="70"/>
        <v>63326.430446750193</v>
      </c>
      <c r="J227" s="118">
        <f t="shared" si="70"/>
        <v>126953.78485068381</v>
      </c>
      <c r="K227" s="118">
        <f t="shared" si="70"/>
        <v>56890.770198419239</v>
      </c>
      <c r="L227" s="118">
        <f t="shared" si="70"/>
        <v>9851.3485053665536</v>
      </c>
      <c r="M227" s="118">
        <f t="shared" si="70"/>
        <v>2257.2281132242988</v>
      </c>
      <c r="N227" s="118">
        <f t="shared" si="70"/>
        <v>2826.6617100364474</v>
      </c>
      <c r="O227" s="118">
        <f t="shared" si="70"/>
        <v>7041.9185820493121</v>
      </c>
      <c r="P227" s="118">
        <f t="shared" si="70"/>
        <v>0</v>
      </c>
      <c r="Q227" s="118">
        <f t="shared" si="70"/>
        <v>7286.3194776881664</v>
      </c>
      <c r="R227" s="118">
        <f t="shared" si="70"/>
        <v>2472.772239577454</v>
      </c>
      <c r="S227" s="118">
        <f t="shared" si="70"/>
        <v>15.501355190594591</v>
      </c>
      <c r="T227" s="118">
        <f t="shared" si="70"/>
        <v>0</v>
      </c>
      <c r="U227" s="118">
        <f t="shared" si="70"/>
        <v>174.66646114235647</v>
      </c>
      <c r="V227" s="118">
        <f t="shared" si="70"/>
        <v>5803.2204592645658</v>
      </c>
      <c r="W227" s="40"/>
      <c r="X227" s="37">
        <f>SUM(V227+S227+R227+Q227)</f>
        <v>15577.813531720782</v>
      </c>
      <c r="Y227" s="5"/>
      <c r="Z227" s="24" t="s">
        <v>106</v>
      </c>
      <c r="AA227" s="9"/>
      <c r="AB227" s="5"/>
      <c r="AC227" s="5">
        <f t="shared" si="69"/>
        <v>0</v>
      </c>
      <c r="AD227" s="5"/>
      <c r="AE227" s="5"/>
      <c r="AF227" s="5"/>
      <c r="AG227" s="5"/>
      <c r="AH227" s="5"/>
      <c r="AI227" s="5"/>
      <c r="AJ227" s="5"/>
    </row>
    <row r="228" spans="1:68" s="100" customFormat="1" x14ac:dyDescent="0.25">
      <c r="A228" s="106">
        <f t="shared" si="66"/>
        <v>9</v>
      </c>
      <c r="B228" s="98" t="s">
        <v>215</v>
      </c>
      <c r="C228" s="108">
        <f>+F49</f>
        <v>1604870.00236</v>
      </c>
      <c r="D228" s="108">
        <f>+D$101*$C228</f>
        <v>603798.07970561704</v>
      </c>
      <c r="E228" s="108">
        <f t="shared" ref="E228:V228" si="71">+E$101*$C228</f>
        <v>1418.5166842877984</v>
      </c>
      <c r="F228" s="108">
        <f t="shared" si="71"/>
        <v>27.782502624135553</v>
      </c>
      <c r="G228" s="108">
        <f t="shared" si="71"/>
        <v>54.439191895666227</v>
      </c>
      <c r="H228" s="108">
        <f t="shared" si="71"/>
        <v>645.45718814407223</v>
      </c>
      <c r="I228" s="108">
        <f t="shared" si="71"/>
        <v>44217.155349765941</v>
      </c>
      <c r="J228" s="108">
        <f t="shared" si="71"/>
        <v>212922.15495237373</v>
      </c>
      <c r="K228" s="108">
        <f t="shared" si="71"/>
        <v>257367.03225965676</v>
      </c>
      <c r="L228" s="108">
        <f t="shared" si="71"/>
        <v>127764.53948324375</v>
      </c>
      <c r="M228" s="108">
        <f t="shared" si="71"/>
        <v>74897.116416627992</v>
      </c>
      <c r="N228" s="108">
        <f t="shared" si="71"/>
        <v>115693.69361892588</v>
      </c>
      <c r="O228" s="108">
        <f t="shared" si="71"/>
        <v>5675.8047382710311</v>
      </c>
      <c r="P228" s="108">
        <f t="shared" si="71"/>
        <v>0</v>
      </c>
      <c r="Q228" s="108">
        <f t="shared" si="71"/>
        <v>20904.430607790178</v>
      </c>
      <c r="R228" s="108">
        <f t="shared" si="71"/>
        <v>30027.048058939003</v>
      </c>
      <c r="S228" s="108">
        <f t="shared" si="71"/>
        <v>3605.8073003944778</v>
      </c>
      <c r="T228" s="108">
        <f t="shared" si="71"/>
        <v>9.0201907401635392E-4</v>
      </c>
      <c r="U228" s="108">
        <f t="shared" si="71"/>
        <v>1854.9153983761917</v>
      </c>
      <c r="V228" s="108">
        <f t="shared" si="71"/>
        <v>103996.02800104735</v>
      </c>
      <c r="W228" s="120"/>
      <c r="X228" s="118"/>
      <c r="Y228" s="101"/>
      <c r="Z228" s="114"/>
      <c r="AA228" s="103"/>
      <c r="AB228" s="101"/>
      <c r="AC228" s="101">
        <f t="shared" si="69"/>
        <v>0</v>
      </c>
      <c r="AD228" s="101"/>
      <c r="AE228" s="101"/>
      <c r="AF228" s="101"/>
      <c r="AG228" s="101"/>
      <c r="AH228" s="101"/>
      <c r="AI228" s="101"/>
      <c r="AJ228" s="101"/>
    </row>
    <row r="229" spans="1:68" s="100" customFormat="1" x14ac:dyDescent="0.25">
      <c r="A229" s="106">
        <f t="shared" si="66"/>
        <v>10</v>
      </c>
      <c r="B229" s="98" t="s">
        <v>216</v>
      </c>
      <c r="C229" s="108">
        <f>+F50</f>
        <v>9333759.7957344595</v>
      </c>
      <c r="D229" s="108">
        <f>+D$104*$C229</f>
        <v>3732084.8617773009</v>
      </c>
      <c r="E229" s="108">
        <f t="shared" ref="E229:V229" si="72">+E$104*$C229</f>
        <v>0</v>
      </c>
      <c r="F229" s="108">
        <f t="shared" si="72"/>
        <v>1419.056516483527</v>
      </c>
      <c r="G229" s="108">
        <f t="shared" si="72"/>
        <v>371.95412804800765</v>
      </c>
      <c r="H229" s="108">
        <f t="shared" si="72"/>
        <v>6461.0601774352535</v>
      </c>
      <c r="I229" s="108">
        <f t="shared" si="72"/>
        <v>116143.75733451611</v>
      </c>
      <c r="J229" s="108">
        <f t="shared" si="72"/>
        <v>1140102.5708186703</v>
      </c>
      <c r="K229" s="108">
        <f t="shared" si="72"/>
        <v>1864705.9095163089</v>
      </c>
      <c r="L229" s="108">
        <f t="shared" si="72"/>
        <v>1117566.6008320563</v>
      </c>
      <c r="M229" s="108">
        <f t="shared" si="72"/>
        <v>888216.03484691901</v>
      </c>
      <c r="N229" s="108">
        <f t="shared" si="72"/>
        <v>184619.039592699</v>
      </c>
      <c r="O229" s="108">
        <f t="shared" si="72"/>
        <v>1568.3126985764529</v>
      </c>
      <c r="P229" s="108">
        <f t="shared" si="72"/>
        <v>0</v>
      </c>
      <c r="Q229" s="108">
        <f t="shared" si="72"/>
        <v>53252.401310293499</v>
      </c>
      <c r="R229" s="108">
        <f t="shared" si="72"/>
        <v>158173.98673311385</v>
      </c>
      <c r="S229" s="108">
        <f t="shared" si="72"/>
        <v>66944.570173648026</v>
      </c>
      <c r="T229" s="108">
        <f t="shared" si="72"/>
        <v>0</v>
      </c>
      <c r="U229" s="108">
        <f t="shared" si="72"/>
        <v>2129.6792783922042</v>
      </c>
      <c r="V229" s="108">
        <f t="shared" si="72"/>
        <v>0</v>
      </c>
      <c r="W229" s="120"/>
      <c r="X229" s="118"/>
      <c r="Y229" s="101"/>
      <c r="Z229" s="114"/>
      <c r="AA229" s="103"/>
      <c r="AB229" s="101"/>
      <c r="AC229" s="101">
        <f t="shared" si="69"/>
        <v>0</v>
      </c>
      <c r="AD229" s="101"/>
      <c r="AE229" s="101"/>
      <c r="AF229" s="101"/>
      <c r="AG229" s="101"/>
      <c r="AH229" s="101"/>
      <c r="AI229" s="101"/>
      <c r="AJ229" s="101"/>
    </row>
    <row r="230" spans="1:68" x14ac:dyDescent="0.25">
      <c r="A230" s="106">
        <f t="shared" si="66"/>
        <v>11</v>
      </c>
      <c r="B230" s="9" t="s">
        <v>69</v>
      </c>
      <c r="C230" s="31">
        <f>F13-SUM(C223:C229)</f>
        <v>45585563.142625362</v>
      </c>
      <c r="D230" s="31">
        <f>+D$78*$C230</f>
        <v>38380000.898702852</v>
      </c>
      <c r="E230" s="31">
        <f t="shared" ref="E230:V230" si="73">+E$78*$C230</f>
        <v>90038.453852638515</v>
      </c>
      <c r="F230" s="31">
        <f t="shared" si="73"/>
        <v>500.34810422279645</v>
      </c>
      <c r="G230" s="31">
        <f t="shared" si="73"/>
        <v>698.81020142848672</v>
      </c>
      <c r="H230" s="31">
        <f t="shared" si="73"/>
        <v>0</v>
      </c>
      <c r="I230" s="31">
        <f t="shared" si="73"/>
        <v>1657367.0805825873</v>
      </c>
      <c r="J230" s="31">
        <f t="shared" si="73"/>
        <v>3322609.8847276103</v>
      </c>
      <c r="K230" s="31">
        <f t="shared" si="73"/>
        <v>1488934.2262096142</v>
      </c>
      <c r="L230" s="31">
        <f t="shared" si="73"/>
        <v>257827.58631674762</v>
      </c>
      <c r="M230" s="31">
        <f t="shared" si="73"/>
        <v>59075.73728428084</v>
      </c>
      <c r="N230" s="31">
        <f t="shared" si="73"/>
        <v>73978.843164025311</v>
      </c>
      <c r="O230" s="31">
        <f t="shared" si="73"/>
        <v>184299.73013945995</v>
      </c>
      <c r="P230" s="31">
        <f t="shared" si="73"/>
        <v>0</v>
      </c>
      <c r="Q230" s="31">
        <f t="shared" si="73"/>
        <v>27253.597855710981</v>
      </c>
      <c r="R230" s="31">
        <f t="shared" si="73"/>
        <v>14171.870884969712</v>
      </c>
      <c r="S230" s="31">
        <f t="shared" si="73"/>
        <v>1425.572810914113</v>
      </c>
      <c r="T230" s="31">
        <f t="shared" si="73"/>
        <v>0</v>
      </c>
      <c r="U230" s="31">
        <f t="shared" si="73"/>
        <v>4571.3368136645886</v>
      </c>
      <c r="V230" s="31">
        <f t="shared" si="73"/>
        <v>22809.164974625808</v>
      </c>
      <c r="W230" s="40"/>
      <c r="X230" s="15">
        <v>0</v>
      </c>
      <c r="Y230" s="5"/>
      <c r="Z230" s="24" t="s">
        <v>172</v>
      </c>
      <c r="AA230" s="7"/>
      <c r="AB230" s="7"/>
      <c r="AC230" s="5">
        <f t="shared" si="69"/>
        <v>0</v>
      </c>
      <c r="AD230" s="7"/>
      <c r="AE230" s="7"/>
      <c r="AF230" s="7"/>
      <c r="AG230" s="7"/>
      <c r="AH230" s="7"/>
      <c r="AI230" s="7"/>
      <c r="AJ230" s="7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1:68" x14ac:dyDescent="0.25">
      <c r="A231" s="106">
        <f t="shared" si="66"/>
        <v>12</v>
      </c>
      <c r="B231" s="9" t="s">
        <v>54</v>
      </c>
      <c r="C231" s="15">
        <f t="shared" ref="C231:V231" si="74">SUM(C223:C230)</f>
        <v>71450707.828411818</v>
      </c>
      <c r="D231" s="15">
        <f t="shared" si="74"/>
        <v>52046300.68334128</v>
      </c>
      <c r="E231" s="15">
        <f t="shared" si="74"/>
        <v>113345.87847561091</v>
      </c>
      <c r="F231" s="15">
        <f t="shared" si="74"/>
        <v>2068.824858342578</v>
      </c>
      <c r="G231" s="15">
        <f t="shared" si="74"/>
        <v>1295.08862613769</v>
      </c>
      <c r="H231" s="15">
        <f t="shared" si="74"/>
        <v>7106.517365579326</v>
      </c>
      <c r="I231" s="15">
        <f t="shared" si="74"/>
        <v>2220644.2351078615</v>
      </c>
      <c r="J231" s="15">
        <f t="shared" si="74"/>
        <v>5483381.7315453673</v>
      </c>
      <c r="K231" s="15">
        <f t="shared" si="74"/>
        <v>3972976.3357102852</v>
      </c>
      <c r="L231" s="15">
        <f t="shared" si="74"/>
        <v>1565838.2158886832</v>
      </c>
      <c r="M231" s="15">
        <f t="shared" si="74"/>
        <v>1036550.5675804543</v>
      </c>
      <c r="N231" s="15">
        <f t="shared" si="74"/>
        <v>392276.29310654826</v>
      </c>
      <c r="O231" s="15">
        <f t="shared" si="74"/>
        <v>236348.25784249767</v>
      </c>
      <c r="P231" s="108">
        <f t="shared" ref="P231" si="75">SUM(P223:P230)</f>
        <v>0</v>
      </c>
      <c r="Q231" s="15">
        <f t="shared" si="74"/>
        <v>296001.10045189864</v>
      </c>
      <c r="R231" s="15">
        <f t="shared" si="74"/>
        <v>540448.24848346715</v>
      </c>
      <c r="S231" s="15">
        <f t="shared" si="74"/>
        <v>185678.06332217169</v>
      </c>
      <c r="T231" s="15">
        <f t="shared" si="74"/>
        <v>9.0201907401635392E-4</v>
      </c>
      <c r="U231" s="15">
        <f t="shared" si="74"/>
        <v>9667.2518917671732</v>
      </c>
      <c r="V231" s="15">
        <f t="shared" si="74"/>
        <v>3340780.5339118377</v>
      </c>
      <c r="W231" s="40"/>
      <c r="X231" s="11"/>
      <c r="Y231" s="5"/>
      <c r="Z231" s="5"/>
      <c r="AA231" s="21"/>
      <c r="AB231" s="5"/>
      <c r="AC231" s="5">
        <f t="shared" si="69"/>
        <v>0</v>
      </c>
      <c r="AD231" s="5"/>
      <c r="AE231" s="5"/>
      <c r="AF231" s="5"/>
      <c r="AG231" s="5"/>
      <c r="AH231" s="5"/>
      <c r="AI231" s="5"/>
      <c r="AJ231" s="5"/>
    </row>
    <row r="232" spans="1:68" s="100" customFormat="1" x14ac:dyDescent="0.25">
      <c r="A232" s="106"/>
      <c r="B232" s="103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20"/>
      <c r="X232" s="105"/>
      <c r="Y232" s="101"/>
      <c r="Z232" s="101"/>
      <c r="AA232" s="112"/>
      <c r="AB232" s="101"/>
      <c r="AC232" s="101"/>
      <c r="AD232" s="101"/>
      <c r="AE232" s="101"/>
      <c r="AF232" s="101"/>
      <c r="AG232" s="101"/>
      <c r="AH232" s="101"/>
      <c r="AI232" s="101"/>
      <c r="AJ232" s="101"/>
    </row>
    <row r="233" spans="1:68" x14ac:dyDescent="0.25">
      <c r="A233" s="106">
        <f>+A231+1</f>
        <v>13</v>
      </c>
      <c r="B233" s="41" t="s">
        <v>55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102"/>
      <c r="Q233" s="6"/>
      <c r="R233" s="6"/>
      <c r="S233" s="6"/>
      <c r="T233" s="6"/>
      <c r="U233" s="6"/>
      <c r="V233" s="6"/>
      <c r="W233" s="85"/>
      <c r="X233" s="10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68" x14ac:dyDescent="0.25">
      <c r="A234" s="106">
        <f t="shared" si="66"/>
        <v>14</v>
      </c>
      <c r="B234" s="9" t="s">
        <v>70</v>
      </c>
      <c r="C234" s="15">
        <f>G42</f>
        <v>0</v>
      </c>
      <c r="D234" s="15">
        <f>SUM(D$164:D$165)/SUM($C$164:$C$165)*$C234</f>
        <v>0</v>
      </c>
      <c r="E234" s="108">
        <f t="shared" ref="E234:V235" si="76">SUM(E$164:E$165)/SUM($C$164:$C$165)*$C234</f>
        <v>0</v>
      </c>
      <c r="F234" s="108">
        <f t="shared" si="76"/>
        <v>0</v>
      </c>
      <c r="G234" s="108">
        <f t="shared" si="76"/>
        <v>0</v>
      </c>
      <c r="H234" s="108">
        <f t="shared" si="76"/>
        <v>0</v>
      </c>
      <c r="I234" s="108">
        <f t="shared" si="76"/>
        <v>0</v>
      </c>
      <c r="J234" s="108">
        <f t="shared" si="76"/>
        <v>0</v>
      </c>
      <c r="K234" s="108">
        <f t="shared" si="76"/>
        <v>0</v>
      </c>
      <c r="L234" s="108">
        <f t="shared" si="76"/>
        <v>0</v>
      </c>
      <c r="M234" s="108">
        <f t="shared" si="76"/>
        <v>0</v>
      </c>
      <c r="N234" s="108">
        <f t="shared" si="76"/>
        <v>0</v>
      </c>
      <c r="O234" s="108">
        <f t="shared" si="76"/>
        <v>0</v>
      </c>
      <c r="P234" s="108">
        <f t="shared" si="76"/>
        <v>0</v>
      </c>
      <c r="Q234" s="108">
        <f t="shared" si="76"/>
        <v>0</v>
      </c>
      <c r="R234" s="108">
        <f t="shared" si="76"/>
        <v>0</v>
      </c>
      <c r="S234" s="108">
        <f t="shared" si="76"/>
        <v>0</v>
      </c>
      <c r="T234" s="108">
        <f t="shared" si="76"/>
        <v>0</v>
      </c>
      <c r="U234" s="108">
        <f t="shared" si="76"/>
        <v>0</v>
      </c>
      <c r="V234" s="108">
        <f t="shared" si="76"/>
        <v>0</v>
      </c>
      <c r="W234" s="40"/>
      <c r="X234" s="37">
        <v>0</v>
      </c>
      <c r="Y234" s="5"/>
      <c r="Z234" s="9" t="s">
        <v>107</v>
      </c>
      <c r="AA234" s="9"/>
      <c r="AB234" s="5"/>
      <c r="AC234" s="5">
        <f>SUM(D234:V234)-C234</f>
        <v>0</v>
      </c>
      <c r="AD234" s="5"/>
      <c r="AE234" s="5"/>
      <c r="AF234" s="5"/>
      <c r="AG234" s="5"/>
      <c r="AH234" s="5"/>
      <c r="AI234" s="5"/>
      <c r="AJ234" s="5"/>
    </row>
    <row r="235" spans="1:68" x14ac:dyDescent="0.25">
      <c r="A235" s="106">
        <f t="shared" si="66"/>
        <v>15</v>
      </c>
      <c r="B235" s="9" t="s">
        <v>71</v>
      </c>
      <c r="C235" s="15">
        <f>G44</f>
        <v>0</v>
      </c>
      <c r="D235" s="108">
        <f>SUM(D$164:D$165)/SUM($C$164:$C$165)*$C235</f>
        <v>0</v>
      </c>
      <c r="E235" s="108">
        <f t="shared" si="76"/>
        <v>0</v>
      </c>
      <c r="F235" s="108">
        <f t="shared" si="76"/>
        <v>0</v>
      </c>
      <c r="G235" s="108">
        <f t="shared" si="76"/>
        <v>0</v>
      </c>
      <c r="H235" s="108">
        <f t="shared" si="76"/>
        <v>0</v>
      </c>
      <c r="I235" s="108">
        <f t="shared" si="76"/>
        <v>0</v>
      </c>
      <c r="J235" s="108">
        <f t="shared" si="76"/>
        <v>0</v>
      </c>
      <c r="K235" s="108">
        <f t="shared" si="76"/>
        <v>0</v>
      </c>
      <c r="L235" s="108">
        <f t="shared" si="76"/>
        <v>0</v>
      </c>
      <c r="M235" s="108">
        <f t="shared" si="76"/>
        <v>0</v>
      </c>
      <c r="N235" s="108">
        <f t="shared" si="76"/>
        <v>0</v>
      </c>
      <c r="O235" s="108">
        <f t="shared" si="76"/>
        <v>0</v>
      </c>
      <c r="P235" s="108">
        <f t="shared" si="76"/>
        <v>0</v>
      </c>
      <c r="Q235" s="108">
        <f t="shared" si="76"/>
        <v>0</v>
      </c>
      <c r="R235" s="108">
        <f t="shared" si="76"/>
        <v>0</v>
      </c>
      <c r="S235" s="108">
        <f t="shared" si="76"/>
        <v>0</v>
      </c>
      <c r="T235" s="108">
        <f t="shared" si="76"/>
        <v>0</v>
      </c>
      <c r="U235" s="108">
        <f t="shared" si="76"/>
        <v>0</v>
      </c>
      <c r="V235" s="108">
        <f t="shared" si="76"/>
        <v>0</v>
      </c>
      <c r="W235" s="40"/>
      <c r="X235" s="37">
        <v>0</v>
      </c>
      <c r="Y235" s="5"/>
      <c r="Z235" s="9" t="s">
        <v>107</v>
      </c>
      <c r="AA235" s="9"/>
      <c r="AB235" s="5"/>
      <c r="AC235" s="5">
        <f>SUM(D235:V235)-C235</f>
        <v>0</v>
      </c>
      <c r="AD235" s="5"/>
      <c r="AE235" s="5"/>
      <c r="AF235" s="5"/>
      <c r="AG235" s="5"/>
      <c r="AH235" s="5"/>
      <c r="AI235" s="5"/>
      <c r="AJ235" s="5"/>
    </row>
    <row r="236" spans="1:68" x14ac:dyDescent="0.25">
      <c r="A236" s="106">
        <f t="shared" si="66"/>
        <v>16</v>
      </c>
      <c r="B236" s="9" t="s">
        <v>72</v>
      </c>
      <c r="C236" s="15">
        <f>G46</f>
        <v>8090941.8402421148</v>
      </c>
      <c r="D236" s="108">
        <f>SUM(D$167:D$170)/SUM($C$167:$C$170)*$C236</f>
        <v>1306961.704060592</v>
      </c>
      <c r="E236" s="108">
        <f t="shared" ref="E236:V237" si="77">SUM(E$167:E$170)/SUM($C$167:$C$170)*$C236</f>
        <v>3066.0971423323394</v>
      </c>
      <c r="F236" s="108">
        <f t="shared" si="77"/>
        <v>329.00102606793001</v>
      </c>
      <c r="G236" s="108">
        <f t="shared" si="77"/>
        <v>329.00102606793001</v>
      </c>
      <c r="H236" s="108">
        <f t="shared" si="77"/>
        <v>6258.4967913376686</v>
      </c>
      <c r="I236" s="108">
        <f t="shared" si="77"/>
        <v>128105.93029215648</v>
      </c>
      <c r="J236" s="108">
        <f t="shared" si="77"/>
        <v>1168145.81284772</v>
      </c>
      <c r="K236" s="108">
        <f t="shared" si="77"/>
        <v>1905904.2156025798</v>
      </c>
      <c r="L236" s="108">
        <f t="shared" si="77"/>
        <v>1124188.4419439712</v>
      </c>
      <c r="M236" s="108">
        <f t="shared" si="77"/>
        <v>810341.32869501482</v>
      </c>
      <c r="N236" s="108">
        <f t="shared" si="77"/>
        <v>939207.41616740101</v>
      </c>
      <c r="O236" s="108">
        <f t="shared" si="77"/>
        <v>11289.962123158692</v>
      </c>
      <c r="P236" s="108">
        <f t="shared" si="77"/>
        <v>47038.352814568112</v>
      </c>
      <c r="Q236" s="108">
        <f t="shared" si="77"/>
        <v>284155.84224181605</v>
      </c>
      <c r="R236" s="108">
        <f t="shared" si="77"/>
        <v>198925.6890810217</v>
      </c>
      <c r="S236" s="108">
        <f t="shared" si="77"/>
        <v>0</v>
      </c>
      <c r="T236" s="108">
        <f t="shared" si="77"/>
        <v>0</v>
      </c>
      <c r="U236" s="108">
        <f t="shared" si="77"/>
        <v>24783.592234055013</v>
      </c>
      <c r="V236" s="108">
        <f t="shared" si="77"/>
        <v>131910.95615225259</v>
      </c>
      <c r="W236" s="40"/>
      <c r="X236" s="15">
        <v>0</v>
      </c>
      <c r="Y236" s="5"/>
      <c r="Z236" s="22" t="s">
        <v>162</v>
      </c>
      <c r="AA236" s="9"/>
      <c r="AB236" s="5"/>
      <c r="AC236" s="5">
        <f>SUM(D236:V236)-C236</f>
        <v>0</v>
      </c>
      <c r="AD236" s="5"/>
      <c r="AE236" s="5"/>
      <c r="AF236" s="5"/>
      <c r="AG236" s="5"/>
      <c r="AH236" s="5"/>
      <c r="AI236" s="5"/>
      <c r="AJ236" s="5"/>
    </row>
    <row r="237" spans="1:68" x14ac:dyDescent="0.25">
      <c r="A237" s="106">
        <f t="shared" si="66"/>
        <v>17</v>
      </c>
      <c r="B237" s="9" t="s">
        <v>73</v>
      </c>
      <c r="C237" s="15">
        <f>G47</f>
        <v>5685874.2183256578</v>
      </c>
      <c r="D237" s="108">
        <f>SUM(D$167:D$170)/SUM($C$167:$C$170)*$C237</f>
        <v>918461.65801072109</v>
      </c>
      <c r="E237" s="108">
        <f t="shared" si="77"/>
        <v>2154.6864427773148</v>
      </c>
      <c r="F237" s="108">
        <f t="shared" si="77"/>
        <v>231.20404136613507</v>
      </c>
      <c r="G237" s="108">
        <f t="shared" si="77"/>
        <v>231.20404136613507</v>
      </c>
      <c r="H237" s="108">
        <f t="shared" si="77"/>
        <v>4398.1314232603427</v>
      </c>
      <c r="I237" s="108">
        <f t="shared" si="77"/>
        <v>90025.885817144852</v>
      </c>
      <c r="J237" s="108">
        <f t="shared" si="77"/>
        <v>820909.39369762735</v>
      </c>
      <c r="K237" s="108">
        <f t="shared" si="77"/>
        <v>1339365.9052391129</v>
      </c>
      <c r="L237" s="108">
        <f t="shared" si="77"/>
        <v>790018.54231566703</v>
      </c>
      <c r="M237" s="108">
        <f t="shared" si="77"/>
        <v>569463.84733039513</v>
      </c>
      <c r="N237" s="108">
        <f t="shared" si="77"/>
        <v>660023.93030261609</v>
      </c>
      <c r="O237" s="108">
        <f t="shared" si="77"/>
        <v>7933.9718205192639</v>
      </c>
      <c r="P237" s="108">
        <f t="shared" si="77"/>
        <v>33055.998031108778</v>
      </c>
      <c r="Q237" s="108">
        <f t="shared" si="77"/>
        <v>199689.28331105234</v>
      </c>
      <c r="R237" s="108">
        <f t="shared" si="77"/>
        <v>139794.16355248462</v>
      </c>
      <c r="S237" s="108">
        <f t="shared" si="77"/>
        <v>0</v>
      </c>
      <c r="T237" s="108">
        <f t="shared" si="77"/>
        <v>0</v>
      </c>
      <c r="U237" s="108">
        <f t="shared" si="77"/>
        <v>17416.561743186696</v>
      </c>
      <c r="V237" s="108">
        <f t="shared" si="77"/>
        <v>92699.851205250452</v>
      </c>
      <c r="W237" s="40"/>
      <c r="X237" s="15">
        <v>0</v>
      </c>
      <c r="Y237" s="5"/>
      <c r="Z237" s="22" t="s">
        <v>162</v>
      </c>
      <c r="AA237" s="9"/>
      <c r="AB237" s="5"/>
      <c r="AC237" s="5">
        <f>SUM(D237:V237)-C237</f>
        <v>0</v>
      </c>
      <c r="AD237" s="5"/>
      <c r="AE237" s="5"/>
      <c r="AF237" s="5"/>
      <c r="AG237" s="5"/>
      <c r="AH237" s="5"/>
      <c r="AI237" s="5"/>
      <c r="AJ237" s="5"/>
    </row>
    <row r="238" spans="1:68" s="127" customFormat="1" x14ac:dyDescent="0.25">
      <c r="A238" s="106">
        <f t="shared" si="66"/>
        <v>18</v>
      </c>
      <c r="B238" s="128" t="s">
        <v>245</v>
      </c>
      <c r="C238" s="118">
        <f>G48</f>
        <v>1033485.2360002</v>
      </c>
      <c r="D238" s="118">
        <v>0</v>
      </c>
      <c r="E238" s="118">
        <v>0</v>
      </c>
      <c r="F238" s="118">
        <v>0</v>
      </c>
      <c r="G238" s="118">
        <v>0</v>
      </c>
      <c r="H238" s="118">
        <v>0</v>
      </c>
      <c r="I238" s="118">
        <v>0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18">
        <f>+C238</f>
        <v>1033485.2360002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8">
        <v>0</v>
      </c>
      <c r="W238" s="160"/>
      <c r="X238" s="118"/>
      <c r="Y238" s="101"/>
      <c r="Z238" s="157"/>
      <c r="AA238" s="128"/>
      <c r="AB238" s="101"/>
      <c r="AC238" s="101"/>
      <c r="AD238" s="101"/>
      <c r="AE238" s="101"/>
      <c r="AF238" s="101"/>
      <c r="AG238" s="101"/>
      <c r="AH238" s="101"/>
      <c r="AI238" s="101"/>
      <c r="AJ238" s="101"/>
    </row>
    <row r="239" spans="1:68" x14ac:dyDescent="0.25">
      <c r="A239" s="106">
        <f t="shared" si="66"/>
        <v>19</v>
      </c>
      <c r="B239" s="9" t="s">
        <v>69</v>
      </c>
      <c r="C239" s="31">
        <f>G13-SUM(C234:C238)</f>
        <v>35136571.046157926</v>
      </c>
      <c r="D239" s="31">
        <f>+D$89*$C239</f>
        <v>4680193.8473267425</v>
      </c>
      <c r="E239" s="31">
        <f t="shared" ref="E239:V239" si="78">+E$89*$C239</f>
        <v>10979.609376668197</v>
      </c>
      <c r="F239" s="31">
        <f t="shared" si="78"/>
        <v>1178.1436083271226</v>
      </c>
      <c r="G239" s="31">
        <f t="shared" si="78"/>
        <v>1178.1436083271226</v>
      </c>
      <c r="H239" s="31">
        <f t="shared" si="78"/>
        <v>22411.504549313679</v>
      </c>
      <c r="I239" s="31">
        <f t="shared" si="78"/>
        <v>458743.80626199523</v>
      </c>
      <c r="J239" s="31">
        <f t="shared" si="78"/>
        <v>4183097.9661336229</v>
      </c>
      <c r="K239" s="31">
        <f t="shared" si="78"/>
        <v>6824990.476571572</v>
      </c>
      <c r="L239" s="31">
        <f t="shared" si="78"/>
        <v>4025687.8322259444</v>
      </c>
      <c r="M239" s="31">
        <f t="shared" si="78"/>
        <v>2901809.9681191258</v>
      </c>
      <c r="N239" s="31">
        <f t="shared" si="78"/>
        <v>6074084.914252813</v>
      </c>
      <c r="O239" s="31">
        <f t="shared" si="78"/>
        <v>40429.043254437704</v>
      </c>
      <c r="P239" s="31">
        <f t="shared" si="78"/>
        <v>0</v>
      </c>
      <c r="Q239" s="31">
        <f t="shared" si="78"/>
        <v>1826632.9004283843</v>
      </c>
      <c r="R239" s="31">
        <f t="shared" si="78"/>
        <v>3996403.5295924223</v>
      </c>
      <c r="S239" s="31">
        <f t="shared" si="78"/>
        <v>0</v>
      </c>
      <c r="T239" s="31">
        <f t="shared" si="78"/>
        <v>0</v>
      </c>
      <c r="U239" s="31">
        <f t="shared" si="78"/>
        <v>88749.360848220851</v>
      </c>
      <c r="V239" s="31">
        <f t="shared" si="78"/>
        <v>0</v>
      </c>
      <c r="W239" s="40"/>
      <c r="X239" s="15">
        <v>0</v>
      </c>
      <c r="Y239" s="5"/>
      <c r="Z239" s="9" t="s">
        <v>169</v>
      </c>
      <c r="AA239" s="5"/>
      <c r="AB239" s="5"/>
      <c r="AC239" s="5">
        <f>SUM(D239:V239)-C239</f>
        <v>0</v>
      </c>
      <c r="AD239" s="5"/>
      <c r="AE239" s="5"/>
      <c r="AF239" s="5"/>
      <c r="AG239" s="5"/>
      <c r="AH239" s="5"/>
      <c r="AI239" s="5"/>
      <c r="AJ239" s="5"/>
    </row>
    <row r="240" spans="1:68" x14ac:dyDescent="0.25">
      <c r="A240" s="106">
        <f t="shared" si="66"/>
        <v>20</v>
      </c>
      <c r="B240" s="9" t="s">
        <v>54</v>
      </c>
      <c r="C240" s="15">
        <f t="shared" ref="C240:V240" si="79">SUM(C234:C239)</f>
        <v>49946872.340725899</v>
      </c>
      <c r="D240" s="15">
        <f t="shared" si="79"/>
        <v>6905617.2093980554</v>
      </c>
      <c r="E240" s="15">
        <f t="shared" si="79"/>
        <v>16200.392961777852</v>
      </c>
      <c r="F240" s="15">
        <f>SUM(F234:F239)</f>
        <v>1738.3486757611877</v>
      </c>
      <c r="G240" s="15">
        <f t="shared" si="79"/>
        <v>1738.3486757611877</v>
      </c>
      <c r="H240" s="15">
        <f>SUM(H234:H239)</f>
        <v>33068.132763911693</v>
      </c>
      <c r="I240" s="15">
        <f t="shared" si="79"/>
        <v>676875.62237129663</v>
      </c>
      <c r="J240" s="15">
        <f t="shared" si="79"/>
        <v>6172153.1726789698</v>
      </c>
      <c r="K240" s="15">
        <f t="shared" si="79"/>
        <v>10070260.597413264</v>
      </c>
      <c r="L240" s="15">
        <f t="shared" si="79"/>
        <v>5939894.8164855829</v>
      </c>
      <c r="M240" s="15">
        <f t="shared" si="79"/>
        <v>4281615.144144536</v>
      </c>
      <c r="N240" s="15">
        <f t="shared" si="79"/>
        <v>7673316.26072283</v>
      </c>
      <c r="O240" s="15">
        <f t="shared" si="79"/>
        <v>59652.977198115659</v>
      </c>
      <c r="P240" s="108">
        <f t="shared" ref="P240" si="80">SUM(P234:P239)</f>
        <v>1113579.5868458769</v>
      </c>
      <c r="Q240" s="15">
        <f t="shared" si="79"/>
        <v>2310478.0259812525</v>
      </c>
      <c r="R240" s="15">
        <f t="shared" si="79"/>
        <v>4335123.3822259288</v>
      </c>
      <c r="S240" s="15">
        <f t="shared" si="79"/>
        <v>0</v>
      </c>
      <c r="T240" s="15">
        <f t="shared" si="79"/>
        <v>0</v>
      </c>
      <c r="U240" s="15">
        <f t="shared" si="79"/>
        <v>130949.51482546257</v>
      </c>
      <c r="V240" s="15">
        <f t="shared" si="79"/>
        <v>224610.80735750304</v>
      </c>
      <c r="W240" s="40"/>
      <c r="X240" s="11"/>
      <c r="Y240" s="5"/>
      <c r="Z240" s="5"/>
      <c r="AA240" s="21"/>
      <c r="AB240" s="5"/>
      <c r="AC240" s="5">
        <f>SUM(D240:V240)-C240</f>
        <v>0</v>
      </c>
      <c r="AD240" s="5"/>
      <c r="AE240" s="5"/>
      <c r="AF240" s="5"/>
      <c r="AG240" s="5"/>
      <c r="AH240" s="5"/>
      <c r="AI240" s="5"/>
      <c r="AJ240" s="5"/>
    </row>
    <row r="241" spans="1:36" x14ac:dyDescent="0.25">
      <c r="A241" s="106">
        <f t="shared" si="66"/>
        <v>21</v>
      </c>
      <c r="B241" s="41" t="s">
        <v>58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4"/>
      <c r="Q241" s="10"/>
      <c r="R241" s="10"/>
      <c r="S241" s="10"/>
      <c r="T241" s="10"/>
      <c r="U241" s="10"/>
      <c r="V241" s="10"/>
      <c r="W241" s="66"/>
      <c r="X241" s="10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106">
        <f t="shared" si="66"/>
        <v>22</v>
      </c>
      <c r="B242" s="9" t="s">
        <v>59</v>
      </c>
      <c r="C242" s="137">
        <v>0</v>
      </c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72"/>
      <c r="X242" s="11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06">
        <f t="shared" si="66"/>
        <v>23</v>
      </c>
      <c r="B243" s="9" t="s">
        <v>59</v>
      </c>
      <c r="C243" s="137">
        <v>0</v>
      </c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72"/>
      <c r="X243" s="11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106">
        <f t="shared" si="66"/>
        <v>24</v>
      </c>
      <c r="B244" s="9" t="s">
        <v>59</v>
      </c>
      <c r="C244" s="137">
        <v>0</v>
      </c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72"/>
      <c r="X244" s="11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06">
        <f t="shared" si="66"/>
        <v>25</v>
      </c>
      <c r="B245" s="9" t="s">
        <v>53</v>
      </c>
      <c r="C245" s="138">
        <f>H13-SUM(C242:C244)</f>
        <v>0</v>
      </c>
      <c r="D245" s="138">
        <f t="shared" ref="D245:V245" si="81">$C245*D$109</f>
        <v>0</v>
      </c>
      <c r="E245" s="138">
        <f t="shared" si="81"/>
        <v>0</v>
      </c>
      <c r="F245" s="138">
        <f t="shared" si="81"/>
        <v>0</v>
      </c>
      <c r="G245" s="138">
        <f t="shared" si="81"/>
        <v>0</v>
      </c>
      <c r="H245" s="138">
        <f t="shared" si="81"/>
        <v>0</v>
      </c>
      <c r="I245" s="138">
        <f t="shared" si="81"/>
        <v>0</v>
      </c>
      <c r="J245" s="138">
        <f t="shared" si="81"/>
        <v>0</v>
      </c>
      <c r="K245" s="138">
        <f t="shared" si="81"/>
        <v>0</v>
      </c>
      <c r="L245" s="138">
        <f t="shared" si="81"/>
        <v>0</v>
      </c>
      <c r="M245" s="138">
        <f t="shared" si="81"/>
        <v>0</v>
      </c>
      <c r="N245" s="138">
        <f t="shared" si="81"/>
        <v>0</v>
      </c>
      <c r="O245" s="138">
        <f t="shared" si="81"/>
        <v>0</v>
      </c>
      <c r="P245" s="138">
        <f t="shared" si="81"/>
        <v>0</v>
      </c>
      <c r="Q245" s="138">
        <f t="shared" si="81"/>
        <v>0</v>
      </c>
      <c r="R245" s="138">
        <f t="shared" si="81"/>
        <v>0</v>
      </c>
      <c r="S245" s="138">
        <f t="shared" si="81"/>
        <v>0</v>
      </c>
      <c r="T245" s="138">
        <f t="shared" si="81"/>
        <v>0</v>
      </c>
      <c r="U245" s="138">
        <f t="shared" si="81"/>
        <v>0</v>
      </c>
      <c r="V245" s="138">
        <f t="shared" si="81"/>
        <v>0</v>
      </c>
      <c r="W245" s="88"/>
      <c r="X245" s="11"/>
      <c r="Y245" s="5"/>
      <c r="Z245" s="24" t="s">
        <v>109</v>
      </c>
      <c r="AA245" s="5"/>
      <c r="AB245" s="5"/>
      <c r="AC245" s="5">
        <f>SUM(D245:V245)-C245</f>
        <v>0</v>
      </c>
      <c r="AD245" s="5"/>
      <c r="AE245" s="5"/>
      <c r="AF245" s="5"/>
      <c r="AG245" s="5"/>
      <c r="AH245" s="5"/>
      <c r="AI245" s="5"/>
      <c r="AJ245" s="5"/>
    </row>
    <row r="246" spans="1:36" x14ac:dyDescent="0.25">
      <c r="A246" s="106">
        <f t="shared" si="66"/>
        <v>26</v>
      </c>
      <c r="B246" s="9" t="s">
        <v>54</v>
      </c>
      <c r="C246" s="137">
        <f t="shared" ref="C246:V246" si="82">SUM(C242:C245)</f>
        <v>0</v>
      </c>
      <c r="D246" s="137">
        <f t="shared" si="82"/>
        <v>0</v>
      </c>
      <c r="E246" s="137">
        <f t="shared" si="82"/>
        <v>0</v>
      </c>
      <c r="F246" s="137">
        <f>SUM(F242:F245)</f>
        <v>0</v>
      </c>
      <c r="G246" s="137">
        <f t="shared" si="82"/>
        <v>0</v>
      </c>
      <c r="H246" s="137">
        <f>SUM(H242:H245)</f>
        <v>0</v>
      </c>
      <c r="I246" s="137">
        <f t="shared" si="82"/>
        <v>0</v>
      </c>
      <c r="J246" s="137">
        <f t="shared" si="82"/>
        <v>0</v>
      </c>
      <c r="K246" s="137">
        <f t="shared" si="82"/>
        <v>0</v>
      </c>
      <c r="L246" s="137">
        <f t="shared" si="82"/>
        <v>0</v>
      </c>
      <c r="M246" s="137">
        <f t="shared" si="82"/>
        <v>0</v>
      </c>
      <c r="N246" s="137">
        <f t="shared" si="82"/>
        <v>0</v>
      </c>
      <c r="O246" s="137">
        <f t="shared" si="82"/>
        <v>0</v>
      </c>
      <c r="P246" s="137">
        <f t="shared" ref="P246" si="83">SUM(P242:P245)</f>
        <v>0</v>
      </c>
      <c r="Q246" s="137">
        <f t="shared" si="82"/>
        <v>0</v>
      </c>
      <c r="R246" s="137">
        <f t="shared" si="82"/>
        <v>0</v>
      </c>
      <c r="S246" s="137">
        <f t="shared" si="82"/>
        <v>0</v>
      </c>
      <c r="T246" s="137">
        <f t="shared" si="82"/>
        <v>0</v>
      </c>
      <c r="U246" s="137">
        <f t="shared" si="82"/>
        <v>0</v>
      </c>
      <c r="V246" s="137">
        <f t="shared" si="82"/>
        <v>0</v>
      </c>
      <c r="W246" s="88"/>
      <c r="X246" s="11"/>
      <c r="Y246" s="5"/>
      <c r="Z246" s="21"/>
      <c r="AA246" s="21"/>
      <c r="AB246" s="5"/>
      <c r="AC246" s="5">
        <f>SUM(D246:V246)-C246</f>
        <v>0</v>
      </c>
      <c r="AD246" s="5"/>
      <c r="AE246" s="5"/>
      <c r="AF246" s="5"/>
      <c r="AG246" s="5"/>
      <c r="AH246" s="5"/>
      <c r="AI246" s="5"/>
      <c r="AJ246" s="5"/>
    </row>
    <row r="247" spans="1:36" x14ac:dyDescent="0.25">
      <c r="A247" s="12"/>
      <c r="B247" s="9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88"/>
      <c r="X247" s="11"/>
      <c r="Y247" s="5"/>
      <c r="Z247" s="21"/>
      <c r="AA247" s="21"/>
      <c r="AB247" s="5"/>
      <c r="AC247" s="5">
        <f>SUM(D247:V247)-C247</f>
        <v>0</v>
      </c>
      <c r="AD247" s="5"/>
      <c r="AE247" s="5"/>
      <c r="AF247" s="5"/>
      <c r="AG247" s="5"/>
      <c r="AH247" s="5"/>
      <c r="AI247" s="5"/>
      <c r="AJ247" s="5"/>
    </row>
    <row r="248" spans="1:36" x14ac:dyDescent="0.25">
      <c r="A248" s="12">
        <v>23</v>
      </c>
      <c r="B248" s="9" t="s">
        <v>74</v>
      </c>
      <c r="C248" s="137">
        <f>C231+C240+C246</f>
        <v>121397580.16913772</v>
      </c>
      <c r="D248" s="137">
        <f t="shared" ref="D248:V248" si="84">D231+D240+D246</f>
        <v>58951917.892739333</v>
      </c>
      <c r="E248" s="137">
        <f t="shared" si="84"/>
        <v>129546.27143738876</v>
      </c>
      <c r="F248" s="137">
        <f>F231+F240+F246</f>
        <v>3807.1735341037656</v>
      </c>
      <c r="G248" s="137">
        <f t="shared" si="84"/>
        <v>3033.4373018988776</v>
      </c>
      <c r="H248" s="137">
        <f>H231+H240+H246</f>
        <v>40174.650129491019</v>
      </c>
      <c r="I248" s="137">
        <f t="shared" si="84"/>
        <v>2897519.8574791579</v>
      </c>
      <c r="J248" s="137">
        <f t="shared" si="84"/>
        <v>11655534.904224336</v>
      </c>
      <c r="K248" s="137">
        <f t="shared" si="84"/>
        <v>14043236.933123549</v>
      </c>
      <c r="L248" s="137">
        <f t="shared" si="84"/>
        <v>7505733.0323742665</v>
      </c>
      <c r="M248" s="137">
        <f t="shared" si="84"/>
        <v>5318165.71172499</v>
      </c>
      <c r="N248" s="137">
        <f t="shared" si="84"/>
        <v>8065592.5538293784</v>
      </c>
      <c r="O248" s="137">
        <f t="shared" si="84"/>
        <v>296001.23504061333</v>
      </c>
      <c r="P248" s="137">
        <f t="shared" ref="P248" si="85">P231+P240+P246</f>
        <v>1113579.5868458769</v>
      </c>
      <c r="Q248" s="137">
        <f t="shared" si="84"/>
        <v>2606479.1264331513</v>
      </c>
      <c r="R248" s="137">
        <f t="shared" si="84"/>
        <v>4875571.6307093957</v>
      </c>
      <c r="S248" s="137">
        <f t="shared" si="84"/>
        <v>185678.06332217169</v>
      </c>
      <c r="T248" s="137">
        <f t="shared" si="84"/>
        <v>9.0201907401635392E-4</v>
      </c>
      <c r="U248" s="137">
        <f t="shared" si="84"/>
        <v>140616.76671722974</v>
      </c>
      <c r="V248" s="137">
        <f t="shared" si="84"/>
        <v>3565391.3412693408</v>
      </c>
      <c r="W248" s="88"/>
      <c r="X248" s="11"/>
      <c r="Y248" s="5"/>
      <c r="Z248" s="21"/>
      <c r="AA248" s="21"/>
      <c r="AB248" s="5"/>
      <c r="AC248" s="5">
        <f>SUM(D248:V248)-C248</f>
        <v>0</v>
      </c>
      <c r="AD248" s="5"/>
      <c r="AE248" s="5"/>
      <c r="AF248" s="5"/>
      <c r="AG248" s="5"/>
      <c r="AH248" s="5"/>
      <c r="AI248" s="5"/>
      <c r="AJ248" s="5"/>
    </row>
    <row r="249" spans="1:36" x14ac:dyDescent="0.25">
      <c r="A249" s="12"/>
      <c r="B249" s="5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89"/>
      <c r="X249" s="10"/>
      <c r="Y249" s="5"/>
      <c r="Z249" s="5"/>
      <c r="AA249" s="5"/>
      <c r="AB249" s="5"/>
      <c r="AC249" s="5">
        <f>SUM(D249:V249)-C249</f>
        <v>0</v>
      </c>
      <c r="AD249" s="5"/>
      <c r="AE249" s="5"/>
      <c r="AF249" s="5"/>
      <c r="AG249" s="5"/>
      <c r="AH249" s="5"/>
      <c r="AI249" s="5"/>
      <c r="AJ249" s="5"/>
    </row>
    <row r="250" spans="1:36" x14ac:dyDescent="0.25">
      <c r="A250" s="12">
        <v>24</v>
      </c>
      <c r="B250" s="41" t="s">
        <v>75</v>
      </c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89"/>
      <c r="X250" s="10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12">
        <v>25</v>
      </c>
      <c r="B251" s="9" t="s">
        <v>49</v>
      </c>
      <c r="C251" s="137">
        <f>F14</f>
        <v>15272675.594154211</v>
      </c>
      <c r="D251" s="137">
        <f t="shared" ref="D251:V251" si="86">$C251*(D161/$C$161)</f>
        <v>12615014.419652473</v>
      </c>
      <c r="E251" s="137">
        <f t="shared" si="86"/>
        <v>29594.485854028138</v>
      </c>
      <c r="F251" s="137">
        <f t="shared" si="86"/>
        <v>164.45800942724009</v>
      </c>
      <c r="G251" s="137">
        <f t="shared" si="86"/>
        <v>229.68995730061459</v>
      </c>
      <c r="H251" s="137">
        <f t="shared" si="86"/>
        <v>0</v>
      </c>
      <c r="I251" s="137">
        <f t="shared" si="86"/>
        <v>544755.31867205584</v>
      </c>
      <c r="J251" s="137">
        <f t="shared" si="86"/>
        <v>1092099.2867442914</v>
      </c>
      <c r="K251" s="137">
        <f t="shared" si="86"/>
        <v>489393.59806485032</v>
      </c>
      <c r="L251" s="137">
        <f t="shared" si="86"/>
        <v>84744.623319690698</v>
      </c>
      <c r="M251" s="137">
        <f t="shared" si="86"/>
        <v>19417.43773429644</v>
      </c>
      <c r="N251" s="137">
        <f t="shared" si="86"/>
        <v>41774.60237741669</v>
      </c>
      <c r="O251" s="137">
        <f t="shared" si="86"/>
        <v>60576.959322737384</v>
      </c>
      <c r="P251" s="137">
        <f t="shared" si="86"/>
        <v>0</v>
      </c>
      <c r="Q251" s="137">
        <f t="shared" si="86"/>
        <v>46501.275900250264</v>
      </c>
      <c r="R251" s="137">
        <f t="shared" si="86"/>
        <v>31375.536642111714</v>
      </c>
      <c r="S251" s="137">
        <f t="shared" si="86"/>
        <v>6550.1998747814678</v>
      </c>
      <c r="T251" s="137">
        <f t="shared" si="86"/>
        <v>0</v>
      </c>
      <c r="U251" s="137">
        <f t="shared" si="86"/>
        <v>1502.5398246777006</v>
      </c>
      <c r="V251" s="137">
        <f t="shared" si="86"/>
        <v>208981.16220381894</v>
      </c>
      <c r="W251" s="88"/>
      <c r="X251" s="15">
        <v>0</v>
      </c>
      <c r="Y251" s="5"/>
      <c r="Z251" s="24" t="s">
        <v>173</v>
      </c>
      <c r="AA251" s="9"/>
      <c r="AB251" s="5"/>
      <c r="AC251" s="5">
        <f>SUM(D251:V251)-C251</f>
        <v>0</v>
      </c>
      <c r="AD251" s="5"/>
      <c r="AE251" s="5"/>
      <c r="AF251" s="5"/>
      <c r="AG251" s="5"/>
      <c r="AH251" s="5"/>
      <c r="AI251" s="5"/>
      <c r="AJ251" s="5"/>
    </row>
    <row r="252" spans="1:36" x14ac:dyDescent="0.25">
      <c r="A252" s="12">
        <v>26</v>
      </c>
      <c r="B252" s="9" t="s">
        <v>55</v>
      </c>
      <c r="C252" s="138">
        <f>G14</f>
        <v>37657320.750290304</v>
      </c>
      <c r="D252" s="138">
        <f t="shared" ref="D252:V252" si="87">$C252*(D175/$C$175)</f>
        <v>5542714.0011352086</v>
      </c>
      <c r="E252" s="138">
        <f t="shared" si="87"/>
        <v>13003.058549340803</v>
      </c>
      <c r="F252" s="138">
        <f t="shared" si="87"/>
        <v>1395.265513831783</v>
      </c>
      <c r="G252" s="138">
        <f t="shared" si="87"/>
        <v>1395.265513831783</v>
      </c>
      <c r="H252" s="138">
        <f t="shared" si="87"/>
        <v>26541.755342663699</v>
      </c>
      <c r="I252" s="138">
        <f t="shared" si="87"/>
        <v>543286.4109581192</v>
      </c>
      <c r="J252" s="138">
        <f t="shared" si="87"/>
        <v>4954007.5521129072</v>
      </c>
      <c r="K252" s="138">
        <f t="shared" si="87"/>
        <v>8082778.5143376179</v>
      </c>
      <c r="L252" s="138">
        <f t="shared" si="87"/>
        <v>4767588.0614695856</v>
      </c>
      <c r="M252" s="138">
        <f t="shared" si="87"/>
        <v>3436589.0096869553</v>
      </c>
      <c r="N252" s="138">
        <f t="shared" si="87"/>
        <v>4611903.0087037655</v>
      </c>
      <c r="O252" s="138">
        <f t="shared" si="87"/>
        <v>47879.774088175378</v>
      </c>
      <c r="P252" s="138">
        <f t="shared" si="87"/>
        <v>1242940.289116937</v>
      </c>
      <c r="Q252" s="138">
        <f t="shared" si="87"/>
        <v>1396147.6032284496</v>
      </c>
      <c r="R252" s="138">
        <f t="shared" si="87"/>
        <v>1784174.6147622445</v>
      </c>
      <c r="S252" s="138">
        <f t="shared" si="87"/>
        <v>16592.623623657444</v>
      </c>
      <c r="T252" s="138">
        <f t="shared" si="87"/>
        <v>0</v>
      </c>
      <c r="U252" s="138">
        <f t="shared" si="87"/>
        <v>105105.11765366462</v>
      </c>
      <c r="V252" s="138">
        <f t="shared" si="87"/>
        <v>1083278.8244933449</v>
      </c>
      <c r="W252" s="88"/>
      <c r="X252" s="15">
        <v>0</v>
      </c>
      <c r="Y252" s="5"/>
      <c r="Z252" s="9" t="s">
        <v>173</v>
      </c>
      <c r="AA252" s="9"/>
      <c r="AB252" s="5"/>
      <c r="AC252" s="5">
        <f>SUM(D252:V252)-C252</f>
        <v>0</v>
      </c>
      <c r="AD252" s="5"/>
      <c r="AE252" s="5"/>
      <c r="AF252" s="5"/>
      <c r="AG252" s="5"/>
      <c r="AH252" s="5"/>
      <c r="AI252" s="5"/>
      <c r="AJ252" s="5"/>
    </row>
    <row r="253" spans="1:36" x14ac:dyDescent="0.25">
      <c r="A253" s="12">
        <v>27</v>
      </c>
      <c r="B253" s="9" t="s">
        <v>76</v>
      </c>
      <c r="C253" s="137">
        <f t="shared" ref="C253:V253" si="88">SUM(C251:C252)</f>
        <v>52929996.344444513</v>
      </c>
      <c r="D253" s="137">
        <f t="shared" si="88"/>
        <v>18157728.420787681</v>
      </c>
      <c r="E253" s="137">
        <f t="shared" si="88"/>
        <v>42597.544403368942</v>
      </c>
      <c r="F253" s="137">
        <f>SUM(F251:F252)</f>
        <v>1559.7235232590231</v>
      </c>
      <c r="G253" s="137">
        <f t="shared" si="88"/>
        <v>1624.9554711323976</v>
      </c>
      <c r="H253" s="137">
        <f>SUM(H251:H252)</f>
        <v>26541.755342663699</v>
      </c>
      <c r="I253" s="137">
        <f t="shared" si="88"/>
        <v>1088041.729630175</v>
      </c>
      <c r="J253" s="137">
        <f t="shared" si="88"/>
        <v>6046106.8388571981</v>
      </c>
      <c r="K253" s="137">
        <f t="shared" si="88"/>
        <v>8572172.1124024689</v>
      </c>
      <c r="L253" s="137">
        <f t="shared" si="88"/>
        <v>4852332.6847892767</v>
      </c>
      <c r="M253" s="137">
        <f t="shared" si="88"/>
        <v>3456006.4474212518</v>
      </c>
      <c r="N253" s="137">
        <f t="shared" si="88"/>
        <v>4653677.611081182</v>
      </c>
      <c r="O253" s="137">
        <f t="shared" si="88"/>
        <v>108456.73341091277</v>
      </c>
      <c r="P253" s="137">
        <f t="shared" ref="P253" si="89">SUM(P251:P252)</f>
        <v>1242940.289116937</v>
      </c>
      <c r="Q253" s="137">
        <f t="shared" si="88"/>
        <v>1442648.8791286999</v>
      </c>
      <c r="R253" s="137">
        <f t="shared" si="88"/>
        <v>1815550.1514043561</v>
      </c>
      <c r="S253" s="137">
        <f t="shared" si="88"/>
        <v>23142.823498438913</v>
      </c>
      <c r="T253" s="137">
        <f t="shared" si="88"/>
        <v>0</v>
      </c>
      <c r="U253" s="137">
        <f t="shared" si="88"/>
        <v>106607.65747834233</v>
      </c>
      <c r="V253" s="137">
        <f t="shared" si="88"/>
        <v>1292259.9866971639</v>
      </c>
      <c r="W253" s="88"/>
      <c r="X253" s="11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s="100" customFormat="1" x14ac:dyDescent="0.25">
      <c r="A254" s="106"/>
      <c r="B254" s="103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88"/>
      <c r="X254" s="105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</row>
    <row r="255" spans="1:36" x14ac:dyDescent="0.25">
      <c r="A255" s="12">
        <v>28</v>
      </c>
      <c r="B255" s="41" t="s">
        <v>174</v>
      </c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89"/>
      <c r="X255" s="10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2">
        <v>29</v>
      </c>
      <c r="B256" s="9" t="s">
        <v>55</v>
      </c>
      <c r="C256" s="137">
        <f>G15</f>
        <v>3536792.3353702561</v>
      </c>
      <c r="D256" s="137">
        <f>$C256*D$89</f>
        <v>471100.99917055678</v>
      </c>
      <c r="E256" s="137">
        <f t="shared" ref="E256:V256" si="90">$C256*E$89</f>
        <v>1105.1903225771855</v>
      </c>
      <c r="F256" s="137">
        <f t="shared" si="90"/>
        <v>118.59009458899537</v>
      </c>
      <c r="G256" s="137">
        <f t="shared" si="90"/>
        <v>118.59009458899537</v>
      </c>
      <c r="H256" s="137">
        <f t="shared" si="90"/>
        <v>2255.9070266133899</v>
      </c>
      <c r="I256" s="137">
        <f t="shared" si="90"/>
        <v>46176.434682672763</v>
      </c>
      <c r="J256" s="137">
        <f t="shared" si="90"/>
        <v>421064.10455615772</v>
      </c>
      <c r="K256" s="137">
        <f t="shared" si="90"/>
        <v>686992.87630552112</v>
      </c>
      <c r="L256" s="137">
        <f t="shared" si="90"/>
        <v>405219.44645383675</v>
      </c>
      <c r="M256" s="137">
        <f t="shared" si="90"/>
        <v>292091.65687973326</v>
      </c>
      <c r="N256" s="137">
        <f t="shared" si="90"/>
        <v>611407.89580452023</v>
      </c>
      <c r="O256" s="137">
        <f t="shared" si="90"/>
        <v>4069.5243175780301</v>
      </c>
      <c r="P256" s="137">
        <f t="shared" si="90"/>
        <v>0</v>
      </c>
      <c r="Q256" s="137">
        <f t="shared" si="90"/>
        <v>183866.01337060967</v>
      </c>
      <c r="R256" s="137">
        <f t="shared" si="90"/>
        <v>402271.73431183962</v>
      </c>
      <c r="S256" s="137">
        <f t="shared" si="90"/>
        <v>0</v>
      </c>
      <c r="T256" s="137">
        <f t="shared" si="90"/>
        <v>0</v>
      </c>
      <c r="U256" s="137">
        <f t="shared" si="90"/>
        <v>8933.3719788607341</v>
      </c>
      <c r="V256" s="137">
        <f t="shared" si="90"/>
        <v>0</v>
      </c>
      <c r="W256" s="88"/>
      <c r="X256" s="15"/>
      <c r="Y256" s="5"/>
      <c r="Z256" s="9" t="s">
        <v>169</v>
      </c>
      <c r="AA256" s="9"/>
      <c r="AB256" s="5"/>
      <c r="AC256" s="5">
        <f>SUM(D256:V256)-C256</f>
        <v>0</v>
      </c>
      <c r="AD256" s="5"/>
      <c r="AE256" s="5"/>
      <c r="AF256" s="5"/>
      <c r="AG256" s="5"/>
      <c r="AH256" s="5"/>
      <c r="AI256" s="5"/>
      <c r="AJ256" s="5"/>
    </row>
    <row r="257" spans="1:36" s="100" customFormat="1" x14ac:dyDescent="0.25">
      <c r="A257" s="106"/>
      <c r="B257" s="103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88"/>
      <c r="X257" s="108"/>
      <c r="Y257" s="101"/>
      <c r="Z257" s="103"/>
      <c r="AA257" s="103"/>
      <c r="AB257" s="101"/>
      <c r="AC257" s="101"/>
      <c r="AD257" s="101"/>
      <c r="AE257" s="101"/>
      <c r="AF257" s="101"/>
      <c r="AG257" s="101"/>
      <c r="AH257" s="101"/>
      <c r="AI257" s="101"/>
      <c r="AJ257" s="101"/>
    </row>
    <row r="258" spans="1:36" x14ac:dyDescent="0.25">
      <c r="A258" s="12">
        <v>30</v>
      </c>
      <c r="B258" s="152" t="s">
        <v>168</v>
      </c>
      <c r="C258" s="137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89"/>
      <c r="X258" s="10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2">
        <v>31</v>
      </c>
      <c r="B259" s="9" t="s">
        <v>55</v>
      </c>
      <c r="C259" s="137">
        <f>G16</f>
        <v>999999.99999999988</v>
      </c>
      <c r="D259" s="137">
        <f>$C259*D$89</f>
        <v>133200.07354099816</v>
      </c>
      <c r="E259" s="137">
        <f t="shared" ref="E259:V259" si="91">$C259*E$89</f>
        <v>312.48380390461529</v>
      </c>
      <c r="F259" s="137">
        <f t="shared" si="91"/>
        <v>33.530409292911031</v>
      </c>
      <c r="G259" s="137">
        <f t="shared" si="91"/>
        <v>33.530409292911031</v>
      </c>
      <c r="H259" s="137">
        <f t="shared" si="91"/>
        <v>637.83983132196693</v>
      </c>
      <c r="I259" s="137">
        <f t="shared" si="91"/>
        <v>13056.020909364101</v>
      </c>
      <c r="J259" s="137">
        <f t="shared" si="91"/>
        <v>119052.53818417295</v>
      </c>
      <c r="K259" s="137">
        <f t="shared" si="91"/>
        <v>194241.79062907913</v>
      </c>
      <c r="L259" s="137">
        <f t="shared" si="91"/>
        <v>114572.58669144212</v>
      </c>
      <c r="M259" s="137">
        <f t="shared" si="91"/>
        <v>82586.600846938061</v>
      </c>
      <c r="N259" s="137">
        <f t="shared" si="91"/>
        <v>172870.73648346213</v>
      </c>
      <c r="O259" s="137">
        <f t="shared" si="91"/>
        <v>1150.6257455039422</v>
      </c>
      <c r="P259" s="137">
        <f t="shared" si="91"/>
        <v>0</v>
      </c>
      <c r="Q259" s="137">
        <f t="shared" si="91"/>
        <v>51986.657947606436</v>
      </c>
      <c r="R259" s="137">
        <f t="shared" si="91"/>
        <v>113739.1444470338</v>
      </c>
      <c r="S259" s="137">
        <f t="shared" si="91"/>
        <v>0</v>
      </c>
      <c r="T259" s="137">
        <f t="shared" si="91"/>
        <v>0</v>
      </c>
      <c r="U259" s="137">
        <f t="shared" si="91"/>
        <v>2525.8401205864197</v>
      </c>
      <c r="V259" s="137">
        <f t="shared" si="91"/>
        <v>0</v>
      </c>
      <c r="W259" s="88"/>
      <c r="X259" s="11"/>
      <c r="Y259" s="5"/>
      <c r="Z259" s="9" t="s">
        <v>169</v>
      </c>
      <c r="AA259" s="9"/>
      <c r="AB259" s="5"/>
      <c r="AC259" s="5">
        <f>SUM(D259:V259)-C259</f>
        <v>0</v>
      </c>
      <c r="AD259" s="5"/>
      <c r="AE259" s="5"/>
      <c r="AF259" s="5"/>
      <c r="AG259" s="5"/>
      <c r="AH259" s="5"/>
      <c r="AI259" s="5"/>
      <c r="AJ259" s="5"/>
    </row>
    <row r="260" spans="1:36" s="100" customFormat="1" x14ac:dyDescent="0.25">
      <c r="A260" s="106"/>
      <c r="B260" s="103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88"/>
      <c r="X260" s="105"/>
      <c r="Y260" s="101"/>
      <c r="Z260" s="103"/>
      <c r="AA260" s="103"/>
      <c r="AB260" s="101"/>
      <c r="AC260" s="101"/>
      <c r="AD260" s="101"/>
      <c r="AE260" s="101"/>
      <c r="AF260" s="101"/>
      <c r="AG260" s="101"/>
      <c r="AH260" s="101"/>
      <c r="AI260" s="101"/>
      <c r="AJ260" s="101"/>
    </row>
    <row r="261" spans="1:36" x14ac:dyDescent="0.25">
      <c r="A261" s="12">
        <v>34</v>
      </c>
      <c r="B261" s="41" t="s">
        <v>77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89"/>
      <c r="X261" s="10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2">
        <v>35</v>
      </c>
      <c r="B262" s="9" t="s">
        <v>49</v>
      </c>
      <c r="C262" s="137">
        <f>F18</f>
        <v>0</v>
      </c>
      <c r="D262" s="137">
        <f>$C262*D$78</f>
        <v>0</v>
      </c>
      <c r="E262" s="137">
        <f t="shared" ref="E262:V262" si="92">$C262*E$78</f>
        <v>0</v>
      </c>
      <c r="F262" s="137">
        <f t="shared" si="92"/>
        <v>0</v>
      </c>
      <c r="G262" s="137">
        <f t="shared" si="92"/>
        <v>0</v>
      </c>
      <c r="H262" s="137">
        <f t="shared" si="92"/>
        <v>0</v>
      </c>
      <c r="I262" s="137">
        <f t="shared" si="92"/>
        <v>0</v>
      </c>
      <c r="J262" s="137">
        <f t="shared" si="92"/>
        <v>0</v>
      </c>
      <c r="K262" s="137">
        <f t="shared" si="92"/>
        <v>0</v>
      </c>
      <c r="L262" s="137">
        <f t="shared" si="92"/>
        <v>0</v>
      </c>
      <c r="M262" s="137">
        <f t="shared" si="92"/>
        <v>0</v>
      </c>
      <c r="N262" s="137">
        <f t="shared" si="92"/>
        <v>0</v>
      </c>
      <c r="O262" s="137">
        <f t="shared" si="92"/>
        <v>0</v>
      </c>
      <c r="P262" s="137">
        <f t="shared" si="92"/>
        <v>0</v>
      </c>
      <c r="Q262" s="137">
        <f t="shared" si="92"/>
        <v>0</v>
      </c>
      <c r="R262" s="137">
        <f t="shared" si="92"/>
        <v>0</v>
      </c>
      <c r="S262" s="137">
        <f t="shared" si="92"/>
        <v>0</v>
      </c>
      <c r="T262" s="137">
        <f t="shared" si="92"/>
        <v>0</v>
      </c>
      <c r="U262" s="137">
        <f t="shared" si="92"/>
        <v>0</v>
      </c>
      <c r="V262" s="137">
        <f t="shared" si="92"/>
        <v>0</v>
      </c>
      <c r="W262" s="88"/>
      <c r="X262" s="11"/>
      <c r="Y262" s="5"/>
      <c r="Z262" s="5"/>
      <c r="AA262" s="9"/>
      <c r="AB262" s="5"/>
      <c r="AC262" s="5">
        <f>SUM(D262:V262)-C262</f>
        <v>0</v>
      </c>
      <c r="AD262" s="5"/>
      <c r="AE262" s="5"/>
      <c r="AF262" s="5"/>
      <c r="AG262" s="5"/>
      <c r="AH262" s="5"/>
      <c r="AI262" s="5"/>
      <c r="AJ262" s="5"/>
    </row>
    <row r="263" spans="1:36" x14ac:dyDescent="0.25">
      <c r="A263" s="12">
        <v>36</v>
      </c>
      <c r="B263" s="9" t="s">
        <v>55</v>
      </c>
      <c r="C263" s="138">
        <f>G18</f>
        <v>149145.84000000003</v>
      </c>
      <c r="D263" s="138">
        <f>$C263*D$89</f>
        <v>19866.236856333948</v>
      </c>
      <c r="E263" s="138">
        <f t="shared" ref="E263:V263" si="93">$C263*E$89</f>
        <v>46.605659419749138</v>
      </c>
      <c r="F263" s="138">
        <f t="shared" si="93"/>
        <v>5.000921059535024</v>
      </c>
      <c r="G263" s="138">
        <f t="shared" si="93"/>
        <v>5.000921059535024</v>
      </c>
      <c r="H263" s="138">
        <f t="shared" si="93"/>
        <v>95.131157427973093</v>
      </c>
      <c r="I263" s="138">
        <f t="shared" si="93"/>
        <v>1947.2512055846732</v>
      </c>
      <c r="J263" s="138">
        <f t="shared" si="93"/>
        <v>17756.190811610555</v>
      </c>
      <c r="K263" s="138">
        <f t="shared" si="93"/>
        <v>28970.355026478144</v>
      </c>
      <c r="L263" s="138">
        <f t="shared" si="93"/>
        <v>17088.024683067961</v>
      </c>
      <c r="M263" s="138">
        <f t="shared" si="93"/>
        <v>12317.447956061293</v>
      </c>
      <c r="N263" s="138">
        <f t="shared" si="93"/>
        <v>25782.951204244615</v>
      </c>
      <c r="O263" s="138">
        <f t="shared" si="93"/>
        <v>171.61104333881175</v>
      </c>
      <c r="P263" s="138">
        <f t="shared" si="93"/>
        <v>0</v>
      </c>
      <c r="Q263" s="138">
        <f t="shared" si="93"/>
        <v>7753.5937683884404</v>
      </c>
      <c r="R263" s="138">
        <f t="shared" si="93"/>
        <v>16963.720239434195</v>
      </c>
      <c r="S263" s="138">
        <f t="shared" si="93"/>
        <v>0</v>
      </c>
      <c r="T263" s="138">
        <f t="shared" si="93"/>
        <v>0</v>
      </c>
      <c r="U263" s="138">
        <f t="shared" si="93"/>
        <v>376.71854649056297</v>
      </c>
      <c r="V263" s="138">
        <f t="shared" si="93"/>
        <v>0</v>
      </c>
      <c r="W263" s="88"/>
      <c r="X263" s="11"/>
      <c r="Y263" s="5"/>
      <c r="Z263" s="9" t="s">
        <v>169</v>
      </c>
      <c r="AA263" s="9"/>
      <c r="AB263" s="5"/>
      <c r="AC263" s="5">
        <f>SUM(D263:V263)-C263</f>
        <v>0</v>
      </c>
      <c r="AD263" s="5"/>
      <c r="AE263" s="5"/>
      <c r="AF263" s="5"/>
      <c r="AG263" s="5"/>
      <c r="AH263" s="5"/>
      <c r="AI263" s="5"/>
      <c r="AJ263" s="5"/>
    </row>
    <row r="264" spans="1:36" x14ac:dyDescent="0.25">
      <c r="A264" s="12">
        <v>37</v>
      </c>
      <c r="B264" s="9" t="s">
        <v>76</v>
      </c>
      <c r="C264" s="137">
        <f t="shared" ref="C264:V264" si="94">SUM(C262:C263)</f>
        <v>149145.84000000003</v>
      </c>
      <c r="D264" s="137">
        <f t="shared" si="94"/>
        <v>19866.236856333948</v>
      </c>
      <c r="E264" s="137">
        <f t="shared" si="94"/>
        <v>46.605659419749138</v>
      </c>
      <c r="F264" s="137">
        <f>SUM(F262:F263)</f>
        <v>5.000921059535024</v>
      </c>
      <c r="G264" s="137">
        <f t="shared" si="94"/>
        <v>5.000921059535024</v>
      </c>
      <c r="H264" s="137">
        <f>SUM(H262:H263)</f>
        <v>95.131157427973093</v>
      </c>
      <c r="I264" s="137">
        <f t="shared" si="94"/>
        <v>1947.2512055846732</v>
      </c>
      <c r="J264" s="137">
        <f t="shared" si="94"/>
        <v>17756.190811610555</v>
      </c>
      <c r="K264" s="137">
        <f t="shared" si="94"/>
        <v>28970.355026478144</v>
      </c>
      <c r="L264" s="137">
        <f t="shared" si="94"/>
        <v>17088.024683067961</v>
      </c>
      <c r="M264" s="137">
        <f t="shared" si="94"/>
        <v>12317.447956061293</v>
      </c>
      <c r="N264" s="137">
        <f t="shared" si="94"/>
        <v>25782.951204244615</v>
      </c>
      <c r="O264" s="137">
        <f t="shared" si="94"/>
        <v>171.61104333881175</v>
      </c>
      <c r="P264" s="137">
        <f t="shared" ref="P264" si="95">SUM(P262:P263)</f>
        <v>0</v>
      </c>
      <c r="Q264" s="137">
        <f t="shared" si="94"/>
        <v>7753.5937683884404</v>
      </c>
      <c r="R264" s="137">
        <f t="shared" si="94"/>
        <v>16963.720239434195</v>
      </c>
      <c r="S264" s="137">
        <f t="shared" si="94"/>
        <v>0</v>
      </c>
      <c r="T264" s="137">
        <f t="shared" si="94"/>
        <v>0</v>
      </c>
      <c r="U264" s="137">
        <f t="shared" si="94"/>
        <v>376.71854649056297</v>
      </c>
      <c r="V264" s="137">
        <f t="shared" si="94"/>
        <v>0</v>
      </c>
      <c r="W264" s="88"/>
      <c r="X264" s="11"/>
      <c r="Y264" s="5"/>
      <c r="Z264" s="5"/>
      <c r="AA264" s="5"/>
      <c r="AB264" s="5"/>
      <c r="AC264" s="5">
        <f>SUM(D264:V264)-C264</f>
        <v>0</v>
      </c>
      <c r="AD264" s="5"/>
      <c r="AE264" s="5"/>
      <c r="AF264" s="5"/>
      <c r="AG264" s="5"/>
      <c r="AH264" s="5"/>
      <c r="AI264" s="5"/>
      <c r="AJ264" s="5"/>
    </row>
    <row r="265" spans="1:36" s="100" customFormat="1" x14ac:dyDescent="0.25">
      <c r="A265" s="106"/>
      <c r="B265" s="103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88"/>
      <c r="X265" s="105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</row>
    <row r="266" spans="1:36" x14ac:dyDescent="0.25">
      <c r="A266" s="12">
        <v>38</v>
      </c>
      <c r="B266" s="41" t="s">
        <v>78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89"/>
      <c r="X266" s="10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2">
        <v>39</v>
      </c>
      <c r="B267" s="9" t="s">
        <v>58</v>
      </c>
      <c r="C267" s="137">
        <f>H19</f>
        <v>0</v>
      </c>
      <c r="D267" s="137">
        <f>$C267*D$109</f>
        <v>0</v>
      </c>
      <c r="E267" s="137">
        <f t="shared" ref="E267:V267" si="96">$C267*E$109</f>
        <v>0</v>
      </c>
      <c r="F267" s="137">
        <f t="shared" si="96"/>
        <v>0</v>
      </c>
      <c r="G267" s="137">
        <f t="shared" si="96"/>
        <v>0</v>
      </c>
      <c r="H267" s="137">
        <f t="shared" si="96"/>
        <v>0</v>
      </c>
      <c r="I267" s="137">
        <f t="shared" si="96"/>
        <v>0</v>
      </c>
      <c r="J267" s="137">
        <f t="shared" si="96"/>
        <v>0</v>
      </c>
      <c r="K267" s="137">
        <f t="shared" si="96"/>
        <v>0</v>
      </c>
      <c r="L267" s="137">
        <f t="shared" si="96"/>
        <v>0</v>
      </c>
      <c r="M267" s="137">
        <f t="shared" si="96"/>
        <v>0</v>
      </c>
      <c r="N267" s="137">
        <f t="shared" si="96"/>
        <v>0</v>
      </c>
      <c r="O267" s="137">
        <f t="shared" si="96"/>
        <v>0</v>
      </c>
      <c r="P267" s="137">
        <f t="shared" si="96"/>
        <v>0</v>
      </c>
      <c r="Q267" s="137">
        <f t="shared" si="96"/>
        <v>0</v>
      </c>
      <c r="R267" s="137">
        <f t="shared" si="96"/>
        <v>0</v>
      </c>
      <c r="S267" s="137">
        <f t="shared" si="96"/>
        <v>0</v>
      </c>
      <c r="T267" s="137">
        <f t="shared" si="96"/>
        <v>0</v>
      </c>
      <c r="U267" s="137">
        <f t="shared" si="96"/>
        <v>0</v>
      </c>
      <c r="V267" s="137">
        <f t="shared" si="96"/>
        <v>0</v>
      </c>
      <c r="W267" s="88"/>
      <c r="X267" s="11"/>
      <c r="Y267" s="5"/>
      <c r="Z267" s="5"/>
      <c r="AA267" s="5"/>
      <c r="AB267" s="5"/>
      <c r="AC267" s="5">
        <f>SUM(D267:V267)-C267</f>
        <v>0</v>
      </c>
      <c r="AD267" s="5"/>
      <c r="AE267" s="5"/>
      <c r="AF267" s="5"/>
      <c r="AG267" s="5"/>
      <c r="AH267" s="5"/>
      <c r="AI267" s="5"/>
      <c r="AJ267" s="5"/>
    </row>
    <row r="268" spans="1:36" x14ac:dyDescent="0.25">
      <c r="A268" s="5"/>
      <c r="B268" s="5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4"/>
      <c r="Q268" s="10"/>
      <c r="R268" s="10"/>
      <c r="S268" s="10"/>
      <c r="T268" s="10"/>
      <c r="U268" s="10"/>
      <c r="V268" s="5"/>
      <c r="W268" s="89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idden="1" x14ac:dyDescent="0.25">
      <c r="A269" s="5"/>
      <c r="B269" s="5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4"/>
      <c r="Q269" s="10"/>
      <c r="R269" s="10"/>
      <c r="S269" s="10"/>
      <c r="T269" s="10"/>
      <c r="U269" s="10"/>
      <c r="V269" s="5"/>
      <c r="W269" s="62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51"/>
      <c r="B270" s="54"/>
      <c r="C270" s="68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68"/>
      <c r="W270" s="90"/>
      <c r="X270" s="51"/>
      <c r="Y270" s="5"/>
      <c r="Z270" s="61"/>
      <c r="AA270" s="62"/>
      <c r="AB270" s="8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8" t="s">
        <v>61</v>
      </c>
      <c r="B271" s="8"/>
      <c r="C271" s="10"/>
      <c r="D271" s="10"/>
      <c r="E271" s="10"/>
      <c r="F271" s="10"/>
      <c r="G271" s="10"/>
      <c r="H271" s="10"/>
      <c r="I271" s="10"/>
      <c r="J271" s="10"/>
      <c r="K271" s="56" t="s">
        <v>79</v>
      </c>
      <c r="L271" s="10"/>
      <c r="M271" s="10"/>
      <c r="N271" s="10"/>
      <c r="Q271" s="10"/>
      <c r="R271" s="10"/>
      <c r="S271" s="56"/>
      <c r="T271" s="56"/>
      <c r="U271" s="56" t="s">
        <v>79</v>
      </c>
      <c r="V271" s="5"/>
      <c r="W271" s="62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idden="1" x14ac:dyDescent="0.25">
      <c r="A272" s="5"/>
      <c r="B272" s="5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4"/>
      <c r="Q272" s="10"/>
      <c r="R272" s="10"/>
      <c r="S272" s="104"/>
      <c r="T272" s="10"/>
      <c r="U272" s="10"/>
      <c r="V272" s="5"/>
      <c r="W272" s="62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idden="1" x14ac:dyDescent="0.25">
      <c r="A273" s="5"/>
      <c r="B273" s="5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4"/>
      <c r="Q273" s="10"/>
      <c r="R273" s="10"/>
      <c r="S273" s="104"/>
      <c r="T273" s="10"/>
      <c r="U273" s="10"/>
      <c r="V273" s="5"/>
      <c r="W273" s="62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s="52" customFormat="1" x14ac:dyDescent="0.25">
      <c r="A274" s="54" t="s">
        <v>0</v>
      </c>
      <c r="B274" s="54"/>
      <c r="C274" s="55"/>
      <c r="D274" s="55"/>
      <c r="E274" s="55"/>
      <c r="F274" s="187" t="s">
        <v>137</v>
      </c>
      <c r="G274" s="55"/>
      <c r="H274" s="187"/>
      <c r="I274" s="55"/>
      <c r="J274" s="188" t="s">
        <v>259</v>
      </c>
      <c r="K274" s="189"/>
      <c r="L274" s="55"/>
      <c r="M274" s="187"/>
      <c r="N274" s="55"/>
      <c r="P274" s="187" t="s">
        <v>137</v>
      </c>
      <c r="Q274" s="55"/>
      <c r="R274" s="55"/>
      <c r="S274" s="190" t="s">
        <v>258</v>
      </c>
      <c r="T274" s="189"/>
      <c r="U274" s="55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</row>
    <row r="275" spans="1:36" x14ac:dyDescent="0.25">
      <c r="A275" s="8"/>
      <c r="B275" s="8"/>
      <c r="C275" s="10"/>
      <c r="D275" s="10"/>
      <c r="E275" s="10"/>
      <c r="F275" s="57" t="s">
        <v>135</v>
      </c>
      <c r="G275" s="10"/>
      <c r="H275" s="57"/>
      <c r="I275" s="10"/>
      <c r="J275" s="169"/>
      <c r="K275" s="104"/>
      <c r="L275" s="10"/>
      <c r="M275" s="57"/>
      <c r="N275" s="10"/>
      <c r="P275" s="57" t="s">
        <v>135</v>
      </c>
      <c r="Q275" s="10"/>
      <c r="R275" s="10"/>
      <c r="S275" s="173"/>
      <c r="T275" s="10"/>
      <c r="U275" s="10"/>
      <c r="V275" s="5"/>
      <c r="W275" s="62"/>
      <c r="X275" s="5"/>
      <c r="Y275" s="5"/>
      <c r="Z275" s="8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8" t="s">
        <v>1</v>
      </c>
      <c r="B276" s="50"/>
      <c r="C276" s="10"/>
      <c r="D276" s="10"/>
      <c r="E276" s="10"/>
      <c r="F276" s="57" t="s">
        <v>142</v>
      </c>
      <c r="G276" s="10"/>
      <c r="H276" s="57"/>
      <c r="I276" s="10"/>
      <c r="J276" s="170" t="s">
        <v>2</v>
      </c>
      <c r="K276" s="56"/>
      <c r="L276" s="10"/>
      <c r="M276" s="57"/>
      <c r="N276" s="10"/>
      <c r="P276" s="57" t="s">
        <v>142</v>
      </c>
      <c r="Q276" s="10"/>
      <c r="R276" s="10"/>
      <c r="S276" s="174" t="s">
        <v>2</v>
      </c>
      <c r="T276" s="56"/>
      <c r="U276" s="10"/>
      <c r="V276" s="5"/>
      <c r="W276" s="62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5">
      <c r="A277" s="50" t="s">
        <v>114</v>
      </c>
      <c r="B277" s="50"/>
      <c r="C277" s="10"/>
      <c r="D277" s="10"/>
      <c r="E277" s="10"/>
      <c r="F277" s="100"/>
      <c r="G277" s="10"/>
      <c r="I277" s="10"/>
      <c r="J277" s="171" t="str">
        <f>+J$4</f>
        <v>PROJECTED TEST YEAR:    12/31/21</v>
      </c>
      <c r="K277" s="58"/>
      <c r="L277" s="10"/>
      <c r="N277" s="10"/>
      <c r="Q277" s="10"/>
      <c r="R277" s="10"/>
      <c r="S277" s="175" t="str">
        <f>+J$4</f>
        <v>PROJECTED TEST YEAR:    12/31/21</v>
      </c>
      <c r="T277" s="58"/>
      <c r="U277" s="10"/>
      <c r="V277" s="5"/>
      <c r="W277" s="62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x14ac:dyDescent="0.25">
      <c r="A278" s="53" t="s">
        <v>246</v>
      </c>
      <c r="B278" s="51"/>
      <c r="C278" s="55"/>
      <c r="D278" s="55"/>
      <c r="E278" s="55"/>
      <c r="F278" s="63"/>
      <c r="G278" s="55"/>
      <c r="H278" s="63"/>
      <c r="I278" s="55"/>
      <c r="J278" s="172" t="str">
        <f>+J$5</f>
        <v>WITNESS:  D. YARDLEY</v>
      </c>
      <c r="K278" s="59"/>
      <c r="L278" s="55"/>
      <c r="M278" s="63"/>
      <c r="N278" s="55"/>
      <c r="O278" s="52"/>
      <c r="P278" s="63"/>
      <c r="Q278" s="55"/>
      <c r="R278" s="55"/>
      <c r="S278" s="176" t="str">
        <f>+J$5</f>
        <v>WITNESS:  D. YARDLEY</v>
      </c>
      <c r="T278" s="59"/>
      <c r="U278" s="55"/>
      <c r="V278" s="51"/>
      <c r="W278" s="62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x14ac:dyDescent="0.25">
      <c r="A279" s="5"/>
      <c r="B279" s="5"/>
      <c r="C279" s="10"/>
      <c r="D279" s="10"/>
      <c r="E279" s="10"/>
      <c r="F279" s="57" t="s">
        <v>113</v>
      </c>
      <c r="G279" s="10"/>
      <c r="H279" s="57"/>
      <c r="I279" s="10"/>
      <c r="K279" s="57"/>
      <c r="L279" s="10"/>
      <c r="M279" s="57"/>
      <c r="N279" s="10"/>
      <c r="O279" s="10"/>
      <c r="P279" s="57" t="s">
        <v>113</v>
      </c>
      <c r="Q279" s="10"/>
      <c r="R279" s="10"/>
      <c r="S279" s="104"/>
      <c r="T279" s="10"/>
      <c r="U279" s="10"/>
      <c r="V279" s="5"/>
      <c r="W279" s="62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x14ac:dyDescent="0.25">
      <c r="A280" s="5"/>
      <c r="B280" s="5"/>
      <c r="C280" s="10"/>
      <c r="D280" s="10"/>
      <c r="E280" s="10"/>
      <c r="F280" s="57" t="s">
        <v>140</v>
      </c>
      <c r="G280" s="10"/>
      <c r="H280" s="57"/>
      <c r="I280" s="10"/>
      <c r="K280" s="57"/>
      <c r="L280" s="10"/>
      <c r="M280" s="57"/>
      <c r="N280" s="10"/>
      <c r="O280" s="10"/>
      <c r="P280" s="57" t="s">
        <v>140</v>
      </c>
      <c r="Q280" s="10"/>
      <c r="R280" s="10"/>
      <c r="S280" s="10"/>
      <c r="T280" s="10"/>
      <c r="U280" s="10"/>
      <c r="V280" s="5"/>
      <c r="W280" s="62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x14ac:dyDescent="0.25">
      <c r="A281" s="5"/>
      <c r="B281" s="5"/>
      <c r="C281" s="10"/>
      <c r="D281" s="10"/>
      <c r="E281" s="10"/>
      <c r="F281" s="57" t="s">
        <v>141</v>
      </c>
      <c r="G281" s="10"/>
      <c r="H281" s="57"/>
      <c r="I281" s="10"/>
      <c r="K281" s="57"/>
      <c r="L281" s="10"/>
      <c r="M281" s="57"/>
      <c r="N281" s="10"/>
      <c r="O281" s="10"/>
      <c r="P281" s="57" t="s">
        <v>141</v>
      </c>
      <c r="Q281" s="10"/>
      <c r="R281" s="10"/>
      <c r="S281" s="10"/>
      <c r="T281" s="10"/>
      <c r="U281" s="10"/>
      <c r="V281" s="5"/>
      <c r="W281" s="62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x14ac:dyDescent="0.25">
      <c r="A282" s="5"/>
      <c r="B282" s="8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4"/>
      <c r="Q282" s="10"/>
      <c r="R282" s="10"/>
      <c r="S282" s="10"/>
      <c r="T282" s="10"/>
      <c r="U282" s="10"/>
      <c r="V282" s="5"/>
      <c r="W282" s="62"/>
      <c r="X282" s="5"/>
      <c r="Y282" s="5"/>
      <c r="Z282" s="8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x14ac:dyDescent="0.25">
      <c r="A283" s="5"/>
      <c r="B283" s="8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4"/>
      <c r="Q283" s="10"/>
      <c r="R283" s="10"/>
      <c r="S283" s="10"/>
      <c r="T283" s="10"/>
      <c r="U283" s="10"/>
      <c r="V283" s="5"/>
      <c r="W283" s="62"/>
      <c r="X283" s="5"/>
      <c r="Y283" s="5"/>
      <c r="Z283" s="8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x14ac:dyDescent="0.25">
      <c r="A284" s="5"/>
      <c r="B284" s="5"/>
      <c r="C284" s="10"/>
      <c r="D284" s="2"/>
      <c r="E284" s="2"/>
      <c r="F284" s="2" t="s">
        <v>116</v>
      </c>
      <c r="G284" s="2" t="s">
        <v>115</v>
      </c>
      <c r="H284" s="2" t="s">
        <v>115</v>
      </c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151" t="s">
        <v>253</v>
      </c>
      <c r="U284" s="2"/>
      <c r="V284" s="2"/>
      <c r="W284" s="73"/>
      <c r="X284" s="12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x14ac:dyDescent="0.25">
      <c r="A285" s="5"/>
      <c r="B285" s="5"/>
      <c r="C285" s="10"/>
      <c r="D285" s="2" t="s">
        <v>116</v>
      </c>
      <c r="E285" s="2" t="s">
        <v>116</v>
      </c>
      <c r="F285" s="2" t="s">
        <v>195</v>
      </c>
      <c r="G285" s="2" t="s">
        <v>193</v>
      </c>
      <c r="H285" s="2" t="s">
        <v>117</v>
      </c>
      <c r="I285" s="2" t="s">
        <v>118</v>
      </c>
      <c r="J285" s="2" t="s">
        <v>119</v>
      </c>
      <c r="K285" s="2" t="s">
        <v>119</v>
      </c>
      <c r="L285" s="2" t="s">
        <v>119</v>
      </c>
      <c r="M285" s="2" t="s">
        <v>119</v>
      </c>
      <c r="N285" s="2" t="s">
        <v>119</v>
      </c>
      <c r="O285" s="2" t="s">
        <v>115</v>
      </c>
      <c r="P285" s="2"/>
      <c r="Q285" s="2" t="s">
        <v>132</v>
      </c>
      <c r="R285" s="3" t="s">
        <v>120</v>
      </c>
      <c r="S285" s="3" t="s">
        <v>120</v>
      </c>
      <c r="T285" s="150" t="s">
        <v>121</v>
      </c>
      <c r="U285" s="2" t="s">
        <v>122</v>
      </c>
      <c r="V285" s="2" t="s">
        <v>227</v>
      </c>
      <c r="W285" s="73"/>
      <c r="X285" s="12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s="184" customFormat="1" x14ac:dyDescent="0.25">
      <c r="A286" s="182" t="s">
        <v>112</v>
      </c>
      <c r="B286" s="51"/>
      <c r="C286" s="178" t="s">
        <v>4</v>
      </c>
      <c r="D286" s="179" t="s">
        <v>230</v>
      </c>
      <c r="E286" s="179" t="s">
        <v>184</v>
      </c>
      <c r="F286" s="183" t="s">
        <v>194</v>
      </c>
      <c r="G286" s="180" t="s">
        <v>194</v>
      </c>
      <c r="H286" s="180" t="s">
        <v>123</v>
      </c>
      <c r="I286" s="180" t="s">
        <v>124</v>
      </c>
      <c r="J286" s="180" t="s">
        <v>125</v>
      </c>
      <c r="K286" s="180" t="s">
        <v>126</v>
      </c>
      <c r="L286" s="180" t="s">
        <v>127</v>
      </c>
      <c r="M286" s="180" t="s">
        <v>128</v>
      </c>
      <c r="N286" s="180" t="s">
        <v>129</v>
      </c>
      <c r="O286" s="180" t="s">
        <v>184</v>
      </c>
      <c r="P286" s="180" t="s">
        <v>243</v>
      </c>
      <c r="Q286" s="180" t="s">
        <v>133</v>
      </c>
      <c r="R286" s="180" t="s">
        <v>124</v>
      </c>
      <c r="S286" s="180" t="s">
        <v>130</v>
      </c>
      <c r="T286" s="181" t="s">
        <v>131</v>
      </c>
      <c r="U286" s="180"/>
      <c r="V286" s="180" t="s">
        <v>228</v>
      </c>
      <c r="W286" s="180"/>
      <c r="X286" s="182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</row>
    <row r="287" spans="1:36" x14ac:dyDescent="0.25">
      <c r="A287" s="5"/>
      <c r="B287" s="5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09"/>
      <c r="Q287" s="17"/>
      <c r="R287" s="17"/>
      <c r="S287" s="17"/>
      <c r="T287" s="17"/>
      <c r="U287" s="17"/>
      <c r="V287" s="20"/>
      <c r="W287" s="82"/>
      <c r="X287" s="9"/>
      <c r="Y287" s="5"/>
      <c r="Z287" s="8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x14ac:dyDescent="0.25">
      <c r="A288" s="12">
        <v>1</v>
      </c>
      <c r="B288" s="41" t="s">
        <v>80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4"/>
      <c r="Q288" s="10"/>
      <c r="R288" s="10"/>
      <c r="S288" s="10"/>
      <c r="T288" s="10"/>
      <c r="U288" s="10"/>
      <c r="V288" s="5"/>
      <c r="W288" s="62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x14ac:dyDescent="0.25">
      <c r="A289" s="12">
        <v>2</v>
      </c>
      <c r="B289" s="9" t="s">
        <v>49</v>
      </c>
      <c r="C289" s="15">
        <f>F20</f>
        <v>6235223.8715914246</v>
      </c>
      <c r="D289" s="15">
        <f t="shared" ref="D289:V289" si="97">$C289*(D161/$C$161)</f>
        <v>5150206.8884376856</v>
      </c>
      <c r="E289" s="15">
        <f t="shared" si="97"/>
        <v>12082.247378785498</v>
      </c>
      <c r="F289" s="15">
        <f t="shared" si="97"/>
        <v>67.141641288290757</v>
      </c>
      <c r="G289" s="15">
        <f t="shared" si="97"/>
        <v>93.773242022752441</v>
      </c>
      <c r="H289" s="15">
        <f t="shared" si="97"/>
        <v>0</v>
      </c>
      <c r="I289" s="15">
        <f t="shared" si="97"/>
        <v>222401.85396594886</v>
      </c>
      <c r="J289" s="15">
        <f t="shared" si="97"/>
        <v>445860.55016204109</v>
      </c>
      <c r="K289" s="15">
        <f t="shared" si="97"/>
        <v>199799.87307698472</v>
      </c>
      <c r="L289" s="15">
        <f t="shared" si="97"/>
        <v>34597.847315909101</v>
      </c>
      <c r="M289" s="15">
        <f t="shared" si="97"/>
        <v>7927.3648248226373</v>
      </c>
      <c r="N289" s="15">
        <f t="shared" si="97"/>
        <v>17054.902814121695</v>
      </c>
      <c r="O289" s="15">
        <f t="shared" si="97"/>
        <v>24731.154702331787</v>
      </c>
      <c r="P289" s="108">
        <f t="shared" si="97"/>
        <v>0</v>
      </c>
      <c r="Q289" s="15">
        <f t="shared" si="97"/>
        <v>18984.61495925963</v>
      </c>
      <c r="R289" s="15">
        <f t="shared" si="97"/>
        <v>12809.379329039592</v>
      </c>
      <c r="S289" s="15">
        <f t="shared" si="97"/>
        <v>2674.1851728039906</v>
      </c>
      <c r="T289" s="15">
        <f t="shared" si="97"/>
        <v>0</v>
      </c>
      <c r="U289" s="15">
        <f t="shared" si="97"/>
        <v>613.42704001603738</v>
      </c>
      <c r="V289" s="15">
        <f t="shared" si="97"/>
        <v>85318.667528361984</v>
      </c>
      <c r="W289" s="40"/>
      <c r="X289" s="37">
        <v>0</v>
      </c>
      <c r="Y289" s="5"/>
      <c r="Z289" s="24" t="s">
        <v>173</v>
      </c>
      <c r="AA289" s="5"/>
      <c r="AB289" s="5"/>
      <c r="AC289" s="5">
        <f>SUM(D289:V289)-C289</f>
        <v>0</v>
      </c>
      <c r="AD289" s="5"/>
      <c r="AE289" s="5"/>
      <c r="AF289" s="5"/>
      <c r="AG289" s="5"/>
      <c r="AH289" s="5"/>
      <c r="AI289" s="5"/>
      <c r="AJ289" s="5"/>
    </row>
    <row r="290" spans="1:36" x14ac:dyDescent="0.25">
      <c r="A290" s="12">
        <v>3</v>
      </c>
      <c r="B290" s="9" t="s">
        <v>55</v>
      </c>
      <c r="C290" s="31">
        <f>G20</f>
        <v>12821157.872616876</v>
      </c>
      <c r="D290" s="31">
        <f t="shared" ref="D290:V290" si="98">$C290*(D175/$C$175)</f>
        <v>1887123.402181251</v>
      </c>
      <c r="E290" s="31">
        <f t="shared" si="98"/>
        <v>4427.1409427526469</v>
      </c>
      <c r="F290" s="31">
        <f t="shared" si="98"/>
        <v>475.04493337905052</v>
      </c>
      <c r="G290" s="31">
        <f t="shared" si="98"/>
        <v>475.04493337905052</v>
      </c>
      <c r="H290" s="31">
        <f t="shared" si="98"/>
        <v>9036.6502099605786</v>
      </c>
      <c r="I290" s="31">
        <f t="shared" si="98"/>
        <v>184972.28974761194</v>
      </c>
      <c r="J290" s="31">
        <f t="shared" si="98"/>
        <v>1686686.9884067948</v>
      </c>
      <c r="K290" s="31">
        <f t="shared" si="98"/>
        <v>2751937.1351165334</v>
      </c>
      <c r="L290" s="31">
        <f t="shared" si="98"/>
        <v>1623216.8935500749</v>
      </c>
      <c r="M290" s="31">
        <f t="shared" si="98"/>
        <v>1170052.7110962048</v>
      </c>
      <c r="N290" s="31">
        <f t="shared" si="98"/>
        <v>1570210.9281720978</v>
      </c>
      <c r="O290" s="31">
        <f t="shared" si="98"/>
        <v>16301.588383315742</v>
      </c>
      <c r="P290" s="31">
        <f t="shared" si="98"/>
        <v>423182.88596996007</v>
      </c>
      <c r="Q290" s="31">
        <f t="shared" si="98"/>
        <v>475345.2576503235</v>
      </c>
      <c r="R290" s="31">
        <f t="shared" si="98"/>
        <v>607456.50387264439</v>
      </c>
      <c r="S290" s="31">
        <f t="shared" si="98"/>
        <v>5649.2772922031199</v>
      </c>
      <c r="T290" s="31">
        <f t="shared" si="98"/>
        <v>0</v>
      </c>
      <c r="U290" s="31">
        <f t="shared" si="98"/>
        <v>35785.055330767696</v>
      </c>
      <c r="V290" s="31">
        <f t="shared" si="98"/>
        <v>368823.07482761994</v>
      </c>
      <c r="W290" s="40"/>
      <c r="X290" s="37">
        <v>0</v>
      </c>
      <c r="Y290" s="5"/>
      <c r="Z290" s="22" t="s">
        <v>173</v>
      </c>
      <c r="AA290" s="5"/>
      <c r="AB290" s="5"/>
      <c r="AC290" s="5">
        <f>SUM(D290:V290)-C290</f>
        <v>0</v>
      </c>
      <c r="AD290" s="5"/>
      <c r="AE290" s="5"/>
      <c r="AF290" s="5"/>
      <c r="AG290" s="5"/>
      <c r="AH290" s="5"/>
      <c r="AI290" s="5"/>
      <c r="AJ290" s="5"/>
    </row>
    <row r="291" spans="1:36" x14ac:dyDescent="0.25">
      <c r="A291" s="12">
        <v>4</v>
      </c>
      <c r="B291" s="9" t="s">
        <v>81</v>
      </c>
      <c r="C291" s="15">
        <f t="shared" ref="C291:V291" si="99">SUM(C289:C290)</f>
        <v>19056381.744208299</v>
      </c>
      <c r="D291" s="15">
        <f t="shared" si="99"/>
        <v>7037330.2906189365</v>
      </c>
      <c r="E291" s="15">
        <f t="shared" si="99"/>
        <v>16509.388321538143</v>
      </c>
      <c r="F291" s="15">
        <f>SUM(F289:F290)</f>
        <v>542.18657466734123</v>
      </c>
      <c r="G291" s="15">
        <f t="shared" si="99"/>
        <v>568.81817540180293</v>
      </c>
      <c r="H291" s="15">
        <f>SUM(H289:H290)</f>
        <v>9036.6502099605786</v>
      </c>
      <c r="I291" s="15">
        <f t="shared" si="99"/>
        <v>407374.14371356077</v>
      </c>
      <c r="J291" s="15">
        <f t="shared" si="99"/>
        <v>2132547.5385688357</v>
      </c>
      <c r="K291" s="15">
        <f t="shared" si="99"/>
        <v>2951737.008193518</v>
      </c>
      <c r="L291" s="15">
        <f t="shared" si="99"/>
        <v>1657814.740865984</v>
      </c>
      <c r="M291" s="15">
        <f t="shared" si="99"/>
        <v>1177980.0759210275</v>
      </c>
      <c r="N291" s="15">
        <f t="shared" si="99"/>
        <v>1587265.8309862195</v>
      </c>
      <c r="O291" s="15">
        <f t="shared" si="99"/>
        <v>41032.743085647526</v>
      </c>
      <c r="P291" s="108">
        <f t="shared" ref="P291" si="100">SUM(P289:P290)</f>
        <v>423182.88596996007</v>
      </c>
      <c r="Q291" s="15">
        <f t="shared" si="99"/>
        <v>494329.87260958314</v>
      </c>
      <c r="R291" s="15">
        <f t="shared" si="99"/>
        <v>620265.88320168399</v>
      </c>
      <c r="S291" s="15">
        <f t="shared" si="99"/>
        <v>8323.4624650071109</v>
      </c>
      <c r="T291" s="15">
        <f t="shared" si="99"/>
        <v>0</v>
      </c>
      <c r="U291" s="15">
        <f t="shared" si="99"/>
        <v>36398.482370783735</v>
      </c>
      <c r="V291" s="15">
        <f t="shared" si="99"/>
        <v>454141.74235598196</v>
      </c>
      <c r="W291" s="40"/>
      <c r="X291" s="37"/>
      <c r="Y291" s="5"/>
      <c r="Z291" s="5"/>
      <c r="AA291" s="5"/>
      <c r="AB291" s="5"/>
      <c r="AC291" s="5">
        <f>SUM(D291:V291)-C291</f>
        <v>0</v>
      </c>
      <c r="AD291" s="5"/>
      <c r="AE291" s="5"/>
      <c r="AF291" s="5"/>
      <c r="AG291" s="5"/>
      <c r="AH291" s="5"/>
      <c r="AI291" s="5"/>
      <c r="AJ291" s="5"/>
    </row>
    <row r="292" spans="1:36" x14ac:dyDescent="0.25">
      <c r="A292" s="12">
        <v>5</v>
      </c>
      <c r="B292" s="9" t="s">
        <v>82</v>
      </c>
      <c r="C292" s="31">
        <f>I20</f>
        <v>2474659.3806721</v>
      </c>
      <c r="D292" s="31">
        <f>+D$114*($C292)</f>
        <v>962083.52748982713</v>
      </c>
      <c r="E292" s="31">
        <f t="shared" ref="E292:V292" si="101">+E$114*($C292)</f>
        <v>2203.5131058514844</v>
      </c>
      <c r="F292" s="31">
        <f t="shared" si="101"/>
        <v>77.505322610666781</v>
      </c>
      <c r="G292" s="31">
        <f t="shared" si="101"/>
        <v>72.256745304948922</v>
      </c>
      <c r="H292" s="31">
        <f t="shared" si="101"/>
        <v>1134.0797374391036</v>
      </c>
      <c r="I292" s="31">
        <f t="shared" si="101"/>
        <v>51541.062433523701</v>
      </c>
      <c r="J292" s="31">
        <f t="shared" si="101"/>
        <v>269995.15878280124</v>
      </c>
      <c r="K292" s="31">
        <f t="shared" si="101"/>
        <v>371488.39051633893</v>
      </c>
      <c r="L292" s="31">
        <f t="shared" si="101"/>
        <v>208403.92860506478</v>
      </c>
      <c r="M292" s="31">
        <f t="shared" si="101"/>
        <v>148714.23264042375</v>
      </c>
      <c r="N292" s="31">
        <f t="shared" si="101"/>
        <v>207509.42200398416</v>
      </c>
      <c r="O292" s="31">
        <f t="shared" si="101"/>
        <v>5173.3336090274715</v>
      </c>
      <c r="P292" s="31">
        <f t="shared" si="101"/>
        <v>10390.961762703202</v>
      </c>
      <c r="Q292" s="31">
        <f t="shared" si="101"/>
        <v>65479.175241051489</v>
      </c>
      <c r="R292" s="31">
        <f t="shared" si="101"/>
        <v>97019.560695774577</v>
      </c>
      <c r="S292" s="31">
        <f t="shared" si="101"/>
        <v>2148.0851722805769</v>
      </c>
      <c r="T292" s="31">
        <f t="shared" si="101"/>
        <v>7.1154624373289714E-6</v>
      </c>
      <c r="U292" s="31">
        <f t="shared" si="101"/>
        <v>4327.5832356561023</v>
      </c>
      <c r="V292" s="31">
        <f t="shared" si="101"/>
        <v>66897.603565321086</v>
      </c>
      <c r="W292" s="40"/>
      <c r="X292" s="37">
        <v>0</v>
      </c>
      <c r="Y292" s="5"/>
      <c r="Z292" s="9" t="s">
        <v>83</v>
      </c>
      <c r="AA292" s="5"/>
      <c r="AB292" s="5"/>
      <c r="AC292" s="5">
        <f>SUM(D292:V292)-C292</f>
        <v>0</v>
      </c>
      <c r="AD292" s="5"/>
      <c r="AE292" s="5"/>
      <c r="AF292" s="5"/>
      <c r="AG292" s="5"/>
      <c r="AH292" s="5"/>
      <c r="AI292" s="5"/>
      <c r="AJ292" s="5"/>
    </row>
    <row r="293" spans="1:36" x14ac:dyDescent="0.25">
      <c r="A293" s="12">
        <v>6</v>
      </c>
      <c r="B293" s="9" t="s">
        <v>76</v>
      </c>
      <c r="C293" s="15">
        <f t="shared" ref="C293:V293" si="102">C291+C292</f>
        <v>21531041.1248804</v>
      </c>
      <c r="D293" s="15">
        <f t="shared" si="102"/>
        <v>7999413.8181087635</v>
      </c>
      <c r="E293" s="15">
        <f t="shared" si="102"/>
        <v>18712.901427389628</v>
      </c>
      <c r="F293" s="15">
        <f>F291+F292</f>
        <v>619.69189727800801</v>
      </c>
      <c r="G293" s="15">
        <f t="shared" si="102"/>
        <v>641.07492070675187</v>
      </c>
      <c r="H293" s="15">
        <f>H291+H292</f>
        <v>10170.729947399683</v>
      </c>
      <c r="I293" s="15">
        <f t="shared" si="102"/>
        <v>458915.20614708448</v>
      </c>
      <c r="J293" s="15">
        <f t="shared" si="102"/>
        <v>2402542.6973516368</v>
      </c>
      <c r="K293" s="15">
        <f t="shared" si="102"/>
        <v>3323225.3987098569</v>
      </c>
      <c r="L293" s="15">
        <f t="shared" si="102"/>
        <v>1866218.6694710487</v>
      </c>
      <c r="M293" s="15">
        <f t="shared" si="102"/>
        <v>1326694.3085614513</v>
      </c>
      <c r="N293" s="15">
        <f t="shared" si="102"/>
        <v>1794775.2529902037</v>
      </c>
      <c r="O293" s="15">
        <f t="shared" si="102"/>
        <v>46206.076694674994</v>
      </c>
      <c r="P293" s="108">
        <f t="shared" ref="P293" si="103">P291+P292</f>
        <v>433573.84773266327</v>
      </c>
      <c r="Q293" s="15">
        <f t="shared" si="102"/>
        <v>559809.04785063467</v>
      </c>
      <c r="R293" s="15">
        <f t="shared" si="102"/>
        <v>717285.44389745861</v>
      </c>
      <c r="S293" s="15">
        <f t="shared" si="102"/>
        <v>10471.547637287687</v>
      </c>
      <c r="T293" s="15">
        <f t="shared" si="102"/>
        <v>7.1154624373289714E-6</v>
      </c>
      <c r="U293" s="15">
        <f t="shared" si="102"/>
        <v>40726.065606439835</v>
      </c>
      <c r="V293" s="15">
        <f t="shared" si="102"/>
        <v>521039.34592130303</v>
      </c>
      <c r="W293" s="40"/>
      <c r="X293" s="11"/>
      <c r="Y293" s="5"/>
      <c r="Z293" s="21"/>
      <c r="AA293" s="5"/>
      <c r="AB293" s="5"/>
      <c r="AC293" s="5">
        <f>SUM(D293:V293)-C293</f>
        <v>0</v>
      </c>
      <c r="AD293" s="5"/>
      <c r="AE293" s="5"/>
      <c r="AF293" s="5"/>
      <c r="AG293" s="5"/>
      <c r="AH293" s="5"/>
      <c r="AI293" s="5"/>
      <c r="AJ293" s="5"/>
    </row>
    <row r="294" spans="1:36" x14ac:dyDescent="0.25">
      <c r="A294" s="12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102"/>
      <c r="Q294" s="6"/>
      <c r="R294" s="6"/>
      <c r="S294" s="6"/>
      <c r="T294" s="6"/>
      <c r="U294" s="6"/>
      <c r="V294" s="6"/>
      <c r="W294" s="85"/>
      <c r="X294" s="10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x14ac:dyDescent="0.25">
      <c r="A295" s="12">
        <v>7</v>
      </c>
      <c r="B295" s="41" t="s">
        <v>190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102"/>
      <c r="Q295" s="6"/>
      <c r="R295" s="6"/>
      <c r="S295" s="6"/>
      <c r="T295" s="6"/>
      <c r="U295" s="6"/>
      <c r="V295" s="6"/>
      <c r="W295" s="85"/>
      <c r="X295" s="10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x14ac:dyDescent="0.25">
      <c r="A296" s="12">
        <v>8</v>
      </c>
      <c r="B296" s="9" t="s">
        <v>49</v>
      </c>
      <c r="C296" s="15">
        <f>F21</f>
        <v>0</v>
      </c>
      <c r="D296" s="15">
        <f t="shared" ref="D296:V296" si="104">$C$296*(D75/$C$75)</f>
        <v>0</v>
      </c>
      <c r="E296" s="108">
        <f t="shared" si="104"/>
        <v>0</v>
      </c>
      <c r="F296" s="108">
        <f t="shared" si="104"/>
        <v>0</v>
      </c>
      <c r="G296" s="108">
        <f t="shared" si="104"/>
        <v>0</v>
      </c>
      <c r="H296" s="108">
        <f t="shared" si="104"/>
        <v>0</v>
      </c>
      <c r="I296" s="108">
        <f t="shared" si="104"/>
        <v>0</v>
      </c>
      <c r="J296" s="108">
        <f t="shared" si="104"/>
        <v>0</v>
      </c>
      <c r="K296" s="108">
        <f t="shared" si="104"/>
        <v>0</v>
      </c>
      <c r="L296" s="108">
        <f t="shared" si="104"/>
        <v>0</v>
      </c>
      <c r="M296" s="108">
        <f t="shared" si="104"/>
        <v>0</v>
      </c>
      <c r="N296" s="108">
        <f t="shared" si="104"/>
        <v>0</v>
      </c>
      <c r="O296" s="108">
        <f t="shared" si="104"/>
        <v>0</v>
      </c>
      <c r="P296" s="108">
        <f t="shared" si="104"/>
        <v>0</v>
      </c>
      <c r="Q296" s="108">
        <f t="shared" si="104"/>
        <v>0</v>
      </c>
      <c r="R296" s="108">
        <f t="shared" si="104"/>
        <v>0</v>
      </c>
      <c r="S296" s="108">
        <f t="shared" si="104"/>
        <v>0</v>
      </c>
      <c r="T296" s="108">
        <f t="shared" si="104"/>
        <v>0</v>
      </c>
      <c r="U296" s="108">
        <f t="shared" si="104"/>
        <v>0</v>
      </c>
      <c r="V296" s="108">
        <f t="shared" si="104"/>
        <v>0</v>
      </c>
      <c r="W296" s="40"/>
      <c r="X296" s="37">
        <v>0</v>
      </c>
      <c r="Y296" s="5"/>
      <c r="Z296" s="24" t="s">
        <v>110</v>
      </c>
      <c r="AA296" s="5"/>
      <c r="AB296" s="5"/>
      <c r="AC296" s="5">
        <f>SUM(D296:V296)-C296</f>
        <v>0</v>
      </c>
      <c r="AD296" s="5"/>
      <c r="AE296" s="5"/>
      <c r="AF296" s="5"/>
      <c r="AG296" s="5"/>
      <c r="AH296" s="5"/>
      <c r="AI296" s="5"/>
      <c r="AJ296" s="5"/>
    </row>
    <row r="297" spans="1:36" x14ac:dyDescent="0.25">
      <c r="A297" s="12">
        <v>9</v>
      </c>
      <c r="B297" s="9" t="s">
        <v>55</v>
      </c>
      <c r="C297" s="15">
        <f>G21</f>
        <v>0</v>
      </c>
      <c r="D297" s="15">
        <f t="shared" ref="D297:V297" si="105">+D189*$C$297</f>
        <v>0</v>
      </c>
      <c r="E297" s="15">
        <f t="shared" si="105"/>
        <v>0</v>
      </c>
      <c r="F297" s="15">
        <f t="shared" si="105"/>
        <v>0</v>
      </c>
      <c r="G297" s="15">
        <f t="shared" si="105"/>
        <v>0</v>
      </c>
      <c r="H297" s="15">
        <f t="shared" si="105"/>
        <v>0</v>
      </c>
      <c r="I297" s="15">
        <f t="shared" si="105"/>
        <v>0</v>
      </c>
      <c r="J297" s="15">
        <f t="shared" si="105"/>
        <v>0</v>
      </c>
      <c r="K297" s="15">
        <f t="shared" si="105"/>
        <v>0</v>
      </c>
      <c r="L297" s="15">
        <f t="shared" si="105"/>
        <v>0</v>
      </c>
      <c r="M297" s="15">
        <f t="shared" si="105"/>
        <v>0</v>
      </c>
      <c r="N297" s="15">
        <f t="shared" si="105"/>
        <v>0</v>
      </c>
      <c r="O297" s="15">
        <f t="shared" si="105"/>
        <v>0</v>
      </c>
      <c r="P297" s="108">
        <f t="shared" si="105"/>
        <v>0</v>
      </c>
      <c r="Q297" s="15">
        <f t="shared" si="105"/>
        <v>0</v>
      </c>
      <c r="R297" s="15">
        <f t="shared" si="105"/>
        <v>0</v>
      </c>
      <c r="S297" s="15">
        <f t="shared" si="105"/>
        <v>0</v>
      </c>
      <c r="T297" s="15">
        <f t="shared" si="105"/>
        <v>0</v>
      </c>
      <c r="U297" s="15">
        <f t="shared" si="105"/>
        <v>0</v>
      </c>
      <c r="V297" s="15">
        <f t="shared" si="105"/>
        <v>0</v>
      </c>
      <c r="W297" s="40"/>
      <c r="X297" s="37">
        <v>0</v>
      </c>
      <c r="Y297" s="5"/>
      <c r="Z297" s="9" t="s">
        <v>111</v>
      </c>
      <c r="AA297" s="5"/>
      <c r="AB297" s="5"/>
      <c r="AC297" s="5">
        <f>SUM(D297:V297)-C297</f>
        <v>0</v>
      </c>
      <c r="AD297" s="5"/>
      <c r="AE297" s="5"/>
      <c r="AF297" s="5"/>
      <c r="AG297" s="5"/>
      <c r="AH297" s="5"/>
      <c r="AI297" s="5"/>
      <c r="AJ297" s="5"/>
    </row>
    <row r="298" spans="1:36" x14ac:dyDescent="0.25">
      <c r="A298" s="12">
        <v>10</v>
      </c>
      <c r="B298" s="9" t="s">
        <v>58</v>
      </c>
      <c r="C298" s="31">
        <f>H21</f>
        <v>0</v>
      </c>
      <c r="D298" s="31">
        <f t="shared" ref="D298:V298" si="106">+D190*$C$298</f>
        <v>0</v>
      </c>
      <c r="E298" s="31">
        <f t="shared" si="106"/>
        <v>0</v>
      </c>
      <c r="F298" s="31">
        <f t="shared" si="106"/>
        <v>0</v>
      </c>
      <c r="G298" s="31">
        <f t="shared" si="106"/>
        <v>0</v>
      </c>
      <c r="H298" s="31">
        <f t="shared" si="106"/>
        <v>0</v>
      </c>
      <c r="I298" s="31">
        <f t="shared" si="106"/>
        <v>0</v>
      </c>
      <c r="J298" s="31">
        <f t="shared" si="106"/>
        <v>0</v>
      </c>
      <c r="K298" s="31">
        <f t="shared" si="106"/>
        <v>0</v>
      </c>
      <c r="L298" s="31">
        <f t="shared" si="106"/>
        <v>0</v>
      </c>
      <c r="M298" s="31">
        <f t="shared" si="106"/>
        <v>0</v>
      </c>
      <c r="N298" s="31">
        <f t="shared" si="106"/>
        <v>0</v>
      </c>
      <c r="O298" s="31">
        <f t="shared" si="106"/>
        <v>0</v>
      </c>
      <c r="P298" s="31">
        <f t="shared" si="106"/>
        <v>0</v>
      </c>
      <c r="Q298" s="31">
        <f t="shared" si="106"/>
        <v>0</v>
      </c>
      <c r="R298" s="31">
        <f t="shared" si="106"/>
        <v>0</v>
      </c>
      <c r="S298" s="31">
        <f t="shared" si="106"/>
        <v>0</v>
      </c>
      <c r="T298" s="31">
        <f t="shared" si="106"/>
        <v>0</v>
      </c>
      <c r="U298" s="31">
        <f t="shared" si="106"/>
        <v>0</v>
      </c>
      <c r="V298" s="31">
        <f t="shared" si="106"/>
        <v>0</v>
      </c>
      <c r="W298" s="40"/>
      <c r="X298" s="37">
        <v>0</v>
      </c>
      <c r="Y298" s="5"/>
      <c r="Z298" s="24" t="s">
        <v>60</v>
      </c>
      <c r="AA298" s="5"/>
      <c r="AB298" s="5"/>
      <c r="AC298" s="5">
        <f>SUM(D298:V298)-C298</f>
        <v>0</v>
      </c>
      <c r="AD298" s="5"/>
      <c r="AE298" s="5"/>
      <c r="AF298" s="5"/>
      <c r="AG298" s="5"/>
      <c r="AH298" s="5"/>
      <c r="AI298" s="5"/>
      <c r="AJ298" s="5"/>
    </row>
    <row r="299" spans="1:36" x14ac:dyDescent="0.25">
      <c r="A299" s="12">
        <v>11</v>
      </c>
      <c r="B299" s="9" t="s">
        <v>76</v>
      </c>
      <c r="C299" s="15">
        <f t="shared" ref="C299:V299" si="107">SUM(C296:C298)</f>
        <v>0</v>
      </c>
      <c r="D299" s="15">
        <f t="shared" si="107"/>
        <v>0</v>
      </c>
      <c r="E299" s="15">
        <f t="shared" si="107"/>
        <v>0</v>
      </c>
      <c r="F299" s="15">
        <f>SUM(F296:F298)</f>
        <v>0</v>
      </c>
      <c r="G299" s="15">
        <f t="shared" si="107"/>
        <v>0</v>
      </c>
      <c r="H299" s="15">
        <f>SUM(H296:H298)</f>
        <v>0</v>
      </c>
      <c r="I299" s="15">
        <f t="shared" si="107"/>
        <v>0</v>
      </c>
      <c r="J299" s="15">
        <f t="shared" si="107"/>
        <v>0</v>
      </c>
      <c r="K299" s="15">
        <f t="shared" si="107"/>
        <v>0</v>
      </c>
      <c r="L299" s="15">
        <f t="shared" si="107"/>
        <v>0</v>
      </c>
      <c r="M299" s="15">
        <f t="shared" si="107"/>
        <v>0</v>
      </c>
      <c r="N299" s="15">
        <f t="shared" si="107"/>
        <v>0</v>
      </c>
      <c r="O299" s="15">
        <f t="shared" si="107"/>
        <v>0</v>
      </c>
      <c r="P299" s="108">
        <f t="shared" ref="P299" si="108">SUM(P296:P298)</f>
        <v>0</v>
      </c>
      <c r="Q299" s="15">
        <f t="shared" si="107"/>
        <v>0</v>
      </c>
      <c r="R299" s="15">
        <f t="shared" si="107"/>
        <v>0</v>
      </c>
      <c r="S299" s="15">
        <f t="shared" si="107"/>
        <v>0</v>
      </c>
      <c r="T299" s="15">
        <f t="shared" si="107"/>
        <v>0</v>
      </c>
      <c r="U299" s="15">
        <f t="shared" si="107"/>
        <v>0</v>
      </c>
      <c r="V299" s="15">
        <f t="shared" si="107"/>
        <v>0</v>
      </c>
      <c r="W299" s="40"/>
      <c r="X299" s="37">
        <v>0</v>
      </c>
      <c r="Y299" s="5"/>
      <c r="Z299" s="21"/>
      <c r="AA299" s="5"/>
      <c r="AB299" s="5"/>
      <c r="AC299" s="5">
        <f>SUM(D299:V299)-C299</f>
        <v>0</v>
      </c>
      <c r="AD299" s="5"/>
      <c r="AE299" s="5"/>
      <c r="AF299" s="5"/>
      <c r="AG299" s="5"/>
      <c r="AH299" s="5"/>
      <c r="AI299" s="5"/>
      <c r="AJ299" s="5"/>
    </row>
    <row r="300" spans="1:36" x14ac:dyDescent="0.25">
      <c r="A300" s="12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102"/>
      <c r="Q300" s="6"/>
      <c r="R300" s="6"/>
      <c r="S300" s="6"/>
      <c r="T300" s="6"/>
      <c r="U300" s="6"/>
      <c r="V300" s="6"/>
      <c r="W300" s="85"/>
      <c r="X300" s="10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x14ac:dyDescent="0.25">
      <c r="A301" s="155">
        <f>+A299+1</f>
        <v>12</v>
      </c>
      <c r="B301" s="41" t="s">
        <v>84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102"/>
      <c r="Q301" s="6"/>
      <c r="R301" s="6"/>
      <c r="S301" s="6"/>
      <c r="T301" s="6"/>
      <c r="U301" s="6"/>
      <c r="V301" s="6"/>
      <c r="W301" s="85"/>
      <c r="X301" s="10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x14ac:dyDescent="0.25">
      <c r="A302" s="155">
        <f>+A301+1</f>
        <v>13</v>
      </c>
      <c r="B302" s="9" t="s">
        <v>49</v>
      </c>
      <c r="C302" s="15">
        <f>F22</f>
        <v>29953145.841238663</v>
      </c>
      <c r="D302" s="15">
        <f t="shared" ref="D302:V302" si="109">+D188*$C$302</f>
        <v>24740875.58343799</v>
      </c>
      <c r="E302" s="15">
        <f t="shared" si="109"/>
        <v>58041.431274915398</v>
      </c>
      <c r="F302" s="15">
        <f t="shared" si="109"/>
        <v>322.53908038349357</v>
      </c>
      <c r="G302" s="15">
        <f t="shared" si="109"/>
        <v>450.47357595459988</v>
      </c>
      <c r="H302" s="15">
        <f t="shared" si="109"/>
        <v>0</v>
      </c>
      <c r="I302" s="15">
        <f t="shared" si="109"/>
        <v>1068387.4876658875</v>
      </c>
      <c r="J302" s="15">
        <f t="shared" si="109"/>
        <v>2141851.8980056969</v>
      </c>
      <c r="K302" s="15">
        <f t="shared" si="109"/>
        <v>959810.72381422471</v>
      </c>
      <c r="L302" s="15">
        <f t="shared" si="109"/>
        <v>166203.23308164283</v>
      </c>
      <c r="M302" s="15">
        <f t="shared" si="109"/>
        <v>38081.954974619584</v>
      </c>
      <c r="N302" s="15">
        <f t="shared" si="109"/>
        <v>81929.374441074309</v>
      </c>
      <c r="O302" s="15">
        <f t="shared" si="109"/>
        <v>118805.01789138009</v>
      </c>
      <c r="P302" s="108">
        <f t="shared" si="109"/>
        <v>0</v>
      </c>
      <c r="Q302" s="15">
        <f t="shared" si="109"/>
        <v>91199.442445893743</v>
      </c>
      <c r="R302" s="15">
        <f t="shared" si="109"/>
        <v>61534.471749535311</v>
      </c>
      <c r="S302" s="15">
        <f t="shared" si="109"/>
        <v>12846.412596735176</v>
      </c>
      <c r="T302" s="15">
        <f t="shared" si="109"/>
        <v>0</v>
      </c>
      <c r="U302" s="15">
        <f t="shared" si="109"/>
        <v>2946.8179444646107</v>
      </c>
      <c r="V302" s="15">
        <f t="shared" si="109"/>
        <v>409858.9792582572</v>
      </c>
      <c r="W302" s="40"/>
      <c r="X302" s="19"/>
      <c r="Y302" s="5"/>
      <c r="Z302" s="24" t="s">
        <v>110</v>
      </c>
      <c r="AA302" s="5"/>
      <c r="AB302" s="5"/>
      <c r="AC302" s="5">
        <f>SUM(D302:V302)-C302</f>
        <v>0</v>
      </c>
      <c r="AD302" s="5"/>
      <c r="AE302" s="5"/>
      <c r="AF302" s="5"/>
      <c r="AG302" s="5"/>
      <c r="AH302" s="5"/>
      <c r="AI302" s="5"/>
      <c r="AJ302" s="5"/>
    </row>
    <row r="303" spans="1:36" x14ac:dyDescent="0.25">
      <c r="A303" s="155">
        <f>+A302+1</f>
        <v>14</v>
      </c>
      <c r="B303" s="9" t="s">
        <v>55</v>
      </c>
      <c r="C303" s="15">
        <f>G22</f>
        <v>74685115.158761367</v>
      </c>
      <c r="D303" s="15">
        <f t="shared" ref="D303:V303" si="110">+D189*$C$303</f>
        <v>10992769.140743257</v>
      </c>
      <c r="E303" s="15">
        <f t="shared" si="110"/>
        <v>25788.741892003771</v>
      </c>
      <c r="F303" s="15">
        <f t="shared" si="110"/>
        <v>2767.2060439077236</v>
      </c>
      <c r="G303" s="15">
        <f t="shared" si="110"/>
        <v>2767.2060439077236</v>
      </c>
      <c r="H303" s="15">
        <f t="shared" si="110"/>
        <v>52639.805880699212</v>
      </c>
      <c r="I303" s="15">
        <f t="shared" si="110"/>
        <v>1077490.574426607</v>
      </c>
      <c r="J303" s="15">
        <f t="shared" si="110"/>
        <v>9825197.7877123319</v>
      </c>
      <c r="K303" s="15">
        <f t="shared" si="110"/>
        <v>16030435.30762643</v>
      </c>
      <c r="L303" s="15">
        <f t="shared" si="110"/>
        <v>9455475.2251631413</v>
      </c>
      <c r="M303" s="15">
        <f t="shared" si="110"/>
        <v>6815727.7477003001</v>
      </c>
      <c r="N303" s="15">
        <f t="shared" si="110"/>
        <v>9146707.7434982788</v>
      </c>
      <c r="O303" s="15">
        <f t="shared" si="110"/>
        <v>94959.13066314708</v>
      </c>
      <c r="P303" s="108">
        <f t="shared" si="110"/>
        <v>2465102.0513042463</v>
      </c>
      <c r="Q303" s="15">
        <f t="shared" si="110"/>
        <v>2768955.4766038842</v>
      </c>
      <c r="R303" s="15">
        <f t="shared" si="110"/>
        <v>3538522.7603009883</v>
      </c>
      <c r="S303" s="15">
        <f t="shared" si="110"/>
        <v>32907.864431892362</v>
      </c>
      <c r="T303" s="15">
        <f t="shared" si="110"/>
        <v>0</v>
      </c>
      <c r="U303" s="15">
        <f t="shared" si="110"/>
        <v>208453.1681845313</v>
      </c>
      <c r="V303" s="15">
        <f t="shared" si="110"/>
        <v>2148448.2205418027</v>
      </c>
      <c r="W303" s="40"/>
      <c r="X303" s="11"/>
      <c r="Y303" s="5"/>
      <c r="Z303" s="9" t="s">
        <v>111</v>
      </c>
      <c r="AA303" s="5"/>
      <c r="AB303" s="5"/>
      <c r="AC303" s="5">
        <f>SUM(D303:V303)-C303</f>
        <v>0</v>
      </c>
      <c r="AD303" s="5"/>
      <c r="AE303" s="5"/>
      <c r="AF303" s="5"/>
      <c r="AG303" s="5"/>
      <c r="AH303" s="5"/>
      <c r="AI303" s="5"/>
      <c r="AJ303" s="5"/>
    </row>
    <row r="304" spans="1:36" x14ac:dyDescent="0.25">
      <c r="A304" s="155">
        <f>+A303+1</f>
        <v>15</v>
      </c>
      <c r="B304" s="9" t="s">
        <v>58</v>
      </c>
      <c r="C304" s="31">
        <f>H22</f>
        <v>0</v>
      </c>
      <c r="D304" s="31">
        <f t="shared" ref="D304:V304" si="111">+D190*$C$304</f>
        <v>0</v>
      </c>
      <c r="E304" s="31">
        <f t="shared" si="111"/>
        <v>0</v>
      </c>
      <c r="F304" s="31">
        <f t="shared" si="111"/>
        <v>0</v>
      </c>
      <c r="G304" s="31">
        <f t="shared" si="111"/>
        <v>0</v>
      </c>
      <c r="H304" s="31">
        <f t="shared" si="111"/>
        <v>0</v>
      </c>
      <c r="I304" s="31">
        <f t="shared" si="111"/>
        <v>0</v>
      </c>
      <c r="J304" s="31">
        <f t="shared" si="111"/>
        <v>0</v>
      </c>
      <c r="K304" s="31">
        <f t="shared" si="111"/>
        <v>0</v>
      </c>
      <c r="L304" s="31">
        <f t="shared" si="111"/>
        <v>0</v>
      </c>
      <c r="M304" s="31">
        <f t="shared" si="111"/>
        <v>0</v>
      </c>
      <c r="N304" s="31">
        <f t="shared" si="111"/>
        <v>0</v>
      </c>
      <c r="O304" s="31">
        <f t="shared" si="111"/>
        <v>0</v>
      </c>
      <c r="P304" s="31">
        <f t="shared" si="111"/>
        <v>0</v>
      </c>
      <c r="Q304" s="31">
        <f t="shared" si="111"/>
        <v>0</v>
      </c>
      <c r="R304" s="31">
        <f t="shared" si="111"/>
        <v>0</v>
      </c>
      <c r="S304" s="31">
        <f t="shared" si="111"/>
        <v>0</v>
      </c>
      <c r="T304" s="31">
        <f t="shared" si="111"/>
        <v>0</v>
      </c>
      <c r="U304" s="31">
        <f t="shared" si="111"/>
        <v>0</v>
      </c>
      <c r="V304" s="31">
        <f t="shared" si="111"/>
        <v>0</v>
      </c>
      <c r="W304" s="40"/>
      <c r="X304" s="19"/>
      <c r="Y304" s="5"/>
      <c r="Z304" s="24" t="s">
        <v>60</v>
      </c>
      <c r="AA304" s="5"/>
      <c r="AB304" s="5"/>
      <c r="AC304" s="5">
        <f>SUM(D304:V304)-C304</f>
        <v>0</v>
      </c>
      <c r="AD304" s="5"/>
      <c r="AE304" s="5"/>
      <c r="AF304" s="5"/>
      <c r="AG304" s="5"/>
      <c r="AH304" s="5"/>
      <c r="AI304" s="5"/>
      <c r="AJ304" s="5"/>
    </row>
    <row r="305" spans="1:36" x14ac:dyDescent="0.25">
      <c r="A305" s="155">
        <f>+A304+1</f>
        <v>16</v>
      </c>
      <c r="B305" s="9" t="s">
        <v>76</v>
      </c>
      <c r="C305" s="15">
        <f t="shared" ref="C305:V305" si="112">SUM(C302:C304)</f>
        <v>104638261.00000003</v>
      </c>
      <c r="D305" s="15">
        <f t="shared" si="112"/>
        <v>35733644.72418125</v>
      </c>
      <c r="E305" s="15">
        <f t="shared" si="112"/>
        <v>83830.173166919165</v>
      </c>
      <c r="F305" s="15">
        <f>SUM(F302:F304)</f>
        <v>3089.7451242912171</v>
      </c>
      <c r="G305" s="15">
        <f t="shared" si="112"/>
        <v>3217.6796198623233</v>
      </c>
      <c r="H305" s="15">
        <f>SUM(H302:H304)</f>
        <v>52639.805880699212</v>
      </c>
      <c r="I305" s="15">
        <f t="shared" si="112"/>
        <v>2145878.0620924942</v>
      </c>
      <c r="J305" s="15">
        <f t="shared" si="112"/>
        <v>11967049.68571803</v>
      </c>
      <c r="K305" s="15">
        <f t="shared" si="112"/>
        <v>16990246.031440653</v>
      </c>
      <c r="L305" s="15">
        <f t="shared" si="112"/>
        <v>9621678.4582447838</v>
      </c>
      <c r="M305" s="15">
        <f t="shared" si="112"/>
        <v>6853809.7026749197</v>
      </c>
      <c r="N305" s="15">
        <f t="shared" si="112"/>
        <v>9228637.117939353</v>
      </c>
      <c r="O305" s="15">
        <f t="shared" si="112"/>
        <v>213764.14855452717</v>
      </c>
      <c r="P305" s="108">
        <f t="shared" ref="P305" si="113">SUM(P302:P304)</f>
        <v>2465102.0513042463</v>
      </c>
      <c r="Q305" s="15">
        <f t="shared" si="112"/>
        <v>2860154.919049778</v>
      </c>
      <c r="R305" s="15">
        <f t="shared" si="112"/>
        <v>3600057.2320505236</v>
      </c>
      <c r="S305" s="15">
        <f t="shared" si="112"/>
        <v>45754.277028627534</v>
      </c>
      <c r="T305" s="15">
        <f t="shared" si="112"/>
        <v>0</v>
      </c>
      <c r="U305" s="15">
        <f t="shared" si="112"/>
        <v>211399.98612899592</v>
      </c>
      <c r="V305" s="15">
        <f t="shared" si="112"/>
        <v>2558307.1998000601</v>
      </c>
      <c r="W305" s="40"/>
      <c r="X305" s="11"/>
      <c r="Y305" s="5"/>
      <c r="Z305" s="21"/>
      <c r="AA305" s="5"/>
      <c r="AB305" s="5"/>
      <c r="AC305" s="5">
        <f>SUM(D305:V305)-C305</f>
        <v>0</v>
      </c>
      <c r="AD305" s="5"/>
      <c r="AE305" s="5"/>
      <c r="AF305" s="5"/>
      <c r="AG305" s="5"/>
      <c r="AH305" s="5"/>
      <c r="AI305" s="5"/>
      <c r="AJ305" s="5"/>
    </row>
    <row r="306" spans="1:36" x14ac:dyDescent="0.25">
      <c r="A306" s="155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102"/>
      <c r="Q306" s="6"/>
      <c r="R306" s="6"/>
      <c r="S306" s="6"/>
      <c r="T306" s="6"/>
      <c r="U306" s="6"/>
      <c r="V306" s="6"/>
      <c r="W306" s="85"/>
      <c r="X306" s="10"/>
      <c r="Y306" s="5"/>
      <c r="Z306" s="5"/>
      <c r="AA306" s="5"/>
      <c r="AB306" s="5"/>
      <c r="AC306" s="5">
        <f>SUM(D306:V306)-C306</f>
        <v>0</v>
      </c>
      <c r="AD306" s="5"/>
      <c r="AE306" s="5"/>
      <c r="AF306" s="5"/>
      <c r="AG306" s="5"/>
      <c r="AH306" s="5"/>
      <c r="AI306" s="5"/>
      <c r="AJ306" s="5"/>
    </row>
    <row r="307" spans="1:36" x14ac:dyDescent="0.25">
      <c r="A307" s="155">
        <f>+A305+1</f>
        <v>17</v>
      </c>
      <c r="B307" s="41" t="s">
        <v>18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102"/>
      <c r="Q307" s="6"/>
      <c r="R307" s="6"/>
      <c r="S307" s="6"/>
      <c r="T307" s="6"/>
      <c r="U307" s="6"/>
      <c r="V307" s="6"/>
      <c r="W307" s="85"/>
      <c r="X307" s="10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x14ac:dyDescent="0.25">
      <c r="A308" s="155">
        <f>+A307+1</f>
        <v>18</v>
      </c>
      <c r="B308" s="9" t="s">
        <v>49</v>
      </c>
      <c r="C308" s="15">
        <f>F23</f>
        <v>7298665.095236944</v>
      </c>
      <c r="D308" s="15">
        <f t="shared" ref="D308:V308" si="114">+D188*$C$308</f>
        <v>6028594.3254022971</v>
      </c>
      <c r="E308" s="15">
        <f t="shared" si="114"/>
        <v>14142.920772634967</v>
      </c>
      <c r="F308" s="15">
        <f t="shared" si="114"/>
        <v>78.592904408850472</v>
      </c>
      <c r="G308" s="15">
        <f t="shared" si="114"/>
        <v>109.76662626934421</v>
      </c>
      <c r="H308" s="15">
        <f t="shared" si="114"/>
        <v>0</v>
      </c>
      <c r="I308" s="15">
        <f t="shared" si="114"/>
        <v>260333.33880006368</v>
      </c>
      <c r="J308" s="15">
        <f t="shared" si="114"/>
        <v>521903.76830531663</v>
      </c>
      <c r="K308" s="15">
        <f t="shared" si="114"/>
        <v>233876.50382592648</v>
      </c>
      <c r="L308" s="15">
        <f t="shared" si="114"/>
        <v>40498.642193983076</v>
      </c>
      <c r="M308" s="15">
        <f t="shared" si="114"/>
        <v>9279.4071449073144</v>
      </c>
      <c r="N308" s="15">
        <f t="shared" si="114"/>
        <v>19963.681567109099</v>
      </c>
      <c r="O308" s="15">
        <f t="shared" si="114"/>
        <v>28949.147505868728</v>
      </c>
      <c r="P308" s="108">
        <f t="shared" si="114"/>
        <v>0</v>
      </c>
      <c r="Q308" s="15">
        <f t="shared" si="114"/>
        <v>22222.513481989208</v>
      </c>
      <c r="R308" s="15">
        <f t="shared" si="114"/>
        <v>14994.067851592466</v>
      </c>
      <c r="S308" s="15">
        <f t="shared" si="114"/>
        <v>3130.2776581722096</v>
      </c>
      <c r="T308" s="15">
        <f t="shared" si="114"/>
        <v>0</v>
      </c>
      <c r="U308" s="15">
        <f t="shared" si="114"/>
        <v>718.0493624035422</v>
      </c>
      <c r="V308" s="15">
        <f t="shared" si="114"/>
        <v>99870.091833999468</v>
      </c>
      <c r="W308" s="40"/>
      <c r="X308" s="19"/>
      <c r="Y308" s="5"/>
      <c r="Z308" s="24" t="s">
        <v>110</v>
      </c>
      <c r="AA308" s="5"/>
      <c r="AB308" s="5"/>
      <c r="AC308" s="5">
        <f>SUM(D308:V308)-C308</f>
        <v>0</v>
      </c>
      <c r="AD308" s="5"/>
      <c r="AE308" s="5"/>
      <c r="AF308" s="5"/>
      <c r="AG308" s="5"/>
      <c r="AH308" s="5"/>
      <c r="AI308" s="5"/>
      <c r="AJ308" s="5"/>
    </row>
    <row r="309" spans="1:36" x14ac:dyDescent="0.25">
      <c r="A309" s="155">
        <f>+A308+1</f>
        <v>19</v>
      </c>
      <c r="B309" s="9" t="s">
        <v>55</v>
      </c>
      <c r="C309" s="15">
        <f>G23</f>
        <v>18198477.249508876</v>
      </c>
      <c r="D309" s="15">
        <f t="shared" ref="D309:V309" si="115">+D189*$C$309</f>
        <v>2678601.4681996671</v>
      </c>
      <c r="E309" s="15">
        <f t="shared" si="115"/>
        <v>6283.9272807900506</v>
      </c>
      <c r="F309" s="15">
        <f t="shared" si="115"/>
        <v>674.28343824211834</v>
      </c>
      <c r="G309" s="15">
        <f t="shared" si="115"/>
        <v>674.28343824211834</v>
      </c>
      <c r="H309" s="15">
        <f t="shared" si="115"/>
        <v>12826.709950196666</v>
      </c>
      <c r="I309" s="15">
        <f t="shared" si="115"/>
        <v>262551.48249527137</v>
      </c>
      <c r="J309" s="15">
        <f t="shared" si="115"/>
        <v>2394100.0563702313</v>
      </c>
      <c r="K309" s="15">
        <f t="shared" si="115"/>
        <v>3906126.5638463758</v>
      </c>
      <c r="L309" s="15">
        <f t="shared" si="115"/>
        <v>2304009.9811406662</v>
      </c>
      <c r="M309" s="15">
        <f t="shared" si="115"/>
        <v>1660784.2953940944</v>
      </c>
      <c r="N309" s="15">
        <f t="shared" si="115"/>
        <v>2228772.7939378158</v>
      </c>
      <c r="O309" s="15">
        <f t="shared" si="115"/>
        <v>23138.634456583506</v>
      </c>
      <c r="P309" s="108">
        <f t="shared" si="115"/>
        <v>600669.93942520954</v>
      </c>
      <c r="Q309" s="15">
        <f t="shared" si="115"/>
        <v>674709.72145869979</v>
      </c>
      <c r="R309" s="15">
        <f t="shared" si="115"/>
        <v>862229.72025038884</v>
      </c>
      <c r="S309" s="15">
        <f t="shared" si="115"/>
        <v>8018.6396033622668</v>
      </c>
      <c r="T309" s="15">
        <f t="shared" si="115"/>
        <v>0</v>
      </c>
      <c r="U309" s="15">
        <f t="shared" si="115"/>
        <v>50793.658558739175</v>
      </c>
      <c r="V309" s="15">
        <f t="shared" si="115"/>
        <v>523511.0902642982</v>
      </c>
      <c r="W309" s="40"/>
      <c r="X309" s="19"/>
      <c r="Y309" s="5"/>
      <c r="Z309" s="9" t="s">
        <v>111</v>
      </c>
      <c r="AA309" s="5"/>
      <c r="AB309" s="5"/>
      <c r="AC309" s="5">
        <f>SUM(D309:V309)-C309</f>
        <v>0</v>
      </c>
      <c r="AD309" s="5"/>
      <c r="AE309" s="5"/>
      <c r="AF309" s="5"/>
      <c r="AG309" s="5"/>
      <c r="AH309" s="5"/>
      <c r="AI309" s="5"/>
      <c r="AJ309" s="5"/>
    </row>
    <row r="310" spans="1:36" x14ac:dyDescent="0.25">
      <c r="A310" s="155">
        <f>+A309+1</f>
        <v>20</v>
      </c>
      <c r="B310" s="9" t="s">
        <v>58</v>
      </c>
      <c r="C310" s="31">
        <f>H23</f>
        <v>0</v>
      </c>
      <c r="D310" s="31">
        <f t="shared" ref="D310:V310" si="116">+D190*$C$310</f>
        <v>0</v>
      </c>
      <c r="E310" s="31">
        <f t="shared" si="116"/>
        <v>0</v>
      </c>
      <c r="F310" s="31">
        <f t="shared" si="116"/>
        <v>0</v>
      </c>
      <c r="G310" s="31">
        <f t="shared" si="116"/>
        <v>0</v>
      </c>
      <c r="H310" s="31">
        <f t="shared" si="116"/>
        <v>0</v>
      </c>
      <c r="I310" s="31">
        <f t="shared" si="116"/>
        <v>0</v>
      </c>
      <c r="J310" s="31">
        <f t="shared" si="116"/>
        <v>0</v>
      </c>
      <c r="K310" s="31">
        <f t="shared" si="116"/>
        <v>0</v>
      </c>
      <c r="L310" s="31">
        <f t="shared" si="116"/>
        <v>0</v>
      </c>
      <c r="M310" s="31">
        <f t="shared" si="116"/>
        <v>0</v>
      </c>
      <c r="N310" s="31">
        <f t="shared" si="116"/>
        <v>0</v>
      </c>
      <c r="O310" s="31">
        <f t="shared" si="116"/>
        <v>0</v>
      </c>
      <c r="P310" s="31">
        <f t="shared" si="116"/>
        <v>0</v>
      </c>
      <c r="Q310" s="31">
        <f t="shared" si="116"/>
        <v>0</v>
      </c>
      <c r="R310" s="31">
        <f t="shared" si="116"/>
        <v>0</v>
      </c>
      <c r="S310" s="31">
        <f t="shared" si="116"/>
        <v>0</v>
      </c>
      <c r="T310" s="31">
        <f t="shared" si="116"/>
        <v>0</v>
      </c>
      <c r="U310" s="31">
        <f t="shared" si="116"/>
        <v>0</v>
      </c>
      <c r="V310" s="31">
        <f t="shared" si="116"/>
        <v>0</v>
      </c>
      <c r="W310" s="40"/>
      <c r="X310" s="19"/>
      <c r="Y310" s="5"/>
      <c r="Z310" s="24" t="s">
        <v>60</v>
      </c>
      <c r="AA310" s="5"/>
      <c r="AB310" s="5"/>
      <c r="AC310" s="5">
        <f>SUM(D310:V310)-C310</f>
        <v>0</v>
      </c>
      <c r="AD310" s="5"/>
      <c r="AE310" s="5"/>
      <c r="AF310" s="5"/>
      <c r="AG310" s="5"/>
      <c r="AH310" s="5"/>
      <c r="AI310" s="5"/>
      <c r="AJ310" s="5"/>
    </row>
    <row r="311" spans="1:36" x14ac:dyDescent="0.25">
      <c r="A311" s="155">
        <f>+A310+1</f>
        <v>21</v>
      </c>
      <c r="B311" s="9" t="s">
        <v>76</v>
      </c>
      <c r="C311" s="15">
        <f t="shared" ref="C311:V311" si="117">SUM(C308:C310)</f>
        <v>25497142.344745822</v>
      </c>
      <c r="D311" s="15">
        <f t="shared" si="117"/>
        <v>8707195.7936019637</v>
      </c>
      <c r="E311" s="15">
        <f t="shared" si="117"/>
        <v>20426.848053425019</v>
      </c>
      <c r="F311" s="15">
        <f>SUM(F308:F310)</f>
        <v>752.87634265096881</v>
      </c>
      <c r="G311" s="15">
        <f t="shared" si="117"/>
        <v>784.05006451146255</v>
      </c>
      <c r="H311" s="15">
        <f>SUM(H308:H310)</f>
        <v>12826.709950196666</v>
      </c>
      <c r="I311" s="15">
        <f t="shared" si="117"/>
        <v>522884.82129533507</v>
      </c>
      <c r="J311" s="15">
        <f t="shared" si="117"/>
        <v>2916003.8246755479</v>
      </c>
      <c r="K311" s="15">
        <f t="shared" si="117"/>
        <v>4140003.0676723025</v>
      </c>
      <c r="L311" s="15">
        <f t="shared" si="117"/>
        <v>2344508.623334649</v>
      </c>
      <c r="M311" s="15">
        <f t="shared" si="117"/>
        <v>1670063.7025390018</v>
      </c>
      <c r="N311" s="15">
        <f t="shared" si="117"/>
        <v>2248736.475504925</v>
      </c>
      <c r="O311" s="15">
        <f t="shared" si="117"/>
        <v>52087.781962452238</v>
      </c>
      <c r="P311" s="108">
        <f t="shared" ref="P311" si="118">SUM(P308:P310)</f>
        <v>600669.93942520954</v>
      </c>
      <c r="Q311" s="15">
        <f t="shared" si="117"/>
        <v>696932.23494068894</v>
      </c>
      <c r="R311" s="15">
        <f t="shared" si="117"/>
        <v>877223.78810198128</v>
      </c>
      <c r="S311" s="15">
        <f t="shared" si="117"/>
        <v>11148.917261534476</v>
      </c>
      <c r="T311" s="15">
        <f t="shared" si="117"/>
        <v>0</v>
      </c>
      <c r="U311" s="15">
        <f t="shared" si="117"/>
        <v>51511.707921142719</v>
      </c>
      <c r="V311" s="15">
        <f t="shared" si="117"/>
        <v>623381.18209829764</v>
      </c>
      <c r="W311" s="40"/>
      <c r="X311" s="11"/>
      <c r="Y311" s="5"/>
      <c r="Z311" s="21"/>
      <c r="AA311" s="5"/>
      <c r="AB311" s="5"/>
      <c r="AC311" s="5">
        <f>SUM(D311:V311)-C311</f>
        <v>0</v>
      </c>
      <c r="AD311" s="5"/>
      <c r="AE311" s="5"/>
      <c r="AF311" s="5"/>
      <c r="AG311" s="5"/>
      <c r="AH311" s="5"/>
      <c r="AI311" s="5"/>
      <c r="AJ311" s="5"/>
    </row>
    <row r="312" spans="1:36" x14ac:dyDescent="0.25">
      <c r="A312" s="155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102"/>
      <c r="Q312" s="6"/>
      <c r="R312" s="6"/>
      <c r="S312" s="6"/>
      <c r="T312" s="6"/>
      <c r="U312" s="6"/>
      <c r="V312" s="6"/>
      <c r="W312" s="85"/>
      <c r="X312" s="10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x14ac:dyDescent="0.25">
      <c r="A313" s="155">
        <f>+A311+1</f>
        <v>22</v>
      </c>
      <c r="B313" s="41" t="s">
        <v>85</v>
      </c>
      <c r="C313" s="6"/>
      <c r="D313" s="15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102"/>
      <c r="Q313" s="6"/>
      <c r="R313" s="6"/>
      <c r="S313" s="6"/>
      <c r="T313" s="6"/>
      <c r="U313" s="6"/>
      <c r="V313" s="15"/>
      <c r="W313" s="40"/>
      <c r="X313" s="10"/>
      <c r="Y313" s="5"/>
      <c r="Z313" s="5"/>
      <c r="AA313" s="5"/>
      <c r="AB313" s="5"/>
      <c r="AC313" s="5"/>
      <c r="AD313" s="5"/>
      <c r="AE313" s="5" t="s">
        <v>186</v>
      </c>
      <c r="AF313" s="5" t="s">
        <v>187</v>
      </c>
      <c r="AG313" s="5" t="s">
        <v>188</v>
      </c>
      <c r="AH313" s="5" t="s">
        <v>189</v>
      </c>
      <c r="AI313" s="5"/>
      <c r="AJ313" s="5"/>
    </row>
    <row r="314" spans="1:36" x14ac:dyDescent="0.25">
      <c r="A314" s="155">
        <f>+A313+1</f>
        <v>23</v>
      </c>
      <c r="B314" s="9" t="s">
        <v>49</v>
      </c>
      <c r="C314" s="15">
        <f>SUM(D314:V314)</f>
        <v>-14495546.867221706</v>
      </c>
      <c r="D314" s="15">
        <f>-D434</f>
        <v>-7249750.7416617628</v>
      </c>
      <c r="E314" s="108">
        <f t="shared" ref="E314:V314" si="119">-E434</f>
        <v>-15037.656885048627</v>
      </c>
      <c r="F314" s="108">
        <f t="shared" si="119"/>
        <v>-83.564996870128667</v>
      </c>
      <c r="G314" s="108">
        <f t="shared" si="119"/>
        <v>-226.15670156572986</v>
      </c>
      <c r="H314" s="108">
        <f t="shared" si="119"/>
        <v>-442.45207768271058</v>
      </c>
      <c r="I314" s="108">
        <f t="shared" si="119"/>
        <v>-589076.50284315669</v>
      </c>
      <c r="J314" s="108">
        <f t="shared" si="119"/>
        <v>-1048136.6682616605</v>
      </c>
      <c r="K314" s="108">
        <f t="shared" si="119"/>
        <v>-514439.75510889565</v>
      </c>
      <c r="L314" s="108">
        <f t="shared" si="119"/>
        <v>-99818.783614614236</v>
      </c>
      <c r="M314" s="108">
        <f t="shared" si="119"/>
        <v>-10687.347876960093</v>
      </c>
      <c r="N314" s="108">
        <f t="shared" si="119"/>
        <v>-288237.94265886495</v>
      </c>
      <c r="O314" s="108">
        <f t="shared" si="119"/>
        <v>-60916.790082940919</v>
      </c>
      <c r="P314" s="108">
        <f t="shared" ref="P314" si="120">-P434</f>
        <v>-4528224.3575000996</v>
      </c>
      <c r="Q314" s="108">
        <f t="shared" si="119"/>
        <v>-43430.783507828644</v>
      </c>
      <c r="R314" s="108">
        <f t="shared" si="119"/>
        <v>-22584.007424070896</v>
      </c>
      <c r="S314" s="108">
        <f t="shared" si="119"/>
        <v>-1737.2313403131461</v>
      </c>
      <c r="T314" s="108">
        <f t="shared" si="119"/>
        <v>0</v>
      </c>
      <c r="U314" s="108">
        <f t="shared" si="119"/>
        <v>-9767.7303430658794</v>
      </c>
      <c r="V314" s="108">
        <f t="shared" si="119"/>
        <v>-12948.394336301197</v>
      </c>
      <c r="W314" s="40"/>
      <c r="X314" s="11"/>
      <c r="Y314" s="5"/>
      <c r="Z314" s="9" t="s">
        <v>108</v>
      </c>
      <c r="AA314" s="5"/>
      <c r="AB314" s="5"/>
      <c r="AC314" s="5">
        <f>SUM(D314:V314)-C314</f>
        <v>0</v>
      </c>
      <c r="AD314" s="5"/>
      <c r="AE314" s="5" t="e">
        <f>+D75+#REF!+#REF!+E75+#REF!+#REF!+#REF!</f>
        <v>#REF!</v>
      </c>
      <c r="AF314" s="5">
        <f>+J75+K75+L75+M75+N75+T75+U75+I75+G75+O75</f>
        <v>41006.374300504074</v>
      </c>
      <c r="AG314" s="5">
        <f>Q75+R75+S75+V75</f>
        <v>55</v>
      </c>
      <c r="AH314" s="5" t="e">
        <f>+AG314+AF314+AE314</f>
        <v>#REF!</v>
      </c>
      <c r="AI314" s="5"/>
      <c r="AJ314" s="5"/>
    </row>
    <row r="315" spans="1:36" x14ac:dyDescent="0.25">
      <c r="A315" s="155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102"/>
      <c r="Q315" s="6"/>
      <c r="R315" s="6"/>
      <c r="S315" s="6"/>
      <c r="T315" s="6"/>
      <c r="U315" s="6"/>
      <c r="V315" s="6"/>
      <c r="W315" s="85"/>
      <c r="X315" s="10"/>
      <c r="Y315" s="5"/>
      <c r="Z315" s="5"/>
      <c r="AA315" s="5"/>
      <c r="AB315" s="5"/>
      <c r="AC315" s="5"/>
      <c r="AD315" s="5"/>
      <c r="AE315" s="5"/>
      <c r="AF315" s="5"/>
      <c r="AG315" s="5"/>
      <c r="AH315" s="5" t="e">
        <f>+AH314-C75</f>
        <v>#REF!</v>
      </c>
      <c r="AI315" s="5"/>
      <c r="AJ315" s="5"/>
    </row>
    <row r="316" spans="1:36" x14ac:dyDescent="0.25">
      <c r="A316" s="155">
        <f>+A314+1</f>
        <v>24</v>
      </c>
      <c r="B316" s="41" t="s">
        <v>86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102"/>
      <c r="Q316" s="6"/>
      <c r="R316" s="6"/>
      <c r="S316" s="6"/>
      <c r="T316" s="6"/>
      <c r="U316" s="6"/>
      <c r="V316" s="6"/>
      <c r="W316" s="85"/>
      <c r="X316" s="10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x14ac:dyDescent="0.25">
      <c r="A317" s="155">
        <f t="shared" ref="A317:A322" si="121">+A316+1</f>
        <v>25</v>
      </c>
      <c r="B317" s="156" t="s">
        <v>49</v>
      </c>
      <c r="C317" s="108">
        <f>C231+C251+C262+C289+C296+C302+C308+C314</f>
        <v>115714871.36341134</v>
      </c>
      <c r="D317" s="108">
        <f t="shared" ref="D317:V317" si="122">D231+D251+D262+D289+D296+D302+D308+D314</f>
        <v>93331241.158609986</v>
      </c>
      <c r="E317" s="108">
        <f t="shared" si="122"/>
        <v>212169.30687092626</v>
      </c>
      <c r="F317" s="108">
        <f t="shared" si="122"/>
        <v>2617.9914969803244</v>
      </c>
      <c r="G317" s="108">
        <f t="shared" si="122"/>
        <v>1952.635326119271</v>
      </c>
      <c r="H317" s="108">
        <f t="shared" si="122"/>
        <v>6664.0652878966157</v>
      </c>
      <c r="I317" s="108">
        <f t="shared" si="122"/>
        <v>3727445.7313686609</v>
      </c>
      <c r="J317" s="108">
        <f t="shared" si="122"/>
        <v>8636960.5665010531</v>
      </c>
      <c r="K317" s="108">
        <f t="shared" si="122"/>
        <v>5341417.2793833753</v>
      </c>
      <c r="L317" s="108">
        <f t="shared" si="122"/>
        <v>1792063.7781852945</v>
      </c>
      <c r="M317" s="108">
        <f t="shared" si="122"/>
        <v>1100569.3843821404</v>
      </c>
      <c r="N317" s="108">
        <f t="shared" si="122"/>
        <v>264760.91164740507</v>
      </c>
      <c r="O317" s="108">
        <f t="shared" si="122"/>
        <v>408493.74718187482</v>
      </c>
      <c r="P317" s="108">
        <f t="shared" ref="P317" si="123">P231+P251+P262+P289+P296+P302+P308+P314</f>
        <v>-4528224.3575000996</v>
      </c>
      <c r="Q317" s="108">
        <f t="shared" si="122"/>
        <v>431478.16373146279</v>
      </c>
      <c r="R317" s="108">
        <f t="shared" si="122"/>
        <v>638577.69663167535</v>
      </c>
      <c r="S317" s="108">
        <f t="shared" si="122"/>
        <v>209141.90728435139</v>
      </c>
      <c r="T317" s="108">
        <f t="shared" si="122"/>
        <v>9.0201907401635392E-4</v>
      </c>
      <c r="U317" s="108">
        <f t="shared" si="122"/>
        <v>5680.3557202631837</v>
      </c>
      <c r="V317" s="108">
        <f t="shared" si="122"/>
        <v>4131861.0403999737</v>
      </c>
      <c r="W317" s="40"/>
      <c r="X317" s="15"/>
      <c r="Y317" s="5"/>
      <c r="Z317" s="5"/>
      <c r="AA317" s="5"/>
      <c r="AB317" s="5"/>
      <c r="AC317" s="5">
        <f t="shared" ref="AC317:AC323" si="124">SUM(D317:V317)-C317</f>
        <v>0</v>
      </c>
      <c r="AD317" s="5"/>
      <c r="AE317" s="5"/>
      <c r="AF317" s="5"/>
      <c r="AG317" s="5"/>
      <c r="AH317" s="5"/>
      <c r="AI317" s="5"/>
      <c r="AJ317" s="5"/>
    </row>
    <row r="318" spans="1:36" x14ac:dyDescent="0.25">
      <c r="A318" s="155">
        <f t="shared" si="121"/>
        <v>26</v>
      </c>
      <c r="B318" s="156" t="s">
        <v>55</v>
      </c>
      <c r="C318" s="108">
        <f>C240+C252+C256+C259+C263+C290+C297+C303+C309</f>
        <v>197994881.54727361</v>
      </c>
      <c r="D318" s="108">
        <f t="shared" ref="D318:V318" si="125">D240+D252+D256+D259+D263+D290+D297+D303+D309</f>
        <v>28630992.531225327</v>
      </c>
      <c r="E318" s="108">
        <f t="shared" si="125"/>
        <v>67167.541412566687</v>
      </c>
      <c r="F318" s="108">
        <f t="shared" si="125"/>
        <v>7207.2700300633041</v>
      </c>
      <c r="G318" s="108">
        <f t="shared" si="125"/>
        <v>7207.2700300633041</v>
      </c>
      <c r="H318" s="108">
        <f t="shared" si="125"/>
        <v>137101.93216279519</v>
      </c>
      <c r="I318" s="108">
        <f t="shared" si="125"/>
        <v>2806356.0867965277</v>
      </c>
      <c r="J318" s="108">
        <f t="shared" si="125"/>
        <v>25590018.390833177</v>
      </c>
      <c r="K318" s="108">
        <f t="shared" si="125"/>
        <v>41751743.140301302</v>
      </c>
      <c r="L318" s="108">
        <f t="shared" si="125"/>
        <v>24627065.035637397</v>
      </c>
      <c r="M318" s="108">
        <f t="shared" si="125"/>
        <v>17751764.613704823</v>
      </c>
      <c r="N318" s="108">
        <f t="shared" si="125"/>
        <v>26040972.318527017</v>
      </c>
      <c r="O318" s="108">
        <f t="shared" si="125"/>
        <v>247323.86589575815</v>
      </c>
      <c r="P318" s="108">
        <f t="shared" ref="P318" si="126">P240+P252+P256+P259+P263+P290+P297+P303+P309</f>
        <v>5845474.7526622303</v>
      </c>
      <c r="Q318" s="108">
        <f t="shared" si="125"/>
        <v>7869242.3500092141</v>
      </c>
      <c r="R318" s="108">
        <f t="shared" si="125"/>
        <v>11660481.580410503</v>
      </c>
      <c r="S318" s="108">
        <f t="shared" si="125"/>
        <v>63168.40495111519</v>
      </c>
      <c r="T318" s="108">
        <f t="shared" si="125"/>
        <v>0</v>
      </c>
      <c r="U318" s="108">
        <f t="shared" si="125"/>
        <v>542922.44519910309</v>
      </c>
      <c r="V318" s="108">
        <f t="shared" si="125"/>
        <v>4348672.017484569</v>
      </c>
      <c r="W318" s="40"/>
      <c r="X318" s="15"/>
      <c r="Y318" s="5"/>
      <c r="Z318" s="5"/>
      <c r="AA318" s="5"/>
      <c r="AB318" s="5"/>
      <c r="AC318" s="5">
        <f t="shared" si="124"/>
        <v>0</v>
      </c>
      <c r="AD318" s="5"/>
      <c r="AE318" s="5"/>
      <c r="AF318" s="5"/>
      <c r="AG318" s="5"/>
      <c r="AH318" s="5"/>
      <c r="AI318" s="5"/>
      <c r="AJ318" s="5"/>
    </row>
    <row r="319" spans="1:36" x14ac:dyDescent="0.25">
      <c r="A319" s="155">
        <f t="shared" si="121"/>
        <v>27</v>
      </c>
      <c r="B319" s="156" t="s">
        <v>58</v>
      </c>
      <c r="C319" s="31">
        <f>C246+C267+C304+C310+C298</f>
        <v>0</v>
      </c>
      <c r="D319" s="31">
        <f t="shared" ref="D319:V319" si="127">D246+D267+D304+D310+D298</f>
        <v>0</v>
      </c>
      <c r="E319" s="31">
        <f t="shared" si="127"/>
        <v>0</v>
      </c>
      <c r="F319" s="31">
        <f t="shared" si="127"/>
        <v>0</v>
      </c>
      <c r="G319" s="31">
        <f t="shared" si="127"/>
        <v>0</v>
      </c>
      <c r="H319" s="31">
        <f t="shared" si="127"/>
        <v>0</v>
      </c>
      <c r="I319" s="31">
        <f t="shared" si="127"/>
        <v>0</v>
      </c>
      <c r="J319" s="31">
        <f t="shared" si="127"/>
        <v>0</v>
      </c>
      <c r="K319" s="31">
        <f t="shared" si="127"/>
        <v>0</v>
      </c>
      <c r="L319" s="31">
        <f t="shared" si="127"/>
        <v>0</v>
      </c>
      <c r="M319" s="31">
        <f t="shared" si="127"/>
        <v>0</v>
      </c>
      <c r="N319" s="31">
        <f t="shared" si="127"/>
        <v>0</v>
      </c>
      <c r="O319" s="31">
        <f t="shared" si="127"/>
        <v>0</v>
      </c>
      <c r="P319" s="31">
        <f t="shared" ref="P319" si="128">P246+P267+P304+P310+P298</f>
        <v>0</v>
      </c>
      <c r="Q319" s="31">
        <f t="shared" si="127"/>
        <v>0</v>
      </c>
      <c r="R319" s="31">
        <f t="shared" si="127"/>
        <v>0</v>
      </c>
      <c r="S319" s="31">
        <f t="shared" si="127"/>
        <v>0</v>
      </c>
      <c r="T319" s="31">
        <f t="shared" si="127"/>
        <v>0</v>
      </c>
      <c r="U319" s="31">
        <f t="shared" si="127"/>
        <v>0</v>
      </c>
      <c r="V319" s="31">
        <f t="shared" si="127"/>
        <v>0</v>
      </c>
      <c r="W319" s="40"/>
      <c r="X319" s="11"/>
      <c r="Y319" s="5"/>
      <c r="Z319" s="5"/>
      <c r="AA319" s="5"/>
      <c r="AB319" s="5"/>
      <c r="AC319" s="5">
        <f t="shared" si="124"/>
        <v>0</v>
      </c>
      <c r="AD319" s="5"/>
      <c r="AE319" s="5"/>
      <c r="AF319" s="5"/>
      <c r="AG319" s="5"/>
      <c r="AH319" s="5"/>
      <c r="AI319" s="5"/>
      <c r="AJ319" s="5"/>
    </row>
    <row r="320" spans="1:36" x14ac:dyDescent="0.25">
      <c r="A320" s="155">
        <f t="shared" si="121"/>
        <v>28</v>
      </c>
      <c r="B320" s="156" t="s">
        <v>81</v>
      </c>
      <c r="C320" s="108">
        <f t="shared" ref="C320:V320" si="129">C317+C318+C319</f>
        <v>313709752.91068494</v>
      </c>
      <c r="D320" s="108">
        <f t="shared" si="129"/>
        <v>121962233.68983531</v>
      </c>
      <c r="E320" s="108">
        <f t="shared" si="129"/>
        <v>279336.84828349296</v>
      </c>
      <c r="F320" s="108">
        <f>F317+F318+F319</f>
        <v>9825.261527043629</v>
      </c>
      <c r="G320" s="108">
        <f t="shared" si="129"/>
        <v>9159.9053561825749</v>
      </c>
      <c r="H320" s="108">
        <f>H317+H318+H319</f>
        <v>143765.99745069179</v>
      </c>
      <c r="I320" s="108">
        <f t="shared" si="129"/>
        <v>6533801.8181651887</v>
      </c>
      <c r="J320" s="108">
        <f t="shared" si="129"/>
        <v>34226978.957334228</v>
      </c>
      <c r="K320" s="108">
        <f t="shared" si="129"/>
        <v>47093160.419684678</v>
      </c>
      <c r="L320" s="108">
        <f t="shared" si="129"/>
        <v>26419128.81382269</v>
      </c>
      <c r="M320" s="108">
        <f t="shared" si="129"/>
        <v>18852333.998086963</v>
      </c>
      <c r="N320" s="108">
        <f t="shared" si="129"/>
        <v>26305733.230174422</v>
      </c>
      <c r="O320" s="108">
        <f t="shared" si="129"/>
        <v>655817.61307763297</v>
      </c>
      <c r="P320" s="108">
        <f t="shared" ref="P320" si="130">P317+P318+P319</f>
        <v>1317250.3951621307</v>
      </c>
      <c r="Q320" s="108">
        <f t="shared" si="129"/>
        <v>8300720.5137406774</v>
      </c>
      <c r="R320" s="108">
        <f t="shared" si="129"/>
        <v>12299059.277042178</v>
      </c>
      <c r="S320" s="108">
        <f t="shared" si="129"/>
        <v>272310.31223546655</v>
      </c>
      <c r="T320" s="108">
        <f t="shared" si="129"/>
        <v>9.0201907401635392E-4</v>
      </c>
      <c r="U320" s="108">
        <f t="shared" si="129"/>
        <v>548602.8009193663</v>
      </c>
      <c r="V320" s="108">
        <f t="shared" si="129"/>
        <v>8480533.0578845423</v>
      </c>
      <c r="W320" s="40"/>
      <c r="X320" s="11"/>
      <c r="Y320" s="5"/>
      <c r="Z320" s="5"/>
      <c r="AA320" s="5"/>
      <c r="AB320" s="5"/>
      <c r="AC320" s="5">
        <f t="shared" si="124"/>
        <v>0</v>
      </c>
      <c r="AD320" s="5"/>
      <c r="AE320" s="5"/>
      <c r="AF320" s="5"/>
      <c r="AG320" s="5"/>
      <c r="AH320" s="5"/>
      <c r="AI320" s="5"/>
      <c r="AJ320" s="5"/>
    </row>
    <row r="321" spans="1:36" x14ac:dyDescent="0.25">
      <c r="A321" s="155">
        <f t="shared" si="121"/>
        <v>29</v>
      </c>
      <c r="B321" s="156" t="s">
        <v>82</v>
      </c>
      <c r="C321" s="31">
        <f t="shared" ref="C321:V321" si="131">C292</f>
        <v>2474659.3806721</v>
      </c>
      <c r="D321" s="31">
        <f t="shared" si="131"/>
        <v>962083.52748982713</v>
      </c>
      <c r="E321" s="31">
        <f t="shared" si="131"/>
        <v>2203.5131058514844</v>
      </c>
      <c r="F321" s="31">
        <f t="shared" si="131"/>
        <v>77.505322610666781</v>
      </c>
      <c r="G321" s="31">
        <f t="shared" si="131"/>
        <v>72.256745304948922</v>
      </c>
      <c r="H321" s="31">
        <f t="shared" si="131"/>
        <v>1134.0797374391036</v>
      </c>
      <c r="I321" s="31">
        <f t="shared" si="131"/>
        <v>51541.062433523701</v>
      </c>
      <c r="J321" s="31">
        <f t="shared" si="131"/>
        <v>269995.15878280124</v>
      </c>
      <c r="K321" s="31">
        <f t="shared" si="131"/>
        <v>371488.39051633893</v>
      </c>
      <c r="L321" s="31">
        <f t="shared" si="131"/>
        <v>208403.92860506478</v>
      </c>
      <c r="M321" s="31">
        <f t="shared" si="131"/>
        <v>148714.23264042375</v>
      </c>
      <c r="N321" s="31">
        <f t="shared" si="131"/>
        <v>207509.42200398416</v>
      </c>
      <c r="O321" s="31">
        <f t="shared" si="131"/>
        <v>5173.3336090274715</v>
      </c>
      <c r="P321" s="31">
        <f t="shared" ref="P321" si="132">P292</f>
        <v>10390.961762703202</v>
      </c>
      <c r="Q321" s="31">
        <f t="shared" si="131"/>
        <v>65479.175241051489</v>
      </c>
      <c r="R321" s="31">
        <f t="shared" si="131"/>
        <v>97019.560695774577</v>
      </c>
      <c r="S321" s="31">
        <f t="shared" si="131"/>
        <v>2148.0851722805769</v>
      </c>
      <c r="T321" s="31">
        <f t="shared" si="131"/>
        <v>7.1154624373289714E-6</v>
      </c>
      <c r="U321" s="31">
        <f t="shared" si="131"/>
        <v>4327.5832356561023</v>
      </c>
      <c r="V321" s="31">
        <f t="shared" si="131"/>
        <v>66897.603565321086</v>
      </c>
      <c r="W321" s="40"/>
      <c r="X321" s="11"/>
      <c r="Y321" s="5"/>
      <c r="Z321" s="5"/>
      <c r="AA321" s="5"/>
      <c r="AB321" s="5"/>
      <c r="AC321" s="5">
        <f t="shared" si="124"/>
        <v>0</v>
      </c>
      <c r="AD321" s="5"/>
      <c r="AE321" s="5"/>
      <c r="AF321" s="5"/>
      <c r="AG321" s="5"/>
      <c r="AH321" s="5"/>
      <c r="AI321" s="5"/>
      <c r="AJ321" s="5"/>
    </row>
    <row r="322" spans="1:36" x14ac:dyDescent="0.25">
      <c r="A322" s="155">
        <f t="shared" si="121"/>
        <v>30</v>
      </c>
      <c r="B322" s="156" t="s">
        <v>76</v>
      </c>
      <c r="C322" s="108">
        <f t="shared" ref="C322:V322" si="133">C320+C321</f>
        <v>316184412.29135704</v>
      </c>
      <c r="D322" s="108">
        <f t="shared" si="133"/>
        <v>122924317.21732514</v>
      </c>
      <c r="E322" s="108">
        <f t="shared" si="133"/>
        <v>281540.36138934444</v>
      </c>
      <c r="F322" s="108">
        <f>F320+F321</f>
        <v>9902.7668496542956</v>
      </c>
      <c r="G322" s="108">
        <f t="shared" si="133"/>
        <v>9232.1621014875236</v>
      </c>
      <c r="H322" s="108">
        <f>H320+H321</f>
        <v>144900.0771881309</v>
      </c>
      <c r="I322" s="108">
        <f t="shared" si="133"/>
        <v>6585342.8805987127</v>
      </c>
      <c r="J322" s="108">
        <f t="shared" si="133"/>
        <v>34496974.11611703</v>
      </c>
      <c r="K322" s="108">
        <f t="shared" si="133"/>
        <v>47464648.810201019</v>
      </c>
      <c r="L322" s="108">
        <f t="shared" si="133"/>
        <v>26627532.742427755</v>
      </c>
      <c r="M322" s="108">
        <f t="shared" si="133"/>
        <v>19001048.230727386</v>
      </c>
      <c r="N322" s="108">
        <f t="shared" si="133"/>
        <v>26513242.652178407</v>
      </c>
      <c r="O322" s="108">
        <f t="shared" si="133"/>
        <v>660990.94668666041</v>
      </c>
      <c r="P322" s="108">
        <f t="shared" ref="P322" si="134">P320+P321</f>
        <v>1327641.356924834</v>
      </c>
      <c r="Q322" s="108">
        <f t="shared" si="133"/>
        <v>8366199.6889817286</v>
      </c>
      <c r="R322" s="108">
        <f t="shared" si="133"/>
        <v>12396078.837737953</v>
      </c>
      <c r="S322" s="108">
        <f t="shared" si="133"/>
        <v>274458.39740774711</v>
      </c>
      <c r="T322" s="108">
        <f t="shared" si="133"/>
        <v>9.0913453645368294E-4</v>
      </c>
      <c r="U322" s="108">
        <f t="shared" si="133"/>
        <v>552930.38415502245</v>
      </c>
      <c r="V322" s="108">
        <f t="shared" si="133"/>
        <v>8547430.6614498626</v>
      </c>
      <c r="W322" s="40"/>
      <c r="X322" s="11"/>
      <c r="Y322" s="5"/>
      <c r="Z322" s="5"/>
      <c r="AA322" s="5"/>
      <c r="AB322" s="5"/>
      <c r="AC322" s="5">
        <f t="shared" si="124"/>
        <v>0</v>
      </c>
      <c r="AD322" s="5"/>
      <c r="AE322" s="5"/>
      <c r="AF322" s="5"/>
      <c r="AG322" s="5"/>
      <c r="AH322" s="5"/>
      <c r="AI322" s="5"/>
      <c r="AJ322" s="5"/>
    </row>
    <row r="323" spans="1:36" x14ac:dyDescent="0.25">
      <c r="A323" s="140"/>
      <c r="B323" s="9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09"/>
      <c r="Q323" s="17"/>
      <c r="R323" s="17"/>
      <c r="S323" s="17"/>
      <c r="T323" s="17"/>
      <c r="U323" s="17"/>
      <c r="V323" s="20"/>
      <c r="W323" s="82"/>
      <c r="X323" s="9"/>
      <c r="Y323" s="5"/>
      <c r="Z323" s="5"/>
      <c r="AA323" s="5"/>
      <c r="AB323" s="5"/>
      <c r="AC323" s="5">
        <f t="shared" si="124"/>
        <v>0</v>
      </c>
      <c r="AD323" s="5"/>
      <c r="AE323" s="5"/>
      <c r="AF323" s="5"/>
      <c r="AG323" s="5"/>
      <c r="AH323" s="5"/>
      <c r="AI323" s="5"/>
      <c r="AJ323" s="5"/>
    </row>
    <row r="324" spans="1:36" x14ac:dyDescent="0.25">
      <c r="A324" s="140"/>
      <c r="B324" s="5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4"/>
      <c r="Q324" s="10"/>
      <c r="R324" s="10"/>
      <c r="S324" s="10"/>
      <c r="T324" s="10"/>
      <c r="U324" s="10"/>
      <c r="V324" s="5"/>
      <c r="W324" s="62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x14ac:dyDescent="0.25">
      <c r="A325" s="5"/>
      <c r="B325" s="5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4"/>
      <c r="Q325" s="10"/>
      <c r="R325" s="10"/>
      <c r="S325" s="10"/>
      <c r="T325" s="10"/>
      <c r="U325" s="10"/>
      <c r="V325" s="5"/>
      <c r="W325" s="62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x14ac:dyDescent="0.25">
      <c r="A326" s="5"/>
      <c r="B326" s="5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4"/>
      <c r="Q326" s="10"/>
      <c r="R326" s="10"/>
      <c r="S326" s="10"/>
      <c r="T326" s="10"/>
      <c r="U326" s="10"/>
      <c r="V326" s="5"/>
      <c r="W326" s="62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x14ac:dyDescent="0.25">
      <c r="A327" s="5"/>
      <c r="B327" s="5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4"/>
      <c r="Q327" s="10"/>
      <c r="R327" s="10"/>
      <c r="S327" s="10"/>
      <c r="T327" s="10"/>
      <c r="U327" s="10"/>
      <c r="V327" s="5"/>
      <c r="W327" s="62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x14ac:dyDescent="0.25">
      <c r="A328" s="5"/>
      <c r="B328" s="5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4"/>
      <c r="Q328" s="10"/>
      <c r="R328" s="10"/>
      <c r="S328" s="10"/>
      <c r="T328" s="10"/>
      <c r="U328" s="10"/>
      <c r="V328" s="5"/>
      <c r="W328" s="62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x14ac:dyDescent="0.25">
      <c r="A329" s="51"/>
      <c r="B329" s="54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1"/>
      <c r="W329" s="62"/>
      <c r="X329" s="51"/>
      <c r="Y329" s="5"/>
      <c r="Z329" s="61"/>
      <c r="AA329" s="62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x14ac:dyDescent="0.25">
      <c r="A330" s="8" t="s">
        <v>61</v>
      </c>
      <c r="B330" s="8"/>
      <c r="C330" s="10"/>
      <c r="D330" s="10"/>
      <c r="E330" s="10"/>
      <c r="F330" s="10"/>
      <c r="G330" s="10"/>
      <c r="H330" s="10"/>
      <c r="I330" s="10"/>
      <c r="J330" s="10"/>
      <c r="K330" s="56" t="s">
        <v>79</v>
      </c>
      <c r="L330" s="10"/>
      <c r="M330" s="10"/>
      <c r="N330" s="10"/>
      <c r="Q330" s="10"/>
      <c r="R330" s="10"/>
      <c r="S330" s="56"/>
      <c r="T330" s="56"/>
      <c r="U330" s="56" t="s">
        <v>79</v>
      </c>
      <c r="V330" s="5"/>
      <c r="W330" s="62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idden="1" x14ac:dyDescent="0.25">
      <c r="A331" s="5"/>
      <c r="B331" s="5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Q331" s="10"/>
      <c r="R331" s="10"/>
      <c r="S331" s="104"/>
      <c r="T331" s="10"/>
      <c r="U331" s="10"/>
      <c r="V331" s="5"/>
      <c r="W331" s="62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idden="1" x14ac:dyDescent="0.25">
      <c r="A332" s="5"/>
      <c r="B332" s="5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Q332" s="10"/>
      <c r="R332" s="10"/>
      <c r="S332" s="104"/>
      <c r="T332" s="10"/>
      <c r="U332" s="10"/>
      <c r="V332" s="5"/>
      <c r="W332" s="62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s="52" customFormat="1" x14ac:dyDescent="0.25">
      <c r="A333" s="54" t="s">
        <v>0</v>
      </c>
      <c r="B333" s="54"/>
      <c r="C333" s="55"/>
      <c r="D333" s="55"/>
      <c r="E333" s="55"/>
      <c r="F333" s="187" t="s">
        <v>137</v>
      </c>
      <c r="G333" s="55"/>
      <c r="H333" s="187"/>
      <c r="I333" s="55"/>
      <c r="J333" s="188" t="s">
        <v>256</v>
      </c>
      <c r="K333" s="189"/>
      <c r="L333" s="55"/>
      <c r="M333" s="187"/>
      <c r="N333" s="55"/>
      <c r="P333" s="187" t="s">
        <v>137</v>
      </c>
      <c r="Q333" s="55"/>
      <c r="R333" s="55"/>
      <c r="S333" s="190" t="s">
        <v>257</v>
      </c>
      <c r="T333" s="189"/>
      <c r="U333" s="55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</row>
    <row r="334" spans="1:36" x14ac:dyDescent="0.25">
      <c r="A334" s="8"/>
      <c r="B334" s="8"/>
      <c r="C334" s="10"/>
      <c r="D334" s="10"/>
      <c r="E334" s="10"/>
      <c r="F334" s="57" t="s">
        <v>135</v>
      </c>
      <c r="G334" s="10"/>
      <c r="H334" s="57"/>
      <c r="I334" s="10"/>
      <c r="J334" s="170"/>
      <c r="K334" s="69"/>
      <c r="L334" s="10"/>
      <c r="M334" s="57"/>
      <c r="N334" s="10"/>
      <c r="P334" s="57" t="s">
        <v>135</v>
      </c>
      <c r="Q334" s="10"/>
      <c r="R334" s="10"/>
      <c r="S334" s="174"/>
      <c r="T334" s="69"/>
      <c r="U334" s="10"/>
      <c r="V334" s="5"/>
      <c r="W334" s="62"/>
      <c r="X334" s="70"/>
      <c r="Y334" s="5"/>
      <c r="Z334" s="70"/>
      <c r="AA334" s="70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x14ac:dyDescent="0.25">
      <c r="A335" s="8" t="s">
        <v>1</v>
      </c>
      <c r="B335" s="50"/>
      <c r="C335" s="10"/>
      <c r="D335" s="10"/>
      <c r="E335" s="10"/>
      <c r="F335" s="57" t="s">
        <v>136</v>
      </c>
      <c r="G335" s="10"/>
      <c r="H335" s="57"/>
      <c r="I335" s="10"/>
      <c r="J335" s="170" t="s">
        <v>2</v>
      </c>
      <c r="K335" s="56"/>
      <c r="L335" s="10"/>
      <c r="M335" s="57"/>
      <c r="N335" s="10"/>
      <c r="P335" s="57" t="s">
        <v>136</v>
      </c>
      <c r="Q335" s="10"/>
      <c r="R335" s="10"/>
      <c r="S335" s="174" t="s">
        <v>2</v>
      </c>
      <c r="T335" s="56"/>
      <c r="U335" s="10"/>
      <c r="V335" s="5"/>
      <c r="W335" s="62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x14ac:dyDescent="0.25">
      <c r="A336" s="50" t="s">
        <v>114</v>
      </c>
      <c r="B336" s="50"/>
      <c r="C336" s="10"/>
      <c r="D336" s="10"/>
      <c r="E336" s="10"/>
      <c r="F336" s="10"/>
      <c r="G336" s="10"/>
      <c r="H336" s="10"/>
      <c r="I336" s="10"/>
      <c r="J336" s="171" t="str">
        <f>+J$4</f>
        <v>PROJECTED TEST YEAR:    12/31/21</v>
      </c>
      <c r="K336" s="58"/>
      <c r="L336" s="10"/>
      <c r="M336" s="10"/>
      <c r="N336" s="10"/>
      <c r="Q336" s="10"/>
      <c r="R336" s="10"/>
      <c r="S336" s="175" t="str">
        <f>+J$4</f>
        <v>PROJECTED TEST YEAR:    12/31/21</v>
      </c>
      <c r="T336" s="58"/>
      <c r="U336" s="10"/>
      <c r="V336" s="5"/>
      <c r="W336" s="62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x14ac:dyDescent="0.25">
      <c r="A337" s="53" t="s">
        <v>246</v>
      </c>
      <c r="B337" s="51"/>
      <c r="C337" s="55"/>
      <c r="D337" s="55"/>
      <c r="E337" s="55"/>
      <c r="F337" s="55"/>
      <c r="G337" s="55"/>
      <c r="H337" s="55"/>
      <c r="I337" s="55"/>
      <c r="J337" s="172" t="str">
        <f>+J$5</f>
        <v>WITNESS:  D. YARDLEY</v>
      </c>
      <c r="K337" s="59"/>
      <c r="L337" s="55"/>
      <c r="M337" s="55"/>
      <c r="N337" s="55"/>
      <c r="O337" s="52"/>
      <c r="P337" s="52"/>
      <c r="Q337" s="55"/>
      <c r="R337" s="55"/>
      <c r="S337" s="176" t="str">
        <f>+J$5</f>
        <v>WITNESS:  D. YARDLEY</v>
      </c>
      <c r="T337" s="59"/>
      <c r="U337" s="55"/>
      <c r="V337" s="51"/>
      <c r="W337" s="62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x14ac:dyDescent="0.25">
      <c r="A338" s="5"/>
      <c r="B338" s="5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4"/>
      <c r="Q338" s="10"/>
      <c r="R338" s="10"/>
      <c r="S338" s="10"/>
      <c r="T338" s="10"/>
      <c r="U338" s="10"/>
      <c r="V338" s="5"/>
      <c r="W338" s="62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x14ac:dyDescent="0.25">
      <c r="A339" s="5"/>
      <c r="B339" s="5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4"/>
      <c r="Q339" s="10"/>
      <c r="R339" s="10"/>
      <c r="S339" s="10"/>
      <c r="T339" s="10"/>
      <c r="U339" s="10"/>
      <c r="V339" s="5"/>
      <c r="W339" s="62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x14ac:dyDescent="0.25">
      <c r="A340" s="5"/>
      <c r="B340" s="5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4"/>
      <c r="Q340" s="10"/>
      <c r="R340" s="10"/>
      <c r="S340" s="10"/>
      <c r="T340" s="10"/>
      <c r="U340" s="10"/>
      <c r="V340" s="5"/>
      <c r="W340" s="62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x14ac:dyDescent="0.25">
      <c r="A341" s="5"/>
      <c r="B341" s="8"/>
      <c r="C341" s="10"/>
      <c r="D341" s="2"/>
      <c r="E341" s="2"/>
      <c r="F341" s="2" t="s">
        <v>116</v>
      </c>
      <c r="G341" s="2" t="s">
        <v>115</v>
      </c>
      <c r="H341" s="2" t="s">
        <v>115</v>
      </c>
      <c r="I341" s="3"/>
      <c r="J341" s="3"/>
      <c r="K341" s="3"/>
      <c r="L341" s="3"/>
      <c r="M341" s="3"/>
      <c r="N341" s="3"/>
      <c r="O341" s="2"/>
      <c r="P341" s="2"/>
      <c r="Q341" s="2"/>
      <c r="R341" s="2"/>
      <c r="S341" s="2"/>
      <c r="T341" s="151" t="s">
        <v>253</v>
      </c>
      <c r="U341" s="2"/>
      <c r="V341" s="2"/>
      <c r="W341" s="73"/>
      <c r="X341" s="12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x14ac:dyDescent="0.25">
      <c r="A342" s="5"/>
      <c r="B342" s="5"/>
      <c r="C342" s="10"/>
      <c r="D342" s="2" t="s">
        <v>116</v>
      </c>
      <c r="E342" s="2" t="s">
        <v>116</v>
      </c>
      <c r="F342" s="2" t="s">
        <v>195</v>
      </c>
      <c r="G342" s="2" t="s">
        <v>193</v>
      </c>
      <c r="H342" s="2" t="s">
        <v>117</v>
      </c>
      <c r="I342" s="2" t="s">
        <v>118</v>
      </c>
      <c r="J342" s="2" t="s">
        <v>119</v>
      </c>
      <c r="K342" s="2" t="s">
        <v>119</v>
      </c>
      <c r="L342" s="2" t="s">
        <v>119</v>
      </c>
      <c r="M342" s="2" t="s">
        <v>119</v>
      </c>
      <c r="N342" s="2" t="s">
        <v>119</v>
      </c>
      <c r="O342" s="2" t="s">
        <v>115</v>
      </c>
      <c r="P342" s="2"/>
      <c r="Q342" s="2" t="s">
        <v>132</v>
      </c>
      <c r="R342" s="3" t="s">
        <v>120</v>
      </c>
      <c r="S342" s="3" t="s">
        <v>120</v>
      </c>
      <c r="T342" s="150" t="s">
        <v>121</v>
      </c>
      <c r="U342" s="2" t="s">
        <v>122</v>
      </c>
      <c r="V342" s="2" t="s">
        <v>227</v>
      </c>
      <c r="W342" s="73"/>
      <c r="X342" s="12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s="184" customFormat="1" x14ac:dyDescent="0.25">
      <c r="A343" s="182" t="s">
        <v>112</v>
      </c>
      <c r="B343" s="177" t="s">
        <v>87</v>
      </c>
      <c r="C343" s="178" t="s">
        <v>4</v>
      </c>
      <c r="D343" s="179" t="s">
        <v>230</v>
      </c>
      <c r="E343" s="179" t="s">
        <v>184</v>
      </c>
      <c r="F343" s="183" t="s">
        <v>194</v>
      </c>
      <c r="G343" s="180" t="s">
        <v>194</v>
      </c>
      <c r="H343" s="180" t="s">
        <v>123</v>
      </c>
      <c r="I343" s="180" t="s">
        <v>124</v>
      </c>
      <c r="J343" s="180" t="s">
        <v>125</v>
      </c>
      <c r="K343" s="180" t="s">
        <v>126</v>
      </c>
      <c r="L343" s="180" t="s">
        <v>127</v>
      </c>
      <c r="M343" s="180" t="s">
        <v>128</v>
      </c>
      <c r="N343" s="180" t="s">
        <v>129</v>
      </c>
      <c r="O343" s="180" t="s">
        <v>184</v>
      </c>
      <c r="P343" s="180" t="s">
        <v>243</v>
      </c>
      <c r="Q343" s="180" t="s">
        <v>133</v>
      </c>
      <c r="R343" s="180" t="s">
        <v>124</v>
      </c>
      <c r="S343" s="180" t="s">
        <v>130</v>
      </c>
      <c r="T343" s="181" t="s">
        <v>131</v>
      </c>
      <c r="U343" s="180"/>
      <c r="V343" s="180" t="s">
        <v>228</v>
      </c>
      <c r="W343" s="180"/>
      <c r="X343" s="182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</row>
    <row r="344" spans="1:36" x14ac:dyDescent="0.25">
      <c r="A344" s="12">
        <v>1</v>
      </c>
      <c r="B344" s="9" t="s">
        <v>88</v>
      </c>
      <c r="C344" s="11">
        <f t="shared" ref="C344:V344" si="135">C186</f>
        <v>1578725509.1567204</v>
      </c>
      <c r="D344" s="11">
        <f t="shared" si="135"/>
        <v>539129912.15716386</v>
      </c>
      <c r="E344" s="11">
        <f t="shared" si="135"/>
        <v>1264784.3298508227</v>
      </c>
      <c r="F344" s="11">
        <f t="shared" si="135"/>
        <v>46616.403960604286</v>
      </c>
      <c r="G344" s="11">
        <f t="shared" si="135"/>
        <v>48546.610461830482</v>
      </c>
      <c r="H344" s="11">
        <f t="shared" si="135"/>
        <v>794200.93134879007</v>
      </c>
      <c r="I344" s="11">
        <f t="shared" si="135"/>
        <v>32375848.029099114</v>
      </c>
      <c r="J344" s="11">
        <f t="shared" si="135"/>
        <v>180552375.65720782</v>
      </c>
      <c r="K344" s="11">
        <f t="shared" si="135"/>
        <v>256339646.32386321</v>
      </c>
      <c r="L344" s="11">
        <f t="shared" si="135"/>
        <v>145166682.60508212</v>
      </c>
      <c r="M344" s="11">
        <f t="shared" si="135"/>
        <v>103406575.27287014</v>
      </c>
      <c r="N344" s="11">
        <f t="shared" si="135"/>
        <v>139236687.36086327</v>
      </c>
      <c r="O344" s="11">
        <f t="shared" si="135"/>
        <v>3225157.9015270392</v>
      </c>
      <c r="P344" s="105">
        <f t="shared" si="135"/>
        <v>37192126.989462979</v>
      </c>
      <c r="Q344" s="11">
        <f t="shared" si="135"/>
        <v>43152471.07216315</v>
      </c>
      <c r="R344" s="11">
        <f t="shared" si="135"/>
        <v>54315717.141574964</v>
      </c>
      <c r="S344" s="11">
        <f t="shared" si="135"/>
        <v>690315.79469882068</v>
      </c>
      <c r="T344" s="11">
        <f t="shared" si="135"/>
        <v>0</v>
      </c>
      <c r="U344" s="11">
        <f t="shared" si="135"/>
        <v>3189488.6970380996</v>
      </c>
      <c r="V344" s="11">
        <f t="shared" si="135"/>
        <v>38598355.878483608</v>
      </c>
      <c r="W344" s="40"/>
      <c r="X344" s="11"/>
      <c r="Y344" s="5"/>
      <c r="Z344" s="5"/>
      <c r="AA344" s="5"/>
      <c r="AB344" s="5"/>
      <c r="AC344" s="5">
        <f t="shared" ref="AC344:AC361" si="136">SUM(D344:V344)-C344</f>
        <v>0</v>
      </c>
      <c r="AD344" s="5"/>
      <c r="AE344" s="5"/>
      <c r="AF344" s="5"/>
      <c r="AG344" s="5"/>
      <c r="AH344" s="5"/>
      <c r="AI344" s="5"/>
      <c r="AJ344" s="5"/>
    </row>
    <row r="345" spans="1:36" x14ac:dyDescent="0.25">
      <c r="A345" s="12">
        <f>+A344+1</f>
        <v>2</v>
      </c>
      <c r="B345" s="9" t="s">
        <v>9</v>
      </c>
      <c r="C345" s="11">
        <f>D12</f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05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40"/>
      <c r="X345" s="11"/>
      <c r="Y345" s="5"/>
      <c r="Z345" s="5"/>
      <c r="AA345" s="5"/>
      <c r="AB345" s="5"/>
      <c r="AC345" s="5">
        <f t="shared" si="136"/>
        <v>0</v>
      </c>
      <c r="AD345" s="5"/>
      <c r="AE345" s="5"/>
      <c r="AF345" s="5"/>
      <c r="AG345" s="5"/>
      <c r="AH345" s="5"/>
      <c r="AI345" s="5"/>
      <c r="AJ345" s="5"/>
    </row>
    <row r="346" spans="1:36" x14ac:dyDescent="0.25">
      <c r="A346" s="12">
        <f t="shared" ref="A346:A361" si="137">+A345+1</f>
        <v>3</v>
      </c>
      <c r="B346" s="9" t="s">
        <v>10</v>
      </c>
      <c r="C346" s="11">
        <f t="shared" ref="C346:V346" si="138">C248</f>
        <v>121397580.16913772</v>
      </c>
      <c r="D346" s="11">
        <f t="shared" si="138"/>
        <v>58951917.892739333</v>
      </c>
      <c r="E346" s="11">
        <f t="shared" si="138"/>
        <v>129546.27143738876</v>
      </c>
      <c r="F346" s="11">
        <f t="shared" si="138"/>
        <v>3807.1735341037656</v>
      </c>
      <c r="G346" s="11">
        <f t="shared" si="138"/>
        <v>3033.4373018988776</v>
      </c>
      <c r="H346" s="11">
        <f t="shared" si="138"/>
        <v>40174.650129491019</v>
      </c>
      <c r="I346" s="11">
        <f t="shared" si="138"/>
        <v>2897519.8574791579</v>
      </c>
      <c r="J346" s="11">
        <f t="shared" si="138"/>
        <v>11655534.904224336</v>
      </c>
      <c r="K346" s="11">
        <f t="shared" si="138"/>
        <v>14043236.933123549</v>
      </c>
      <c r="L346" s="11">
        <f t="shared" si="138"/>
        <v>7505733.0323742665</v>
      </c>
      <c r="M346" s="11">
        <f t="shared" si="138"/>
        <v>5318165.71172499</v>
      </c>
      <c r="N346" s="11">
        <f t="shared" si="138"/>
        <v>8065592.5538293784</v>
      </c>
      <c r="O346" s="11">
        <f t="shared" si="138"/>
        <v>296001.23504061333</v>
      </c>
      <c r="P346" s="105">
        <f t="shared" ref="P346" si="139">P248</f>
        <v>1113579.5868458769</v>
      </c>
      <c r="Q346" s="11">
        <f t="shared" si="138"/>
        <v>2606479.1264331513</v>
      </c>
      <c r="R346" s="11">
        <f t="shared" si="138"/>
        <v>4875571.6307093957</v>
      </c>
      <c r="S346" s="11">
        <f t="shared" si="138"/>
        <v>185678.06332217169</v>
      </c>
      <c r="T346" s="11">
        <f t="shared" si="138"/>
        <v>9.0201907401635392E-4</v>
      </c>
      <c r="U346" s="11">
        <f t="shared" si="138"/>
        <v>140616.76671722974</v>
      </c>
      <c r="V346" s="11">
        <f t="shared" si="138"/>
        <v>3565391.3412693408</v>
      </c>
      <c r="W346" s="40"/>
      <c r="X346" s="11"/>
      <c r="Y346" s="5"/>
      <c r="Z346" s="5"/>
      <c r="AA346" s="5"/>
      <c r="AB346" s="5"/>
      <c r="AC346" s="5">
        <f t="shared" si="136"/>
        <v>0</v>
      </c>
      <c r="AD346" s="5"/>
      <c r="AE346" s="5"/>
      <c r="AF346" s="5"/>
      <c r="AG346" s="5"/>
      <c r="AH346" s="5"/>
      <c r="AI346" s="5"/>
      <c r="AJ346" s="5"/>
    </row>
    <row r="347" spans="1:36" x14ac:dyDescent="0.25">
      <c r="A347" s="12">
        <f t="shared" si="137"/>
        <v>4</v>
      </c>
      <c r="B347" s="9" t="s">
        <v>89</v>
      </c>
      <c r="C347" s="11">
        <f t="shared" ref="C347:V347" si="140">C253</f>
        <v>52929996.344444513</v>
      </c>
      <c r="D347" s="11">
        <f t="shared" si="140"/>
        <v>18157728.420787681</v>
      </c>
      <c r="E347" s="11">
        <f t="shared" si="140"/>
        <v>42597.544403368942</v>
      </c>
      <c r="F347" s="11">
        <f t="shared" si="140"/>
        <v>1559.7235232590231</v>
      </c>
      <c r="G347" s="11">
        <f t="shared" si="140"/>
        <v>1624.9554711323976</v>
      </c>
      <c r="H347" s="11">
        <f t="shared" si="140"/>
        <v>26541.755342663699</v>
      </c>
      <c r="I347" s="11">
        <f t="shared" si="140"/>
        <v>1088041.729630175</v>
      </c>
      <c r="J347" s="11">
        <f t="shared" si="140"/>
        <v>6046106.8388571981</v>
      </c>
      <c r="K347" s="11">
        <f t="shared" si="140"/>
        <v>8572172.1124024689</v>
      </c>
      <c r="L347" s="11">
        <f t="shared" si="140"/>
        <v>4852332.6847892767</v>
      </c>
      <c r="M347" s="11">
        <f t="shared" si="140"/>
        <v>3456006.4474212518</v>
      </c>
      <c r="N347" s="11">
        <f t="shared" si="140"/>
        <v>4653677.611081182</v>
      </c>
      <c r="O347" s="11">
        <f t="shared" si="140"/>
        <v>108456.73341091277</v>
      </c>
      <c r="P347" s="105">
        <f t="shared" ref="P347" si="141">P253</f>
        <v>1242940.289116937</v>
      </c>
      <c r="Q347" s="11">
        <f t="shared" si="140"/>
        <v>1442648.8791286999</v>
      </c>
      <c r="R347" s="11">
        <f t="shared" si="140"/>
        <v>1815550.1514043561</v>
      </c>
      <c r="S347" s="11">
        <f t="shared" si="140"/>
        <v>23142.823498438913</v>
      </c>
      <c r="T347" s="11">
        <f t="shared" si="140"/>
        <v>0</v>
      </c>
      <c r="U347" s="11">
        <f t="shared" si="140"/>
        <v>106607.65747834233</v>
      </c>
      <c r="V347" s="11">
        <f t="shared" si="140"/>
        <v>1292259.9866971639</v>
      </c>
      <c r="W347" s="40"/>
      <c r="X347" s="11"/>
      <c r="Y347" s="5"/>
      <c r="Z347" s="5"/>
      <c r="AA347" s="5"/>
      <c r="AB347" s="5"/>
      <c r="AC347" s="5">
        <f t="shared" si="136"/>
        <v>0</v>
      </c>
      <c r="AD347" s="5"/>
      <c r="AE347" s="5"/>
      <c r="AF347" s="5"/>
      <c r="AG347" s="5"/>
      <c r="AH347" s="5"/>
      <c r="AI347" s="5"/>
      <c r="AJ347" s="5"/>
    </row>
    <row r="348" spans="1:36" x14ac:dyDescent="0.25">
      <c r="A348" s="12">
        <f t="shared" si="137"/>
        <v>5</v>
      </c>
      <c r="B348" s="9" t="s">
        <v>90</v>
      </c>
      <c r="C348" s="11">
        <f t="shared" ref="C348:V348" si="142">C256+C259+C264+C267</f>
        <v>4685938.1753702555</v>
      </c>
      <c r="D348" s="11">
        <f t="shared" si="142"/>
        <v>624167.30956788885</v>
      </c>
      <c r="E348" s="105">
        <f t="shared" si="142"/>
        <v>1464.27978590155</v>
      </c>
      <c r="F348" s="105">
        <f t="shared" si="142"/>
        <v>157.12142494144143</v>
      </c>
      <c r="G348" s="105">
        <f t="shared" si="142"/>
        <v>157.12142494144143</v>
      </c>
      <c r="H348" s="105">
        <f t="shared" si="142"/>
        <v>2988.8780153633297</v>
      </c>
      <c r="I348" s="105">
        <f t="shared" si="142"/>
        <v>61179.70679762154</v>
      </c>
      <c r="J348" s="105">
        <f t="shared" si="142"/>
        <v>557872.83355194121</v>
      </c>
      <c r="K348" s="105">
        <f t="shared" si="142"/>
        <v>910205.0219610784</v>
      </c>
      <c r="L348" s="105">
        <f t="shared" si="142"/>
        <v>536880.05782834685</v>
      </c>
      <c r="M348" s="105">
        <f t="shared" si="142"/>
        <v>386995.70568273257</v>
      </c>
      <c r="N348" s="105">
        <f t="shared" si="142"/>
        <v>810061.58349222702</v>
      </c>
      <c r="O348" s="105">
        <f t="shared" si="142"/>
        <v>5391.761106420784</v>
      </c>
      <c r="P348" s="105">
        <f t="shared" ref="P348" si="143">P256+P259+P264+P267</f>
        <v>0</v>
      </c>
      <c r="Q348" s="105">
        <f t="shared" si="142"/>
        <v>243606.26508660454</v>
      </c>
      <c r="R348" s="105">
        <f t="shared" si="142"/>
        <v>532974.5989983076</v>
      </c>
      <c r="S348" s="105">
        <f t="shared" si="142"/>
        <v>0</v>
      </c>
      <c r="T348" s="105">
        <f t="shared" si="142"/>
        <v>0</v>
      </c>
      <c r="U348" s="105">
        <f t="shared" si="142"/>
        <v>11835.930645937717</v>
      </c>
      <c r="V348" s="105">
        <f t="shared" si="142"/>
        <v>0</v>
      </c>
      <c r="W348" s="40"/>
      <c r="X348" s="11"/>
      <c r="Y348" s="5"/>
      <c r="Z348" s="5"/>
      <c r="AA348" s="5"/>
      <c r="AB348" s="5"/>
      <c r="AC348" s="5">
        <f t="shared" si="136"/>
        <v>0</v>
      </c>
      <c r="AD348" s="5"/>
      <c r="AE348" s="5"/>
      <c r="AF348" s="5"/>
      <c r="AG348" s="5"/>
      <c r="AH348" s="5"/>
      <c r="AI348" s="5"/>
      <c r="AJ348" s="5"/>
    </row>
    <row r="349" spans="1:36" x14ac:dyDescent="0.25">
      <c r="A349" s="12">
        <f t="shared" si="137"/>
        <v>6</v>
      </c>
      <c r="B349" s="9" t="s">
        <v>91</v>
      </c>
      <c r="C349" s="11">
        <f t="shared" ref="C349:V349" si="144">C291</f>
        <v>19056381.744208299</v>
      </c>
      <c r="D349" s="11">
        <f t="shared" si="144"/>
        <v>7037330.2906189365</v>
      </c>
      <c r="E349" s="11">
        <f t="shared" si="144"/>
        <v>16509.388321538143</v>
      </c>
      <c r="F349" s="11">
        <f t="shared" si="144"/>
        <v>542.18657466734123</v>
      </c>
      <c r="G349" s="11">
        <f t="shared" si="144"/>
        <v>568.81817540180293</v>
      </c>
      <c r="H349" s="11">
        <f t="shared" si="144"/>
        <v>9036.6502099605786</v>
      </c>
      <c r="I349" s="11">
        <f t="shared" si="144"/>
        <v>407374.14371356077</v>
      </c>
      <c r="J349" s="11">
        <f t="shared" si="144"/>
        <v>2132547.5385688357</v>
      </c>
      <c r="K349" s="11">
        <f t="shared" si="144"/>
        <v>2951737.008193518</v>
      </c>
      <c r="L349" s="11">
        <f t="shared" si="144"/>
        <v>1657814.740865984</v>
      </c>
      <c r="M349" s="11">
        <f t="shared" si="144"/>
        <v>1177980.0759210275</v>
      </c>
      <c r="N349" s="11">
        <f t="shared" si="144"/>
        <v>1587265.8309862195</v>
      </c>
      <c r="O349" s="11">
        <f t="shared" si="144"/>
        <v>41032.743085647526</v>
      </c>
      <c r="P349" s="105">
        <f t="shared" ref="P349" si="145">P291</f>
        <v>423182.88596996007</v>
      </c>
      <c r="Q349" s="11">
        <f t="shared" si="144"/>
        <v>494329.87260958314</v>
      </c>
      <c r="R349" s="11">
        <f t="shared" si="144"/>
        <v>620265.88320168399</v>
      </c>
      <c r="S349" s="11">
        <f t="shared" si="144"/>
        <v>8323.4624650071109</v>
      </c>
      <c r="T349" s="11">
        <f t="shared" si="144"/>
        <v>0</v>
      </c>
      <c r="U349" s="11">
        <f t="shared" si="144"/>
        <v>36398.482370783735</v>
      </c>
      <c r="V349" s="11">
        <f t="shared" si="144"/>
        <v>454141.74235598196</v>
      </c>
      <c r="W349" s="40"/>
      <c r="X349" s="11"/>
      <c r="Y349" s="5"/>
      <c r="Z349" s="5"/>
      <c r="AA349" s="5"/>
      <c r="AB349" s="5"/>
      <c r="AC349" s="5">
        <f t="shared" si="136"/>
        <v>0</v>
      </c>
      <c r="AD349" s="5"/>
      <c r="AE349" s="5"/>
      <c r="AF349" s="5"/>
      <c r="AG349" s="5"/>
      <c r="AH349" s="5"/>
      <c r="AI349" s="5"/>
      <c r="AJ349" s="5"/>
    </row>
    <row r="350" spans="1:36" x14ac:dyDescent="0.25">
      <c r="A350" s="12">
        <f t="shared" si="137"/>
        <v>7</v>
      </c>
      <c r="B350" s="71" t="s">
        <v>92</v>
      </c>
      <c r="C350" s="11">
        <f t="shared" ref="C350:V350" si="146">C292</f>
        <v>2474659.3806721</v>
      </c>
      <c r="D350" s="11">
        <f t="shared" si="146"/>
        <v>962083.52748982713</v>
      </c>
      <c r="E350" s="11">
        <f t="shared" si="146"/>
        <v>2203.5131058514844</v>
      </c>
      <c r="F350" s="11">
        <f t="shared" si="146"/>
        <v>77.505322610666781</v>
      </c>
      <c r="G350" s="11">
        <f t="shared" si="146"/>
        <v>72.256745304948922</v>
      </c>
      <c r="H350" s="11">
        <f t="shared" si="146"/>
        <v>1134.0797374391036</v>
      </c>
      <c r="I350" s="11">
        <f t="shared" si="146"/>
        <v>51541.062433523701</v>
      </c>
      <c r="J350" s="11">
        <f t="shared" si="146"/>
        <v>269995.15878280124</v>
      </c>
      <c r="K350" s="11">
        <f t="shared" si="146"/>
        <v>371488.39051633893</v>
      </c>
      <c r="L350" s="11">
        <f t="shared" si="146"/>
        <v>208403.92860506478</v>
      </c>
      <c r="M350" s="11">
        <f t="shared" si="146"/>
        <v>148714.23264042375</v>
      </c>
      <c r="N350" s="11">
        <f t="shared" si="146"/>
        <v>207509.42200398416</v>
      </c>
      <c r="O350" s="11">
        <f t="shared" si="146"/>
        <v>5173.3336090274715</v>
      </c>
      <c r="P350" s="105">
        <f t="shared" ref="P350" si="147">P292</f>
        <v>10390.961762703202</v>
      </c>
      <c r="Q350" s="11">
        <f t="shared" si="146"/>
        <v>65479.175241051489</v>
      </c>
      <c r="R350" s="11">
        <f t="shared" si="146"/>
        <v>97019.560695774577</v>
      </c>
      <c r="S350" s="11">
        <f t="shared" si="146"/>
        <v>2148.0851722805769</v>
      </c>
      <c r="T350" s="11">
        <f t="shared" si="146"/>
        <v>7.1154624373289714E-6</v>
      </c>
      <c r="U350" s="11">
        <f t="shared" si="146"/>
        <v>4327.5832356561023</v>
      </c>
      <c r="V350" s="11">
        <f t="shared" si="146"/>
        <v>66897.603565321086</v>
      </c>
      <c r="W350" s="40"/>
      <c r="X350" s="11"/>
      <c r="Y350" s="5"/>
      <c r="Z350" s="5"/>
      <c r="AA350" s="5"/>
      <c r="AB350" s="5"/>
      <c r="AC350" s="5">
        <f t="shared" si="136"/>
        <v>0</v>
      </c>
      <c r="AD350" s="5"/>
      <c r="AE350" s="5"/>
      <c r="AF350" s="5"/>
      <c r="AG350" s="5"/>
      <c r="AH350" s="5"/>
      <c r="AI350" s="5"/>
      <c r="AJ350" s="5"/>
    </row>
    <row r="351" spans="1:36" x14ac:dyDescent="0.25">
      <c r="A351" s="12">
        <f t="shared" si="137"/>
        <v>8</v>
      </c>
      <c r="B351" s="9" t="s">
        <v>190</v>
      </c>
      <c r="C351" s="15">
        <f t="shared" ref="C351:V351" si="148">C299</f>
        <v>0</v>
      </c>
      <c r="D351" s="15">
        <f t="shared" si="148"/>
        <v>0</v>
      </c>
      <c r="E351" s="15">
        <f t="shared" si="148"/>
        <v>0</v>
      </c>
      <c r="F351" s="15">
        <f t="shared" si="148"/>
        <v>0</v>
      </c>
      <c r="G351" s="15">
        <f t="shared" si="148"/>
        <v>0</v>
      </c>
      <c r="H351" s="15">
        <f t="shared" si="148"/>
        <v>0</v>
      </c>
      <c r="I351" s="15">
        <f t="shared" si="148"/>
        <v>0</v>
      </c>
      <c r="J351" s="15">
        <f t="shared" si="148"/>
        <v>0</v>
      </c>
      <c r="K351" s="15">
        <f t="shared" si="148"/>
        <v>0</v>
      </c>
      <c r="L351" s="15">
        <f t="shared" si="148"/>
        <v>0</v>
      </c>
      <c r="M351" s="15">
        <f t="shared" si="148"/>
        <v>0</v>
      </c>
      <c r="N351" s="15">
        <f t="shared" si="148"/>
        <v>0</v>
      </c>
      <c r="O351" s="15">
        <f t="shared" si="148"/>
        <v>0</v>
      </c>
      <c r="P351" s="108">
        <f t="shared" ref="P351" si="149">P299</f>
        <v>0</v>
      </c>
      <c r="Q351" s="15">
        <f t="shared" si="148"/>
        <v>0</v>
      </c>
      <c r="R351" s="15">
        <f t="shared" si="148"/>
        <v>0</v>
      </c>
      <c r="S351" s="15">
        <f t="shared" si="148"/>
        <v>0</v>
      </c>
      <c r="T351" s="15">
        <f t="shared" si="148"/>
        <v>0</v>
      </c>
      <c r="U351" s="15">
        <f t="shared" si="148"/>
        <v>0</v>
      </c>
      <c r="V351" s="15">
        <f t="shared" si="148"/>
        <v>0</v>
      </c>
      <c r="W351" s="40"/>
      <c r="X351" s="37"/>
      <c r="Y351" s="5"/>
      <c r="Z351" s="24"/>
      <c r="AA351" s="5"/>
      <c r="AB351" s="5"/>
      <c r="AC351" s="5">
        <f t="shared" si="136"/>
        <v>0</v>
      </c>
      <c r="AD351" s="5"/>
      <c r="AE351" s="5"/>
      <c r="AF351" s="5"/>
      <c r="AG351" s="5"/>
      <c r="AH351" s="5"/>
      <c r="AI351" s="5"/>
      <c r="AJ351" s="5"/>
    </row>
    <row r="352" spans="1:36" x14ac:dyDescent="0.25">
      <c r="A352" s="12">
        <f>+A351+1</f>
        <v>9</v>
      </c>
      <c r="B352" s="71" t="s">
        <v>170</v>
      </c>
      <c r="C352" s="11">
        <f t="shared" ref="C352:V352" si="150">+C305</f>
        <v>104638261.00000003</v>
      </c>
      <c r="D352" s="11">
        <f t="shared" si="150"/>
        <v>35733644.72418125</v>
      </c>
      <c r="E352" s="11">
        <f t="shared" si="150"/>
        <v>83830.173166919165</v>
      </c>
      <c r="F352" s="11">
        <f t="shared" si="150"/>
        <v>3089.7451242912171</v>
      </c>
      <c r="G352" s="11">
        <f t="shared" si="150"/>
        <v>3217.6796198623233</v>
      </c>
      <c r="H352" s="11">
        <f t="shared" si="150"/>
        <v>52639.805880699212</v>
      </c>
      <c r="I352" s="11">
        <f t="shared" si="150"/>
        <v>2145878.0620924942</v>
      </c>
      <c r="J352" s="11">
        <f t="shared" si="150"/>
        <v>11967049.68571803</v>
      </c>
      <c r="K352" s="11">
        <f t="shared" si="150"/>
        <v>16990246.031440653</v>
      </c>
      <c r="L352" s="11">
        <f t="shared" si="150"/>
        <v>9621678.4582447838</v>
      </c>
      <c r="M352" s="11">
        <f t="shared" si="150"/>
        <v>6853809.7026749197</v>
      </c>
      <c r="N352" s="11">
        <f t="shared" si="150"/>
        <v>9228637.117939353</v>
      </c>
      <c r="O352" s="11">
        <f t="shared" si="150"/>
        <v>213764.14855452717</v>
      </c>
      <c r="P352" s="105">
        <f t="shared" ref="P352" si="151">+P305</f>
        <v>2465102.0513042463</v>
      </c>
      <c r="Q352" s="11">
        <f t="shared" si="150"/>
        <v>2860154.919049778</v>
      </c>
      <c r="R352" s="11">
        <f t="shared" si="150"/>
        <v>3600057.2320505236</v>
      </c>
      <c r="S352" s="11">
        <f t="shared" si="150"/>
        <v>45754.277028627534</v>
      </c>
      <c r="T352" s="11">
        <f t="shared" si="150"/>
        <v>0</v>
      </c>
      <c r="U352" s="11">
        <f t="shared" si="150"/>
        <v>211399.98612899592</v>
      </c>
      <c r="V352" s="11">
        <f t="shared" si="150"/>
        <v>2558307.1998000601</v>
      </c>
      <c r="W352" s="40"/>
      <c r="X352" s="11"/>
      <c r="Y352" s="5"/>
      <c r="Z352" s="5"/>
      <c r="AA352" s="5"/>
      <c r="AB352" s="5"/>
      <c r="AC352" s="5">
        <f t="shared" si="136"/>
        <v>0</v>
      </c>
      <c r="AD352" s="5"/>
      <c r="AE352" s="5"/>
      <c r="AF352" s="5"/>
      <c r="AG352" s="5"/>
      <c r="AH352" s="5"/>
      <c r="AI352" s="5"/>
      <c r="AJ352" s="5"/>
    </row>
    <row r="353" spans="1:36" x14ac:dyDescent="0.25">
      <c r="A353" s="12">
        <f t="shared" si="137"/>
        <v>10</v>
      </c>
      <c r="B353" s="9" t="s">
        <v>93</v>
      </c>
      <c r="C353" s="11">
        <f t="shared" ref="C353:V353" si="152">C311</f>
        <v>25497142.344745822</v>
      </c>
      <c r="D353" s="11">
        <f t="shared" si="152"/>
        <v>8707195.7936019637</v>
      </c>
      <c r="E353" s="11">
        <f t="shared" si="152"/>
        <v>20426.848053425019</v>
      </c>
      <c r="F353" s="11">
        <f t="shared" si="152"/>
        <v>752.87634265096881</v>
      </c>
      <c r="G353" s="11">
        <f t="shared" si="152"/>
        <v>784.05006451146255</v>
      </c>
      <c r="H353" s="11">
        <f t="shared" si="152"/>
        <v>12826.709950196666</v>
      </c>
      <c r="I353" s="11">
        <f t="shared" si="152"/>
        <v>522884.82129533507</v>
      </c>
      <c r="J353" s="11">
        <f t="shared" si="152"/>
        <v>2916003.8246755479</v>
      </c>
      <c r="K353" s="11">
        <f t="shared" si="152"/>
        <v>4140003.0676723025</v>
      </c>
      <c r="L353" s="11">
        <f t="shared" si="152"/>
        <v>2344508.623334649</v>
      </c>
      <c r="M353" s="11">
        <f t="shared" si="152"/>
        <v>1670063.7025390018</v>
      </c>
      <c r="N353" s="11">
        <f t="shared" si="152"/>
        <v>2248736.475504925</v>
      </c>
      <c r="O353" s="11">
        <f t="shared" si="152"/>
        <v>52087.781962452238</v>
      </c>
      <c r="P353" s="105">
        <f t="shared" ref="P353" si="153">P311</f>
        <v>600669.93942520954</v>
      </c>
      <c r="Q353" s="11">
        <f t="shared" si="152"/>
        <v>696932.23494068894</v>
      </c>
      <c r="R353" s="11">
        <f t="shared" si="152"/>
        <v>877223.78810198128</v>
      </c>
      <c r="S353" s="11">
        <f t="shared" si="152"/>
        <v>11148.917261534476</v>
      </c>
      <c r="T353" s="11">
        <f t="shared" si="152"/>
        <v>0</v>
      </c>
      <c r="U353" s="11">
        <f t="shared" si="152"/>
        <v>51511.707921142719</v>
      </c>
      <c r="V353" s="11">
        <f t="shared" si="152"/>
        <v>623381.18209829764</v>
      </c>
      <c r="W353" s="40"/>
      <c r="X353" s="11"/>
      <c r="Y353" s="5"/>
      <c r="Z353" s="5"/>
      <c r="AA353" s="5"/>
      <c r="AB353" s="5"/>
      <c r="AC353" s="5">
        <f t="shared" si="136"/>
        <v>0</v>
      </c>
      <c r="AD353" s="5"/>
      <c r="AE353" s="5"/>
      <c r="AF353" s="5"/>
      <c r="AG353" s="5"/>
      <c r="AH353" s="5"/>
      <c r="AI353" s="5"/>
      <c r="AJ353" s="5"/>
    </row>
    <row r="354" spans="1:36" x14ac:dyDescent="0.25">
      <c r="A354" s="12">
        <f t="shared" si="137"/>
        <v>11</v>
      </c>
      <c r="B354" s="9" t="s">
        <v>85</v>
      </c>
      <c r="C354" s="15">
        <f t="shared" ref="C354:V354" si="154">C314</f>
        <v>-14495546.867221706</v>
      </c>
      <c r="D354" s="15">
        <f t="shared" si="154"/>
        <v>-7249750.7416617628</v>
      </c>
      <c r="E354" s="15">
        <f t="shared" si="154"/>
        <v>-15037.656885048627</v>
      </c>
      <c r="F354" s="15">
        <f t="shared" si="154"/>
        <v>-83.564996870128667</v>
      </c>
      <c r="G354" s="15">
        <f t="shared" si="154"/>
        <v>-226.15670156572986</v>
      </c>
      <c r="H354" s="15">
        <f t="shared" si="154"/>
        <v>-442.45207768271058</v>
      </c>
      <c r="I354" s="15">
        <f t="shared" si="154"/>
        <v>-589076.50284315669</v>
      </c>
      <c r="J354" s="15">
        <f t="shared" si="154"/>
        <v>-1048136.6682616605</v>
      </c>
      <c r="K354" s="11">
        <f t="shared" si="154"/>
        <v>-514439.75510889565</v>
      </c>
      <c r="L354" s="15">
        <f t="shared" si="154"/>
        <v>-99818.783614614236</v>
      </c>
      <c r="M354" s="15">
        <f t="shared" si="154"/>
        <v>-10687.347876960093</v>
      </c>
      <c r="N354" s="11">
        <f t="shared" si="154"/>
        <v>-288237.94265886495</v>
      </c>
      <c r="O354" s="11">
        <f t="shared" si="154"/>
        <v>-60916.790082940919</v>
      </c>
      <c r="P354" s="105">
        <f t="shared" ref="P354" si="155">P314</f>
        <v>-4528224.3575000996</v>
      </c>
      <c r="Q354" s="11">
        <f t="shared" si="154"/>
        <v>-43430.783507828644</v>
      </c>
      <c r="R354" s="11">
        <f t="shared" si="154"/>
        <v>-22584.007424070896</v>
      </c>
      <c r="S354" s="11">
        <f t="shared" si="154"/>
        <v>-1737.2313403131461</v>
      </c>
      <c r="T354" s="11">
        <f t="shared" si="154"/>
        <v>0</v>
      </c>
      <c r="U354" s="11">
        <f t="shared" si="154"/>
        <v>-9767.7303430658794</v>
      </c>
      <c r="V354" s="11">
        <f t="shared" si="154"/>
        <v>-12948.394336301197</v>
      </c>
      <c r="W354" s="40"/>
      <c r="X354" s="11"/>
      <c r="Y354" s="5"/>
      <c r="Z354" s="5"/>
      <c r="AA354" s="5"/>
      <c r="AB354" s="5"/>
      <c r="AC354" s="5">
        <f t="shared" si="136"/>
        <v>0</v>
      </c>
      <c r="AD354" s="5"/>
      <c r="AE354" s="5"/>
      <c r="AF354" s="5"/>
      <c r="AG354" s="5"/>
      <c r="AH354" s="5"/>
      <c r="AI354" s="5"/>
      <c r="AJ354" s="5"/>
    </row>
    <row r="355" spans="1:36" x14ac:dyDescent="0.25">
      <c r="A355" s="12">
        <f t="shared" si="137"/>
        <v>12</v>
      </c>
      <c r="B355" s="9" t="s">
        <v>94</v>
      </c>
      <c r="C355" s="11">
        <f t="shared" ref="C355:V355" si="156">C317</f>
        <v>115714871.36341134</v>
      </c>
      <c r="D355" s="11">
        <f t="shared" si="156"/>
        <v>93331241.158609986</v>
      </c>
      <c r="E355" s="15">
        <f t="shared" si="156"/>
        <v>212169.30687092626</v>
      </c>
      <c r="F355" s="11">
        <f t="shared" si="156"/>
        <v>2617.9914969803244</v>
      </c>
      <c r="G355" s="11">
        <f t="shared" si="156"/>
        <v>1952.635326119271</v>
      </c>
      <c r="H355" s="11">
        <f t="shared" si="156"/>
        <v>6664.0652878966157</v>
      </c>
      <c r="I355" s="11">
        <f t="shared" si="156"/>
        <v>3727445.7313686609</v>
      </c>
      <c r="J355" s="11">
        <f t="shared" si="156"/>
        <v>8636960.5665010531</v>
      </c>
      <c r="K355" s="11">
        <f t="shared" si="156"/>
        <v>5341417.2793833753</v>
      </c>
      <c r="L355" s="11">
        <f t="shared" si="156"/>
        <v>1792063.7781852945</v>
      </c>
      <c r="M355" s="11">
        <f t="shared" si="156"/>
        <v>1100569.3843821404</v>
      </c>
      <c r="N355" s="11">
        <f t="shared" si="156"/>
        <v>264760.91164740507</v>
      </c>
      <c r="O355" s="11">
        <f t="shared" si="156"/>
        <v>408493.74718187482</v>
      </c>
      <c r="P355" s="105">
        <f t="shared" ref="P355" si="157">P317</f>
        <v>-4528224.3575000996</v>
      </c>
      <c r="Q355" s="11">
        <f t="shared" si="156"/>
        <v>431478.16373146279</v>
      </c>
      <c r="R355" s="11">
        <f t="shared" si="156"/>
        <v>638577.69663167535</v>
      </c>
      <c r="S355" s="11">
        <f t="shared" si="156"/>
        <v>209141.90728435139</v>
      </c>
      <c r="T355" s="11">
        <f t="shared" si="156"/>
        <v>9.0201907401635392E-4</v>
      </c>
      <c r="U355" s="11">
        <f t="shared" si="156"/>
        <v>5680.3557202631837</v>
      </c>
      <c r="V355" s="11">
        <f t="shared" si="156"/>
        <v>4131861.0403999737</v>
      </c>
      <c r="W355" s="40"/>
      <c r="X355" s="11"/>
      <c r="Y355" s="5"/>
      <c r="Z355" s="5"/>
      <c r="AA355" s="5"/>
      <c r="AB355" s="5"/>
      <c r="AC355" s="5">
        <f t="shared" si="136"/>
        <v>0</v>
      </c>
      <c r="AD355" s="5"/>
      <c r="AE355" s="5"/>
      <c r="AF355" s="5"/>
      <c r="AG355" s="5"/>
      <c r="AH355" s="5"/>
      <c r="AI355" s="5"/>
      <c r="AJ355" s="5"/>
    </row>
    <row r="356" spans="1:36" x14ac:dyDescent="0.25">
      <c r="A356" s="12">
        <f t="shared" si="137"/>
        <v>13</v>
      </c>
      <c r="B356" s="9" t="s">
        <v>95</v>
      </c>
      <c r="C356" s="11">
        <f t="shared" ref="C356:V356" si="158">C318</f>
        <v>197994881.54727361</v>
      </c>
      <c r="D356" s="11">
        <f t="shared" si="158"/>
        <v>28630992.531225327</v>
      </c>
      <c r="E356" s="11">
        <f t="shared" si="158"/>
        <v>67167.541412566687</v>
      </c>
      <c r="F356" s="11">
        <f t="shared" si="158"/>
        <v>7207.2700300633041</v>
      </c>
      <c r="G356" s="11">
        <f t="shared" si="158"/>
        <v>7207.2700300633041</v>
      </c>
      <c r="H356" s="11">
        <f t="shared" si="158"/>
        <v>137101.93216279519</v>
      </c>
      <c r="I356" s="11">
        <f t="shared" si="158"/>
        <v>2806356.0867965277</v>
      </c>
      <c r="J356" s="11">
        <f t="shared" si="158"/>
        <v>25590018.390833177</v>
      </c>
      <c r="K356" s="11">
        <f t="shared" si="158"/>
        <v>41751743.140301302</v>
      </c>
      <c r="L356" s="11">
        <f t="shared" si="158"/>
        <v>24627065.035637397</v>
      </c>
      <c r="M356" s="11">
        <f t="shared" si="158"/>
        <v>17751764.613704823</v>
      </c>
      <c r="N356" s="11">
        <f t="shared" si="158"/>
        <v>26040972.318527017</v>
      </c>
      <c r="O356" s="11">
        <f t="shared" si="158"/>
        <v>247323.86589575815</v>
      </c>
      <c r="P356" s="105">
        <f t="shared" ref="P356" si="159">P318</f>
        <v>5845474.7526622303</v>
      </c>
      <c r="Q356" s="11">
        <f t="shared" si="158"/>
        <v>7869242.3500092141</v>
      </c>
      <c r="R356" s="11">
        <f t="shared" si="158"/>
        <v>11660481.580410503</v>
      </c>
      <c r="S356" s="11">
        <f t="shared" si="158"/>
        <v>63168.40495111519</v>
      </c>
      <c r="T356" s="11">
        <f t="shared" si="158"/>
        <v>0</v>
      </c>
      <c r="U356" s="11">
        <f t="shared" si="158"/>
        <v>542922.44519910309</v>
      </c>
      <c r="V356" s="11">
        <f t="shared" si="158"/>
        <v>4348672.017484569</v>
      </c>
      <c r="W356" s="40"/>
      <c r="X356" s="11"/>
      <c r="Y356" s="5"/>
      <c r="Z356" s="5"/>
      <c r="AA356" s="21"/>
      <c r="AB356" s="5"/>
      <c r="AC356" s="5">
        <f t="shared" si="136"/>
        <v>0</v>
      </c>
      <c r="AD356" s="5"/>
      <c r="AE356" s="5"/>
      <c r="AF356" s="5"/>
      <c r="AG356" s="5"/>
      <c r="AH356" s="5"/>
      <c r="AI356" s="5"/>
      <c r="AJ356" s="5"/>
    </row>
    <row r="357" spans="1:36" x14ac:dyDescent="0.25">
      <c r="A357" s="12">
        <f t="shared" si="137"/>
        <v>14</v>
      </c>
      <c r="B357" s="9" t="s">
        <v>96</v>
      </c>
      <c r="C357" s="11">
        <f t="shared" ref="C357:V357" si="160">C319</f>
        <v>0</v>
      </c>
      <c r="D357" s="11">
        <f t="shared" si="160"/>
        <v>0</v>
      </c>
      <c r="E357" s="11">
        <f t="shared" si="160"/>
        <v>0</v>
      </c>
      <c r="F357" s="11">
        <f t="shared" si="160"/>
        <v>0</v>
      </c>
      <c r="G357" s="11">
        <f t="shared" si="160"/>
        <v>0</v>
      </c>
      <c r="H357" s="11">
        <f t="shared" si="160"/>
        <v>0</v>
      </c>
      <c r="I357" s="11">
        <f t="shared" si="160"/>
        <v>0</v>
      </c>
      <c r="J357" s="11">
        <f t="shared" si="160"/>
        <v>0</v>
      </c>
      <c r="K357" s="11">
        <f t="shared" si="160"/>
        <v>0</v>
      </c>
      <c r="L357" s="11">
        <f t="shared" si="160"/>
        <v>0</v>
      </c>
      <c r="M357" s="11">
        <f t="shared" si="160"/>
        <v>0</v>
      </c>
      <c r="N357" s="11">
        <f t="shared" si="160"/>
        <v>0</v>
      </c>
      <c r="O357" s="11">
        <f t="shared" si="160"/>
        <v>0</v>
      </c>
      <c r="P357" s="105">
        <f t="shared" ref="P357" si="161">P319</f>
        <v>0</v>
      </c>
      <c r="Q357" s="11">
        <f t="shared" si="160"/>
        <v>0</v>
      </c>
      <c r="R357" s="11">
        <f t="shared" si="160"/>
        <v>0</v>
      </c>
      <c r="S357" s="11">
        <f t="shared" si="160"/>
        <v>0</v>
      </c>
      <c r="T357" s="11">
        <f t="shared" si="160"/>
        <v>0</v>
      </c>
      <c r="U357" s="11">
        <f t="shared" si="160"/>
        <v>0</v>
      </c>
      <c r="V357" s="11">
        <f t="shared" si="160"/>
        <v>0</v>
      </c>
      <c r="W357" s="40"/>
      <c r="X357" s="11"/>
      <c r="Y357" s="5"/>
      <c r="Z357" s="5"/>
      <c r="AA357" s="5"/>
      <c r="AB357" s="5"/>
      <c r="AC357" s="5">
        <f t="shared" si="136"/>
        <v>0</v>
      </c>
      <c r="AD357" s="5"/>
      <c r="AE357" s="5"/>
      <c r="AF357" s="5"/>
      <c r="AG357" s="5"/>
      <c r="AH357" s="5"/>
      <c r="AI357" s="5"/>
      <c r="AJ357" s="5"/>
    </row>
    <row r="358" spans="1:36" x14ac:dyDescent="0.25">
      <c r="A358" s="12">
        <f t="shared" si="137"/>
        <v>15</v>
      </c>
      <c r="B358" s="9" t="s">
        <v>97</v>
      </c>
      <c r="C358" s="11">
        <f t="shared" ref="C358:V358" si="162">C321</f>
        <v>2474659.3806721</v>
      </c>
      <c r="D358" s="11">
        <f t="shared" si="162"/>
        <v>962083.52748982713</v>
      </c>
      <c r="E358" s="11">
        <f t="shared" si="162"/>
        <v>2203.5131058514844</v>
      </c>
      <c r="F358" s="11">
        <f t="shared" si="162"/>
        <v>77.505322610666781</v>
      </c>
      <c r="G358" s="11">
        <f t="shared" si="162"/>
        <v>72.256745304948922</v>
      </c>
      <c r="H358" s="11">
        <f t="shared" si="162"/>
        <v>1134.0797374391036</v>
      </c>
      <c r="I358" s="11">
        <f t="shared" si="162"/>
        <v>51541.062433523701</v>
      </c>
      <c r="J358" s="11">
        <f t="shared" si="162"/>
        <v>269995.15878280124</v>
      </c>
      <c r="K358" s="11">
        <f t="shared" si="162"/>
        <v>371488.39051633893</v>
      </c>
      <c r="L358" s="11">
        <f t="shared" si="162"/>
        <v>208403.92860506478</v>
      </c>
      <c r="M358" s="11">
        <f t="shared" si="162"/>
        <v>148714.23264042375</v>
      </c>
      <c r="N358" s="11">
        <f t="shared" si="162"/>
        <v>207509.42200398416</v>
      </c>
      <c r="O358" s="11">
        <f t="shared" si="162"/>
        <v>5173.3336090274715</v>
      </c>
      <c r="P358" s="105">
        <f t="shared" ref="P358" si="163">P321</f>
        <v>10390.961762703202</v>
      </c>
      <c r="Q358" s="11">
        <f t="shared" si="162"/>
        <v>65479.175241051489</v>
      </c>
      <c r="R358" s="11">
        <f t="shared" si="162"/>
        <v>97019.560695774577</v>
      </c>
      <c r="S358" s="11">
        <f t="shared" si="162"/>
        <v>2148.0851722805769</v>
      </c>
      <c r="T358" s="11">
        <f t="shared" si="162"/>
        <v>7.1154624373289714E-6</v>
      </c>
      <c r="U358" s="11">
        <f t="shared" si="162"/>
        <v>4327.5832356561023</v>
      </c>
      <c r="V358" s="11">
        <f t="shared" si="162"/>
        <v>66897.603565321086</v>
      </c>
      <c r="W358" s="40"/>
      <c r="X358" s="11"/>
      <c r="Y358" s="5"/>
      <c r="Z358" s="5"/>
      <c r="AA358" s="5"/>
      <c r="AB358" s="5"/>
      <c r="AC358" s="5">
        <f t="shared" si="136"/>
        <v>0</v>
      </c>
      <c r="AD358" s="5"/>
      <c r="AE358" s="5"/>
      <c r="AF358" s="5"/>
      <c r="AG358" s="5"/>
      <c r="AH358" s="5"/>
      <c r="AI358" s="5"/>
      <c r="AJ358" s="5"/>
    </row>
    <row r="359" spans="1:36" x14ac:dyDescent="0.25">
      <c r="A359" s="12">
        <f t="shared" si="137"/>
        <v>16</v>
      </c>
      <c r="B359" s="9" t="s">
        <v>98</v>
      </c>
      <c r="C359" s="11">
        <f t="shared" ref="C359:V359" si="164">C75</f>
        <v>425499.1225</v>
      </c>
      <c r="D359" s="11">
        <f t="shared" si="164"/>
        <v>383532.99008017121</v>
      </c>
      <c r="E359" s="11">
        <f t="shared" si="164"/>
        <v>899.7581193247205</v>
      </c>
      <c r="F359" s="11">
        <f t="shared" si="164"/>
        <v>5</v>
      </c>
      <c r="G359" s="11">
        <f t="shared" si="164"/>
        <v>5</v>
      </c>
      <c r="H359" s="11">
        <f t="shared" si="164"/>
        <v>0</v>
      </c>
      <c r="I359" s="11">
        <f t="shared" si="164"/>
        <v>11858.492314469993</v>
      </c>
      <c r="J359" s="11">
        <f t="shared" si="164"/>
        <v>18515.058861090831</v>
      </c>
      <c r="K359" s="11">
        <f t="shared" si="164"/>
        <v>8297.0031977809977</v>
      </c>
      <c r="L359" s="11">
        <f t="shared" si="164"/>
        <v>957.81992716225022</v>
      </c>
      <c r="M359" s="11">
        <f t="shared" si="164"/>
        <v>168</v>
      </c>
      <c r="N359" s="11">
        <f t="shared" si="164"/>
        <v>165</v>
      </c>
      <c r="O359" s="11">
        <f t="shared" si="164"/>
        <v>1027</v>
      </c>
      <c r="P359" s="105">
        <f t="shared" si="164"/>
        <v>0</v>
      </c>
      <c r="Q359" s="11">
        <f t="shared" si="164"/>
        <v>25</v>
      </c>
      <c r="R359" s="11">
        <f t="shared" si="164"/>
        <v>13</v>
      </c>
      <c r="S359" s="11">
        <f t="shared" si="164"/>
        <v>1</v>
      </c>
      <c r="T359" s="11">
        <f t="shared" si="164"/>
        <v>0</v>
      </c>
      <c r="U359" s="11">
        <f t="shared" si="164"/>
        <v>13</v>
      </c>
      <c r="V359" s="11">
        <f t="shared" si="164"/>
        <v>16</v>
      </c>
      <c r="W359" s="40"/>
      <c r="X359" s="11"/>
      <c r="Y359" s="5"/>
      <c r="Z359" s="5"/>
      <c r="AA359" s="9"/>
      <c r="AB359" s="5"/>
      <c r="AC359" s="5">
        <f t="shared" si="136"/>
        <v>0</v>
      </c>
      <c r="AD359" s="5"/>
      <c r="AE359" s="5"/>
      <c r="AF359" s="5"/>
      <c r="AG359" s="5"/>
      <c r="AH359" s="5"/>
      <c r="AI359" s="5"/>
      <c r="AJ359" s="5"/>
    </row>
    <row r="360" spans="1:36" x14ac:dyDescent="0.25">
      <c r="A360" s="12">
        <f t="shared" si="137"/>
        <v>17</v>
      </c>
      <c r="B360" s="9" t="s">
        <v>99</v>
      </c>
      <c r="C360" s="11">
        <f t="shared" ref="C360:V360" si="165">C85</f>
        <v>353743622.50133729</v>
      </c>
      <c r="D360" s="11">
        <f t="shared" si="165"/>
        <v>19862577.932974882</v>
      </c>
      <c r="E360" s="11">
        <f t="shared" si="165"/>
        <v>46597.075683576615</v>
      </c>
      <c r="F360" s="11">
        <f t="shared" si="165"/>
        <v>5000</v>
      </c>
      <c r="G360" s="11">
        <f t="shared" si="165"/>
        <v>5000</v>
      </c>
      <c r="H360" s="11">
        <f t="shared" si="165"/>
        <v>95113.636363636382</v>
      </c>
      <c r="I360" s="11">
        <f t="shared" si="165"/>
        <v>1946892.5647925793</v>
      </c>
      <c r="J360" s="11">
        <f t="shared" si="165"/>
        <v>17752920.512268085</v>
      </c>
      <c r="K360" s="11">
        <f t="shared" si="165"/>
        <v>28965019.325031847</v>
      </c>
      <c r="L360" s="11">
        <f t="shared" si="165"/>
        <v>17084877.445212834</v>
      </c>
      <c r="M360" s="11">
        <f t="shared" si="165"/>
        <v>12315179.353387499</v>
      </c>
      <c r="N360" s="11">
        <f t="shared" si="165"/>
        <v>25778202.55239328</v>
      </c>
      <c r="O360" s="11">
        <f t="shared" si="165"/>
        <v>171579.43636363637</v>
      </c>
      <c r="P360" s="105">
        <f t="shared" si="165"/>
        <v>0</v>
      </c>
      <c r="Q360" s="11">
        <f t="shared" si="165"/>
        <v>7752165.727156423</v>
      </c>
      <c r="R360" s="11">
        <f t="shared" si="165"/>
        <v>21840257.59372567</v>
      </c>
      <c r="S360" s="11">
        <f t="shared" si="165"/>
        <v>9388798.9501323942</v>
      </c>
      <c r="T360" s="11">
        <f t="shared" si="165"/>
        <v>0</v>
      </c>
      <c r="U360" s="11">
        <f t="shared" si="165"/>
        <v>376649.1632299326</v>
      </c>
      <c r="V360" s="11">
        <f t="shared" si="165"/>
        <v>190356791.23262098</v>
      </c>
      <c r="W360" s="40"/>
      <c r="X360" s="11"/>
      <c r="Y360" s="5"/>
      <c r="Z360" s="5"/>
      <c r="AA360" s="5"/>
      <c r="AB360" s="5"/>
      <c r="AC360" s="5">
        <f t="shared" si="136"/>
        <v>0</v>
      </c>
      <c r="AD360" s="5"/>
      <c r="AE360" s="5"/>
      <c r="AF360" s="5"/>
      <c r="AG360" s="5"/>
      <c r="AH360" s="5"/>
      <c r="AI360" s="5"/>
      <c r="AJ360" s="5"/>
    </row>
    <row r="361" spans="1:36" x14ac:dyDescent="0.25">
      <c r="A361" s="12">
        <f t="shared" si="137"/>
        <v>18</v>
      </c>
      <c r="B361" s="9" t="s">
        <v>100</v>
      </c>
      <c r="C361" s="11">
        <f t="shared" ref="C361:V361" si="166">C108</f>
        <v>2096125688.3775043</v>
      </c>
      <c r="D361" s="11">
        <f t="shared" si="166"/>
        <v>78899285.935958534</v>
      </c>
      <c r="E361" s="11">
        <f t="shared" si="166"/>
        <v>0</v>
      </c>
      <c r="F361" s="11">
        <f t="shared" si="166"/>
        <v>30000</v>
      </c>
      <c r="G361" s="11">
        <f t="shared" si="166"/>
        <v>30000</v>
      </c>
      <c r="H361" s="11">
        <f t="shared" si="166"/>
        <v>521117.49999999994</v>
      </c>
      <c r="I361" s="11">
        <f t="shared" si="166"/>
        <v>9367587.1761954669</v>
      </c>
      <c r="J361" s="11">
        <f t="shared" si="166"/>
        <v>91955094.850151956</v>
      </c>
      <c r="K361" s="11">
        <f t="shared" si="166"/>
        <v>150398054.67159384</v>
      </c>
      <c r="L361" s="11">
        <f t="shared" si="166"/>
        <v>90137453.779339164</v>
      </c>
      <c r="M361" s="11">
        <f t="shared" si="166"/>
        <v>71639159.337326512</v>
      </c>
      <c r="N361" s="11">
        <f t="shared" si="166"/>
        <v>150361272.54718637</v>
      </c>
      <c r="O361" s="11">
        <f t="shared" si="166"/>
        <v>1277297.8</v>
      </c>
      <c r="P361" s="105">
        <f t="shared" si="166"/>
        <v>0</v>
      </c>
      <c r="Q361" s="11">
        <f t="shared" si="166"/>
        <v>43370926.66538731</v>
      </c>
      <c r="R361" s="11">
        <f t="shared" si="166"/>
        <v>128823343.36438239</v>
      </c>
      <c r="S361" s="11">
        <f t="shared" si="166"/>
        <v>54522387.201456338</v>
      </c>
      <c r="T361" s="11">
        <f t="shared" si="166"/>
        <v>0</v>
      </c>
      <c r="U361" s="11">
        <f t="shared" si="166"/>
        <v>1734497.6288625919</v>
      </c>
      <c r="V361" s="11">
        <f t="shared" si="166"/>
        <v>1223058209.9196639</v>
      </c>
      <c r="W361" s="40"/>
      <c r="X361" s="11"/>
      <c r="Y361" s="5"/>
      <c r="Z361" s="5"/>
      <c r="AA361" s="5"/>
      <c r="AB361" s="5"/>
      <c r="AC361" s="5">
        <f t="shared" si="136"/>
        <v>0</v>
      </c>
      <c r="AD361" s="5"/>
      <c r="AE361" s="5"/>
      <c r="AF361" s="5"/>
      <c r="AG361" s="5"/>
      <c r="AH361" s="5"/>
      <c r="AI361" s="5"/>
      <c r="AJ361" s="5"/>
    </row>
    <row r="362" spans="1:3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101"/>
      <c r="Q362" s="5"/>
      <c r="R362" s="5"/>
      <c r="S362" s="5"/>
      <c r="T362" s="5"/>
      <c r="U362" s="5"/>
      <c r="V362" s="5"/>
      <c r="W362" s="62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101"/>
      <c r="Q363" s="5"/>
      <c r="R363" s="5"/>
      <c r="S363" s="5"/>
      <c r="T363" s="5"/>
      <c r="U363" s="5"/>
      <c r="V363" s="5"/>
      <c r="W363" s="62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101"/>
      <c r="Q364" s="5"/>
      <c r="R364" s="5"/>
      <c r="S364" s="5"/>
      <c r="T364" s="5"/>
      <c r="U364" s="5"/>
      <c r="V364" s="5"/>
      <c r="W364" s="62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01"/>
      <c r="Q365" s="5"/>
      <c r="R365" s="5"/>
      <c r="S365" s="5"/>
      <c r="T365" s="5"/>
      <c r="U365" s="5"/>
      <c r="V365" s="5"/>
      <c r="W365" s="62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101"/>
      <c r="Q366" s="5"/>
      <c r="R366" s="5"/>
      <c r="S366" s="5"/>
      <c r="T366" s="5"/>
      <c r="U366" s="5"/>
      <c r="V366" s="5"/>
      <c r="W366" s="62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101"/>
      <c r="Q367" s="5"/>
      <c r="R367" s="5"/>
      <c r="S367" s="5"/>
      <c r="T367" s="5"/>
      <c r="U367" s="5"/>
      <c r="V367" s="5"/>
      <c r="W367" s="62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101"/>
      <c r="Q368" s="5"/>
      <c r="R368" s="5"/>
      <c r="S368" s="5"/>
      <c r="T368" s="5"/>
      <c r="U368" s="5"/>
      <c r="V368" s="5"/>
      <c r="W368" s="62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101"/>
      <c r="Q369" s="5"/>
      <c r="R369" s="5"/>
      <c r="S369" s="5"/>
      <c r="T369" s="5"/>
      <c r="U369" s="5"/>
      <c r="V369" s="5"/>
      <c r="W369" s="62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101"/>
      <c r="Q370" s="5"/>
      <c r="R370" s="5"/>
      <c r="S370" s="5"/>
      <c r="T370" s="5"/>
      <c r="U370" s="5"/>
      <c r="V370" s="5"/>
      <c r="W370" s="62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01"/>
      <c r="Q371" s="5"/>
      <c r="R371" s="5"/>
      <c r="S371" s="5"/>
      <c r="T371" s="5"/>
      <c r="U371" s="5"/>
      <c r="V371" s="5"/>
      <c r="W371" s="62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101"/>
      <c r="Q372" s="5"/>
      <c r="R372" s="5"/>
      <c r="S372" s="5"/>
      <c r="T372" s="5"/>
      <c r="U372" s="5"/>
      <c r="V372" s="5"/>
      <c r="W372" s="62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101"/>
      <c r="Q373" s="5"/>
      <c r="R373" s="5"/>
      <c r="S373" s="5"/>
      <c r="T373" s="5"/>
      <c r="U373" s="5"/>
      <c r="V373" s="5"/>
      <c r="W373" s="62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62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x14ac:dyDescent="0.25">
      <c r="A375" s="8" t="s">
        <v>101</v>
      </c>
      <c r="B375" s="8"/>
      <c r="C375" s="5"/>
      <c r="D375" s="5"/>
      <c r="E375" s="5"/>
      <c r="F375" s="5"/>
      <c r="G375" s="5"/>
      <c r="H375" s="5"/>
      <c r="I375" s="5"/>
      <c r="J375" s="5"/>
      <c r="K375" s="56" t="s">
        <v>79</v>
      </c>
      <c r="L375" s="5"/>
      <c r="M375" s="5"/>
      <c r="N375" s="5"/>
      <c r="O375" s="5"/>
      <c r="P375" s="101"/>
      <c r="Q375" s="5"/>
      <c r="R375" s="5"/>
      <c r="S375" s="5"/>
      <c r="T375" s="8" t="s">
        <v>102</v>
      </c>
      <c r="U375" s="56" t="s">
        <v>79</v>
      </c>
      <c r="V375" s="5"/>
      <c r="W375" s="62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101"/>
      <c r="Q376" s="5"/>
      <c r="R376" s="5"/>
      <c r="S376" s="5"/>
      <c r="T376" s="5"/>
      <c r="U376" s="5"/>
      <c r="V376" s="5"/>
      <c r="W376" s="62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101"/>
      <c r="Q377" s="5"/>
      <c r="R377" s="5"/>
      <c r="S377" s="5"/>
      <c r="T377" s="5"/>
      <c r="U377" s="5"/>
      <c r="V377" s="5"/>
      <c r="W377" s="62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101"/>
      <c r="Q378" s="5"/>
      <c r="R378" s="5"/>
      <c r="S378" s="5"/>
      <c r="T378" s="5"/>
      <c r="U378" s="5"/>
      <c r="V378" s="5"/>
      <c r="W378" s="62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101"/>
      <c r="Q379" s="5"/>
      <c r="R379" s="5"/>
      <c r="S379" s="5"/>
      <c r="T379" s="5"/>
      <c r="U379" s="5"/>
      <c r="V379" s="5"/>
      <c r="W379" s="62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x14ac:dyDescent="0.25">
      <c r="A380" s="141" t="s">
        <v>217</v>
      </c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62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x14ac:dyDescent="0.25">
      <c r="A381" s="141" t="s">
        <v>218</v>
      </c>
      <c r="B381" s="154" t="s">
        <v>268</v>
      </c>
      <c r="C381" s="142">
        <v>3102944.4219554001</v>
      </c>
      <c r="D381" s="143">
        <f>+$C381*D$75/$C$405</f>
        <v>3095641.7723776051</v>
      </c>
      <c r="E381" s="143">
        <f>+$C381*E$75/$C$405</f>
        <v>7262.2926612787378</v>
      </c>
      <c r="F381" s="143">
        <f>+$C381*F$75/$C$405</f>
        <v>40.356916516236481</v>
      </c>
      <c r="G381" s="143">
        <v>0</v>
      </c>
      <c r="H381" s="143">
        <v>0</v>
      </c>
      <c r="I381" s="143">
        <v>0</v>
      </c>
      <c r="J381" s="143">
        <v>0</v>
      </c>
      <c r="K381" s="143">
        <v>0</v>
      </c>
      <c r="L381" s="143">
        <v>0</v>
      </c>
      <c r="M381" s="143">
        <v>0</v>
      </c>
      <c r="N381" s="143">
        <v>0</v>
      </c>
      <c r="O381" s="143">
        <v>0</v>
      </c>
      <c r="P381" s="143"/>
      <c r="Q381" s="143">
        <v>0</v>
      </c>
      <c r="R381" s="143">
        <v>0</v>
      </c>
      <c r="S381" s="143">
        <v>0</v>
      </c>
      <c r="T381" s="143">
        <v>0</v>
      </c>
      <c r="U381" s="143">
        <v>0</v>
      </c>
      <c r="V381" s="143">
        <v>0</v>
      </c>
      <c r="W381" s="62"/>
      <c r="X381" s="5"/>
      <c r="Y381" s="5"/>
      <c r="Z381" s="5"/>
      <c r="AA381" s="5"/>
      <c r="AB381" s="5"/>
      <c r="AC381" s="101">
        <f t="shared" ref="AC381:AC392" si="167">SUM(D381:V381)-C381</f>
        <v>0</v>
      </c>
      <c r="AD381" s="5"/>
      <c r="AE381" s="5"/>
      <c r="AF381" s="5"/>
      <c r="AG381" s="5"/>
      <c r="AH381" s="5"/>
      <c r="AI381" s="5"/>
      <c r="AJ381" s="5"/>
    </row>
    <row r="382" spans="1:36" x14ac:dyDescent="0.25">
      <c r="A382" s="141" t="s">
        <v>219</v>
      </c>
      <c r="B382" s="154" t="s">
        <v>269</v>
      </c>
      <c r="C382" s="142">
        <v>323820</v>
      </c>
      <c r="D382" s="143">
        <v>0</v>
      </c>
      <c r="E382" s="143">
        <v>0</v>
      </c>
      <c r="F382" s="143">
        <v>0</v>
      </c>
      <c r="G382" s="143">
        <f t="shared" ref="G382:O382" si="168">+$C382*G$75/$C$406</f>
        <v>39.4312179653501</v>
      </c>
      <c r="H382" s="143">
        <f t="shared" si="168"/>
        <v>0</v>
      </c>
      <c r="I382" s="143">
        <f t="shared" si="168"/>
        <v>93518.959038459056</v>
      </c>
      <c r="J382" s="143">
        <f t="shared" si="168"/>
        <v>146014.26431859186</v>
      </c>
      <c r="K382" s="143">
        <f t="shared" si="168"/>
        <v>65432.18831018186</v>
      </c>
      <c r="L382" s="143">
        <f t="shared" si="168"/>
        <v>7553.6012638980892</v>
      </c>
      <c r="M382" s="143">
        <f t="shared" si="168"/>
        <v>1324.8889236357634</v>
      </c>
      <c r="N382" s="143">
        <f t="shared" si="168"/>
        <v>1301.2301928565532</v>
      </c>
      <c r="O382" s="143">
        <f t="shared" si="168"/>
        <v>8099.1721700829103</v>
      </c>
      <c r="P382" s="143"/>
      <c r="Q382" s="143">
        <f t="shared" ref="Q382:V382" si="169">+$C382*Q$75/$C$406</f>
        <v>197.1560898267505</v>
      </c>
      <c r="R382" s="143">
        <f t="shared" si="169"/>
        <v>102.52116670991026</v>
      </c>
      <c r="S382" s="143">
        <f t="shared" si="169"/>
        <v>7.8862435930700201</v>
      </c>
      <c r="T382" s="143">
        <f t="shared" si="169"/>
        <v>0</v>
      </c>
      <c r="U382" s="143">
        <f t="shared" si="169"/>
        <v>102.52116670991026</v>
      </c>
      <c r="V382" s="143">
        <f t="shared" si="169"/>
        <v>126.17989748912032</v>
      </c>
      <c r="W382" s="62"/>
      <c r="X382" s="5"/>
      <c r="Y382" s="5"/>
      <c r="Z382" s="5"/>
      <c r="AA382" s="5"/>
      <c r="AB382" s="5"/>
      <c r="AC382" s="101">
        <f t="shared" si="167"/>
        <v>0</v>
      </c>
      <c r="AD382" s="5"/>
      <c r="AE382" s="5"/>
      <c r="AF382" s="5"/>
      <c r="AG382" s="5"/>
      <c r="AH382" s="5"/>
      <c r="AI382" s="5"/>
      <c r="AJ382" s="5"/>
    </row>
    <row r="383" spans="1:36" x14ac:dyDescent="0.25">
      <c r="A383" s="141" t="s">
        <v>220</v>
      </c>
      <c r="B383" s="154" t="s">
        <v>270</v>
      </c>
      <c r="C383" s="142">
        <v>78823.78688</v>
      </c>
      <c r="D383" s="143">
        <f t="shared" ref="D383:M385" si="170">+$C383*D$75/$C$75</f>
        <v>71049.55350766574</v>
      </c>
      <c r="E383" s="143">
        <f t="shared" si="170"/>
        <v>166.68034900871356</v>
      </c>
      <c r="F383" s="143">
        <f t="shared" si="170"/>
        <v>0.92625087470068757</v>
      </c>
      <c r="G383" s="143">
        <f t="shared" si="170"/>
        <v>0.92625087470068757</v>
      </c>
      <c r="H383" s="143">
        <f t="shared" si="170"/>
        <v>0</v>
      </c>
      <c r="I383" s="143">
        <f t="shared" si="170"/>
        <v>2196.7877757818424</v>
      </c>
      <c r="J383" s="143">
        <f t="shared" si="170"/>
        <v>3429.9178930440194</v>
      </c>
      <c r="K383" s="143">
        <f t="shared" si="170"/>
        <v>1537.0212938678101</v>
      </c>
      <c r="L383" s="143">
        <f t="shared" si="170"/>
        <v>177.43630906795661</v>
      </c>
      <c r="M383" s="143">
        <f t="shared" si="170"/>
        <v>31.122029389943101</v>
      </c>
      <c r="N383" s="143">
        <f t="shared" ref="N383:V385" si="171">+$C383*N$75/$C$75</f>
        <v>30.56627886512269</v>
      </c>
      <c r="O383" s="143">
        <f t="shared" si="171"/>
        <v>190.25192966352122</v>
      </c>
      <c r="P383" s="143"/>
      <c r="Q383" s="143">
        <f t="shared" si="171"/>
        <v>4.6312543735034382</v>
      </c>
      <c r="R383" s="143">
        <f t="shared" si="171"/>
        <v>2.4082522742217876</v>
      </c>
      <c r="S383" s="143">
        <f t="shared" si="171"/>
        <v>0.18525017494013751</v>
      </c>
      <c r="T383" s="143">
        <f t="shared" si="171"/>
        <v>0</v>
      </c>
      <c r="U383" s="143">
        <f t="shared" si="171"/>
        <v>2.4082522742217876</v>
      </c>
      <c r="V383" s="143">
        <f t="shared" si="171"/>
        <v>2.9640027990422002</v>
      </c>
      <c r="W383" s="62"/>
      <c r="X383" s="5"/>
      <c r="Y383" s="5"/>
      <c r="Z383" s="5"/>
      <c r="AA383" s="5"/>
      <c r="AB383" s="5"/>
      <c r="AC383" s="101">
        <f t="shared" si="167"/>
        <v>0</v>
      </c>
      <c r="AD383" s="5"/>
      <c r="AE383" s="5"/>
      <c r="AF383" s="5"/>
      <c r="AG383" s="5"/>
      <c r="AH383" s="5"/>
      <c r="AI383" s="5"/>
      <c r="AJ383" s="5"/>
    </row>
    <row r="384" spans="1:36" x14ac:dyDescent="0.25">
      <c r="A384" s="141" t="s">
        <v>220</v>
      </c>
      <c r="B384" s="154" t="s">
        <v>271</v>
      </c>
      <c r="C384" s="142">
        <v>0</v>
      </c>
      <c r="D384" s="143">
        <f t="shared" si="170"/>
        <v>0</v>
      </c>
      <c r="E384" s="143">
        <f t="shared" si="170"/>
        <v>0</v>
      </c>
      <c r="F384" s="143">
        <f t="shared" si="170"/>
        <v>0</v>
      </c>
      <c r="G384" s="143">
        <f t="shared" si="170"/>
        <v>0</v>
      </c>
      <c r="H384" s="143">
        <f t="shared" si="170"/>
        <v>0</v>
      </c>
      <c r="I384" s="143">
        <f t="shared" si="170"/>
        <v>0</v>
      </c>
      <c r="J384" s="143">
        <f t="shared" si="170"/>
        <v>0</v>
      </c>
      <c r="K384" s="143">
        <f t="shared" si="170"/>
        <v>0</v>
      </c>
      <c r="L384" s="143">
        <f t="shared" si="170"/>
        <v>0</v>
      </c>
      <c r="M384" s="143">
        <f t="shared" si="170"/>
        <v>0</v>
      </c>
      <c r="N384" s="143">
        <f t="shared" si="171"/>
        <v>0</v>
      </c>
      <c r="O384" s="143">
        <f t="shared" si="171"/>
        <v>0</v>
      </c>
      <c r="P384" s="143"/>
      <c r="Q384" s="143">
        <f t="shared" si="171"/>
        <v>0</v>
      </c>
      <c r="R384" s="143">
        <f t="shared" si="171"/>
        <v>0</v>
      </c>
      <c r="S384" s="143">
        <f t="shared" si="171"/>
        <v>0</v>
      </c>
      <c r="T384" s="143">
        <f t="shared" si="171"/>
        <v>0</v>
      </c>
      <c r="U384" s="143">
        <f t="shared" si="171"/>
        <v>0</v>
      </c>
      <c r="V384" s="143">
        <f t="shared" si="171"/>
        <v>0</v>
      </c>
      <c r="W384" s="62"/>
      <c r="X384" s="5"/>
      <c r="Y384" s="5"/>
      <c r="Z384" s="5"/>
      <c r="AA384" s="5"/>
      <c r="AB384" s="5"/>
      <c r="AC384" s="101">
        <f t="shared" si="167"/>
        <v>0</v>
      </c>
      <c r="AD384" s="5"/>
      <c r="AE384" s="5"/>
      <c r="AF384" s="5"/>
      <c r="AG384" s="5"/>
      <c r="AH384" s="5"/>
      <c r="AI384" s="5"/>
      <c r="AJ384" s="5"/>
    </row>
    <row r="385" spans="1:36" x14ac:dyDescent="0.25">
      <c r="A385" s="141" t="s">
        <v>220</v>
      </c>
      <c r="B385" s="154" t="s">
        <v>272</v>
      </c>
      <c r="C385" s="142">
        <v>1303747.6408319999</v>
      </c>
      <c r="D385" s="143">
        <f t="shared" si="170"/>
        <v>1175161.6032962936</v>
      </c>
      <c r="E385" s="143">
        <f t="shared" si="170"/>
        <v>2756.8976370545661</v>
      </c>
      <c r="F385" s="143">
        <f t="shared" si="170"/>
        <v>15.320215388129265</v>
      </c>
      <c r="G385" s="143">
        <f t="shared" si="170"/>
        <v>15.320215388129265</v>
      </c>
      <c r="H385" s="143">
        <f t="shared" si="170"/>
        <v>0</v>
      </c>
      <c r="I385" s="143">
        <f t="shared" si="170"/>
        <v>36334.931287231171</v>
      </c>
      <c r="J385" s="143">
        <f t="shared" si="170"/>
        <v>56730.937935160575</v>
      </c>
      <c r="K385" s="143">
        <f t="shared" si="170"/>
        <v>25422.375213200434</v>
      </c>
      <c r="L385" s="143">
        <f t="shared" si="170"/>
        <v>2934.8015174335919</v>
      </c>
      <c r="M385" s="143">
        <f t="shared" si="170"/>
        <v>514.75923704114336</v>
      </c>
      <c r="N385" s="143">
        <f t="shared" si="171"/>
        <v>505.56710780826575</v>
      </c>
      <c r="O385" s="143">
        <f t="shared" si="171"/>
        <v>3146.7722407217516</v>
      </c>
      <c r="P385" s="143"/>
      <c r="Q385" s="143">
        <f t="shared" si="171"/>
        <v>76.601076940646337</v>
      </c>
      <c r="R385" s="143">
        <f t="shared" si="171"/>
        <v>39.832560009136095</v>
      </c>
      <c r="S385" s="143">
        <f t="shared" si="171"/>
        <v>3.0640430776258532</v>
      </c>
      <c r="T385" s="143">
        <f t="shared" si="171"/>
        <v>0</v>
      </c>
      <c r="U385" s="143">
        <f t="shared" si="171"/>
        <v>39.832560009136095</v>
      </c>
      <c r="V385" s="143">
        <f t="shared" si="171"/>
        <v>49.02468924201365</v>
      </c>
      <c r="W385" s="62"/>
      <c r="X385" s="5"/>
      <c r="Y385" s="5"/>
      <c r="Z385" s="5"/>
      <c r="AA385" s="5"/>
      <c r="AB385" s="5"/>
      <c r="AC385" s="101">
        <f t="shared" si="167"/>
        <v>0</v>
      </c>
      <c r="AD385" s="5"/>
      <c r="AE385" s="5"/>
      <c r="AF385" s="5"/>
      <c r="AG385" s="5"/>
      <c r="AH385" s="5"/>
      <c r="AI385" s="5"/>
      <c r="AJ385" s="5"/>
    </row>
    <row r="386" spans="1:36" x14ac:dyDescent="0.25">
      <c r="A386" s="141" t="s">
        <v>220</v>
      </c>
      <c r="B386" s="154" t="s">
        <v>273</v>
      </c>
      <c r="C386" s="142">
        <v>202372.1675712</v>
      </c>
      <c r="D386" s="143">
        <f>+$C386*D$75/$C$75</f>
        <v>182412.60306615039</v>
      </c>
      <c r="E386" s="143">
        <f t="shared" ref="E386:G387" si="172">+$C386*E$75/$C$75</f>
        <v>427.93507969579917</v>
      </c>
      <c r="F386" s="143">
        <f t="shared" si="172"/>
        <v>2.3780562270278245</v>
      </c>
      <c r="G386" s="143">
        <f t="shared" si="172"/>
        <v>2.3780562270278245</v>
      </c>
      <c r="H386" s="143">
        <f>+$C386*H$75/$C$75</f>
        <v>0</v>
      </c>
      <c r="I386" s="143">
        <f t="shared" ref="I386:V387" si="173">+$C386*I$75/$C$75</f>
        <v>5640.0322983173928</v>
      </c>
      <c r="J386" s="143">
        <f t="shared" si="173"/>
        <v>8805.9702036807503</v>
      </c>
      <c r="K386" s="143">
        <f t="shared" si="173"/>
        <v>3946.1480240305741</v>
      </c>
      <c r="L386" s="143">
        <f t="shared" si="173"/>
        <v>455.54992843190524</v>
      </c>
      <c r="M386" s="143">
        <f t="shared" si="173"/>
        <v>79.902689228134903</v>
      </c>
      <c r="N386" s="143">
        <f t="shared" si="173"/>
        <v>78.475855491918196</v>
      </c>
      <c r="O386" s="143">
        <f t="shared" si="173"/>
        <v>488.45274903151505</v>
      </c>
      <c r="P386" s="143"/>
      <c r="Q386" s="143">
        <f t="shared" si="173"/>
        <v>11.890281135139121</v>
      </c>
      <c r="R386" s="143">
        <f t="shared" si="173"/>
        <v>6.182946190272343</v>
      </c>
      <c r="S386" s="143">
        <f t="shared" si="173"/>
        <v>0.47561124540556488</v>
      </c>
      <c r="T386" s="143">
        <f t="shared" si="173"/>
        <v>0</v>
      </c>
      <c r="U386" s="143">
        <f t="shared" si="173"/>
        <v>6.182946190272343</v>
      </c>
      <c r="V386" s="143">
        <f t="shared" si="173"/>
        <v>7.609779926489038</v>
      </c>
      <c r="W386" s="62"/>
      <c r="X386" s="5"/>
      <c r="Y386" s="5"/>
      <c r="Z386" s="5"/>
      <c r="AA386" s="5"/>
      <c r="AB386" s="5"/>
      <c r="AC386" s="101">
        <f t="shared" si="167"/>
        <v>0</v>
      </c>
      <c r="AD386" s="5"/>
      <c r="AE386" s="5"/>
      <c r="AF386" s="5"/>
      <c r="AG386" s="5"/>
      <c r="AH386" s="5"/>
      <c r="AI386" s="5"/>
      <c r="AJ386" s="5"/>
    </row>
    <row r="387" spans="1:36" x14ac:dyDescent="0.25">
      <c r="A387" s="141" t="s">
        <v>220</v>
      </c>
      <c r="B387" s="154" t="s">
        <v>274</v>
      </c>
      <c r="C387" s="142">
        <v>584064</v>
      </c>
      <c r="D387" s="143">
        <f>+$C387*D$75/$C$75</f>
        <v>526458.92899152834</v>
      </c>
      <c r="E387" s="143">
        <f t="shared" si="172"/>
        <v>1235.0585428182019</v>
      </c>
      <c r="F387" s="143">
        <f t="shared" si="172"/>
        <v>6.8632808990105501</v>
      </c>
      <c r="G387" s="143">
        <f t="shared" si="172"/>
        <v>6.8632808990105501</v>
      </c>
      <c r="H387" s="143">
        <f>+$C387*H$75/$C$75</f>
        <v>0</v>
      </c>
      <c r="I387" s="143">
        <f t="shared" si="173"/>
        <v>16277.632758593061</v>
      </c>
      <c r="J387" s="143">
        <f t="shared" si="173"/>
        <v>25414.809965076147</v>
      </c>
      <c r="K387" s="143">
        <f t="shared" si="173"/>
        <v>11388.932713271954</v>
      </c>
      <c r="L387" s="143">
        <f t="shared" si="173"/>
        <v>1314.7574421568695</v>
      </c>
      <c r="M387" s="143">
        <f t="shared" si="173"/>
        <v>230.60623820675448</v>
      </c>
      <c r="N387" s="143">
        <f t="shared" si="173"/>
        <v>226.48826966734813</v>
      </c>
      <c r="O387" s="143">
        <f t="shared" si="173"/>
        <v>1409.7178966567669</v>
      </c>
      <c r="P387" s="143"/>
      <c r="Q387" s="143">
        <f t="shared" si="173"/>
        <v>34.316404495052751</v>
      </c>
      <c r="R387" s="143">
        <f t="shared" si="173"/>
        <v>17.844530337427429</v>
      </c>
      <c r="S387" s="143">
        <f t="shared" si="173"/>
        <v>1.37265617980211</v>
      </c>
      <c r="T387" s="143">
        <f t="shared" si="173"/>
        <v>0</v>
      </c>
      <c r="U387" s="143">
        <f t="shared" si="173"/>
        <v>17.844530337427429</v>
      </c>
      <c r="V387" s="143">
        <f t="shared" si="173"/>
        <v>21.962498876833759</v>
      </c>
      <c r="W387" s="62"/>
      <c r="X387" s="5"/>
      <c r="Y387" s="5"/>
      <c r="Z387" s="5"/>
      <c r="AA387" s="5"/>
      <c r="AB387" s="5"/>
      <c r="AC387" s="101">
        <f t="shared" si="167"/>
        <v>0</v>
      </c>
      <c r="AD387" s="5"/>
      <c r="AE387" s="5"/>
      <c r="AF387" s="5"/>
      <c r="AG387" s="5"/>
      <c r="AH387" s="5"/>
      <c r="AI387" s="5"/>
      <c r="AJ387" s="5"/>
    </row>
    <row r="388" spans="1:36" x14ac:dyDescent="0.25">
      <c r="A388" s="141" t="s">
        <v>221</v>
      </c>
      <c r="B388" s="154" t="s">
        <v>275</v>
      </c>
      <c r="C388" s="142">
        <v>372240</v>
      </c>
      <c r="D388" s="143">
        <v>0</v>
      </c>
      <c r="E388" s="143">
        <v>0</v>
      </c>
      <c r="F388" s="143">
        <v>0</v>
      </c>
      <c r="G388" s="143">
        <v>0</v>
      </c>
      <c r="H388" s="143">
        <v>0</v>
      </c>
      <c r="I388" s="143">
        <v>0</v>
      </c>
      <c r="J388" s="143">
        <v>0</v>
      </c>
      <c r="K388" s="143">
        <v>0</v>
      </c>
      <c r="L388" s="143">
        <v>0</v>
      </c>
      <c r="M388" s="143">
        <v>0</v>
      </c>
      <c r="N388" s="143">
        <f>$C388*+N$75/$C$407</f>
        <v>279180</v>
      </c>
      <c r="O388" s="143">
        <v>0</v>
      </c>
      <c r="P388" s="143"/>
      <c r="Q388" s="143">
        <f>$C388*+Q$75/$C$407</f>
        <v>42300</v>
      </c>
      <c r="R388" s="143">
        <f>$C388*+R$75/$C$407</f>
        <v>21996</v>
      </c>
      <c r="S388" s="143">
        <f>$C388*+S$75/$C$407</f>
        <v>1692</v>
      </c>
      <c r="T388" s="143">
        <v>0</v>
      </c>
      <c r="U388" s="143">
        <v>0</v>
      </c>
      <c r="V388" s="143">
        <f>$C388*+V$75/$C$407</f>
        <v>27072</v>
      </c>
      <c r="W388" s="62"/>
      <c r="X388" s="5"/>
      <c r="Y388" s="5"/>
      <c r="Z388" s="5"/>
      <c r="AA388" s="5"/>
      <c r="AB388" s="5"/>
      <c r="AC388" s="101">
        <f t="shared" si="167"/>
        <v>0</v>
      </c>
      <c r="AD388" s="5"/>
      <c r="AE388" s="5"/>
      <c r="AF388" s="5"/>
      <c r="AG388" s="5"/>
      <c r="AH388" s="5"/>
      <c r="AI388" s="5"/>
      <c r="AJ388" s="5"/>
    </row>
    <row r="389" spans="1:36" x14ac:dyDescent="0.25">
      <c r="A389" s="141" t="s">
        <v>219</v>
      </c>
      <c r="B389" s="154" t="s">
        <v>276</v>
      </c>
      <c r="C389" s="142">
        <v>1182468.19704</v>
      </c>
      <c r="D389" s="143">
        <v>0</v>
      </c>
      <c r="E389" s="143">
        <v>0</v>
      </c>
      <c r="F389" s="143">
        <v>0</v>
      </c>
      <c r="G389" s="143">
        <f t="shared" ref="G389:O389" si="174">+$C389*G$75/$C$406</f>
        <v>143.98789826007902</v>
      </c>
      <c r="H389" s="143">
        <f t="shared" si="174"/>
        <v>0</v>
      </c>
      <c r="I389" s="143">
        <f t="shared" si="174"/>
        <v>341495.87697876687</v>
      </c>
      <c r="J389" s="143">
        <f t="shared" si="174"/>
        <v>533188.88231402414</v>
      </c>
      <c r="K389" s="143">
        <f t="shared" si="174"/>
        <v>238933.61046112815</v>
      </c>
      <c r="L389" s="143">
        <f t="shared" si="174"/>
        <v>27582.895644742879</v>
      </c>
      <c r="M389" s="143">
        <f t="shared" si="174"/>
        <v>4837.9933815386548</v>
      </c>
      <c r="N389" s="143">
        <f t="shared" si="174"/>
        <v>4751.6006425826072</v>
      </c>
      <c r="O389" s="143">
        <f t="shared" si="174"/>
        <v>29575.114302620234</v>
      </c>
      <c r="P389" s="143"/>
      <c r="Q389" s="143">
        <f t="shared" ref="Q389:V389" si="175">+$C389*Q$75/$C$406</f>
        <v>719.93949130039505</v>
      </c>
      <c r="R389" s="143">
        <f t="shared" si="175"/>
        <v>374.36853547620547</v>
      </c>
      <c r="S389" s="143">
        <f t="shared" si="175"/>
        <v>28.797579652015806</v>
      </c>
      <c r="T389" s="143">
        <f t="shared" si="175"/>
        <v>0</v>
      </c>
      <c r="U389" s="143">
        <f t="shared" si="175"/>
        <v>374.36853547620547</v>
      </c>
      <c r="V389" s="143">
        <f t="shared" si="175"/>
        <v>460.76127443225289</v>
      </c>
      <c r="W389" s="62"/>
      <c r="X389" s="5"/>
      <c r="Y389" s="5"/>
      <c r="Z389" s="5"/>
      <c r="AA389" s="5"/>
      <c r="AB389" s="5"/>
      <c r="AC389" s="101">
        <f t="shared" si="167"/>
        <v>0</v>
      </c>
      <c r="AD389" s="5"/>
      <c r="AE389" s="5"/>
      <c r="AF389" s="5"/>
      <c r="AG389" s="5"/>
      <c r="AH389" s="5"/>
      <c r="AI389" s="5"/>
      <c r="AJ389" s="5"/>
    </row>
    <row r="390" spans="1:36" x14ac:dyDescent="0.25">
      <c r="A390" s="141" t="s">
        <v>220</v>
      </c>
      <c r="B390" s="154" t="s">
        <v>277</v>
      </c>
      <c r="C390" s="142">
        <v>96615.7000004</v>
      </c>
      <c r="D390" s="143">
        <f t="shared" ref="D390:O394" si="176">+$C390*D$75/$C$75</f>
        <v>87086.685613181748</v>
      </c>
      <c r="E390" s="143">
        <f t="shared" si="176"/>
        <v>204.30303127029671</v>
      </c>
      <c r="F390" s="143">
        <f t="shared" si="176"/>
        <v>1.1353219653279074</v>
      </c>
      <c r="G390" s="143">
        <f t="shared" si="176"/>
        <v>1.1353219653279074</v>
      </c>
      <c r="H390" s="143">
        <f t="shared" si="176"/>
        <v>0</v>
      </c>
      <c r="I390" s="143">
        <f t="shared" si="176"/>
        <v>2692.6413600579913</v>
      </c>
      <c r="J390" s="143">
        <f t="shared" si="176"/>
        <v>4204.1106028671056</v>
      </c>
      <c r="K390" s="143">
        <f t="shared" si="176"/>
        <v>1883.9539953673307</v>
      </c>
      <c r="L390" s="143">
        <f t="shared" si="176"/>
        <v>217.48680042721583</v>
      </c>
      <c r="M390" s="143">
        <f t="shared" si="176"/>
        <v>38.146818035017688</v>
      </c>
      <c r="N390" s="143">
        <f t="shared" si="176"/>
        <v>37.465624855820941</v>
      </c>
      <c r="O390" s="143">
        <f t="shared" si="176"/>
        <v>233.19513167835217</v>
      </c>
      <c r="P390" s="143"/>
      <c r="Q390" s="143">
        <f t="shared" ref="Q390:V394" si="177">+$C390*Q$75/$C$75</f>
        <v>5.6766098266395373</v>
      </c>
      <c r="R390" s="143">
        <f t="shared" si="177"/>
        <v>2.9518371098525589</v>
      </c>
      <c r="S390" s="143">
        <f t="shared" si="177"/>
        <v>0.22706439306558146</v>
      </c>
      <c r="T390" s="143">
        <f t="shared" si="177"/>
        <v>0</v>
      </c>
      <c r="U390" s="143">
        <f t="shared" si="177"/>
        <v>2.9518371098525589</v>
      </c>
      <c r="V390" s="143">
        <f t="shared" si="177"/>
        <v>3.6330302890493034</v>
      </c>
      <c r="W390" s="62"/>
      <c r="X390" s="5"/>
      <c r="Y390" s="5"/>
      <c r="Z390" s="5"/>
      <c r="AA390" s="5"/>
      <c r="AB390" s="5"/>
      <c r="AC390" s="101">
        <f t="shared" si="167"/>
        <v>0</v>
      </c>
      <c r="AD390" s="5"/>
      <c r="AE390" s="5"/>
      <c r="AF390" s="5"/>
      <c r="AG390" s="5"/>
      <c r="AH390" s="5"/>
      <c r="AI390" s="5"/>
      <c r="AJ390" s="5"/>
    </row>
    <row r="391" spans="1:36" x14ac:dyDescent="0.25">
      <c r="A391" s="141" t="s">
        <v>220</v>
      </c>
      <c r="B391" s="154" t="s">
        <v>278</v>
      </c>
      <c r="C391" s="142">
        <v>8023.1542854999998</v>
      </c>
      <c r="D391" s="143">
        <f t="shared" si="176"/>
        <v>7231.8465309933854</v>
      </c>
      <c r="E391" s="143">
        <f t="shared" si="176"/>
        <v>16.965718210085267</v>
      </c>
      <c r="F391" s="143">
        <f t="shared" si="176"/>
        <v>9.4279328220001193E-2</v>
      </c>
      <c r="G391" s="143">
        <f t="shared" si="176"/>
        <v>9.4279328220001193E-2</v>
      </c>
      <c r="H391" s="143">
        <f t="shared" si="176"/>
        <v>0</v>
      </c>
      <c r="I391" s="143">
        <f t="shared" si="176"/>
        <v>223.60213782205565</v>
      </c>
      <c r="J391" s="143">
        <f t="shared" si="176"/>
        <v>349.1174622754848</v>
      </c>
      <c r="K391" s="143">
        <f t="shared" si="176"/>
        <v>156.44717754519885</v>
      </c>
      <c r="L391" s="143">
        <f t="shared" si="176"/>
        <v>18.060523857717488</v>
      </c>
      <c r="M391" s="143">
        <f t="shared" si="176"/>
        <v>3.1677854281920403</v>
      </c>
      <c r="N391" s="143">
        <f t="shared" si="176"/>
        <v>3.1112178312600398</v>
      </c>
      <c r="O391" s="143">
        <f t="shared" si="176"/>
        <v>19.364974016388249</v>
      </c>
      <c r="P391" s="143"/>
      <c r="Q391" s="143">
        <f t="shared" si="177"/>
        <v>0.47139664110000601</v>
      </c>
      <c r="R391" s="143">
        <f t="shared" si="177"/>
        <v>0.24512625337200311</v>
      </c>
      <c r="S391" s="143">
        <f t="shared" si="177"/>
        <v>1.8855865644000241E-2</v>
      </c>
      <c r="T391" s="143">
        <f t="shared" si="177"/>
        <v>0</v>
      </c>
      <c r="U391" s="143">
        <f t="shared" si="177"/>
        <v>0.24512625337200311</v>
      </c>
      <c r="V391" s="143">
        <f t="shared" si="177"/>
        <v>0.30169385030400386</v>
      </c>
      <c r="W391" s="62"/>
      <c r="X391" s="5"/>
      <c r="Y391" s="5"/>
      <c r="Z391" s="5"/>
      <c r="AA391" s="5"/>
      <c r="AB391" s="5"/>
      <c r="AC391" s="101">
        <f t="shared" si="167"/>
        <v>0</v>
      </c>
      <c r="AD391" s="5"/>
      <c r="AE391" s="5"/>
      <c r="AF391" s="5"/>
      <c r="AG391" s="5"/>
      <c r="AH391" s="5"/>
      <c r="AI391" s="5"/>
      <c r="AJ391" s="5"/>
    </row>
    <row r="392" spans="1:36" x14ac:dyDescent="0.25">
      <c r="A392" s="141" t="s">
        <v>220</v>
      </c>
      <c r="B392" s="154" t="s">
        <v>279</v>
      </c>
      <c r="C392" s="142">
        <v>76099.833599999998</v>
      </c>
      <c r="D392" s="143">
        <f t="shared" si="176"/>
        <v>68594.258323556191</v>
      </c>
      <c r="E392" s="143">
        <f t="shared" si="176"/>
        <v>160.9202922877007</v>
      </c>
      <c r="F392" s="143">
        <f t="shared" si="176"/>
        <v>0.89424195698546949</v>
      </c>
      <c r="G392" s="143">
        <f t="shared" si="176"/>
        <v>0.89424195698546949</v>
      </c>
      <c r="H392" s="143">
        <f t="shared" si="176"/>
        <v>0</v>
      </c>
      <c r="I392" s="143">
        <f t="shared" si="176"/>
        <v>2120.8722748377591</v>
      </c>
      <c r="J392" s="143">
        <f t="shared" si="176"/>
        <v>3311.3884939286045</v>
      </c>
      <c r="K392" s="143">
        <f t="shared" si="176"/>
        <v>1483.9056753396753</v>
      </c>
      <c r="L392" s="143">
        <f t="shared" si="176"/>
        <v>171.30455322105007</v>
      </c>
      <c r="M392" s="143">
        <f t="shared" si="176"/>
        <v>30.046529754711774</v>
      </c>
      <c r="N392" s="143">
        <f t="shared" si="176"/>
        <v>29.509984580520491</v>
      </c>
      <c r="O392" s="143">
        <f t="shared" si="176"/>
        <v>183.67729796481541</v>
      </c>
      <c r="P392" s="143"/>
      <c r="Q392" s="143">
        <f t="shared" si="177"/>
        <v>4.4712097849273471</v>
      </c>
      <c r="R392" s="143">
        <f t="shared" si="177"/>
        <v>2.3250290881622204</v>
      </c>
      <c r="S392" s="143">
        <f t="shared" si="177"/>
        <v>0.17884839139709388</v>
      </c>
      <c r="T392" s="143">
        <f t="shared" si="177"/>
        <v>0</v>
      </c>
      <c r="U392" s="143">
        <f t="shared" si="177"/>
        <v>2.3250290881622204</v>
      </c>
      <c r="V392" s="143">
        <f t="shared" si="177"/>
        <v>2.8615742623535021</v>
      </c>
      <c r="W392" s="62"/>
      <c r="X392" s="5"/>
      <c r="Y392" s="5"/>
      <c r="Z392" s="5"/>
      <c r="AA392" s="5"/>
      <c r="AB392" s="5"/>
      <c r="AC392" s="101">
        <f t="shared" si="167"/>
        <v>0</v>
      </c>
      <c r="AD392" s="5"/>
      <c r="AE392" s="5"/>
      <c r="AF392" s="5"/>
      <c r="AG392" s="5"/>
      <c r="AH392" s="5"/>
      <c r="AI392" s="5"/>
      <c r="AJ392" s="5"/>
    </row>
    <row r="393" spans="1:36" s="100" customFormat="1" x14ac:dyDescent="0.25">
      <c r="A393" s="141" t="s">
        <v>220</v>
      </c>
      <c r="B393" s="154" t="s">
        <v>280</v>
      </c>
      <c r="C393" s="142">
        <v>-215568</v>
      </c>
      <c r="D393" s="143">
        <f t="shared" si="176"/>
        <v>-194306.95678015726</v>
      </c>
      <c r="E393" s="143">
        <f t="shared" si="176"/>
        <v>-455.83891484192509</v>
      </c>
      <c r="F393" s="143">
        <f t="shared" si="176"/>
        <v>-2.5331192075490119</v>
      </c>
      <c r="G393" s="143">
        <f t="shared" si="176"/>
        <v>-2.5331192075490119</v>
      </c>
      <c r="H393" s="143">
        <f t="shared" si="176"/>
        <v>0</v>
      </c>
      <c r="I393" s="143">
        <f t="shared" si="176"/>
        <v>-6007.7949308712559</v>
      </c>
      <c r="J393" s="143">
        <f t="shared" si="176"/>
        <v>-9380.1702459859443</v>
      </c>
      <c r="K393" s="143">
        <f t="shared" si="176"/>
        <v>-4203.4596330789236</v>
      </c>
      <c r="L393" s="143">
        <f t="shared" si="176"/>
        <v>-485.25441097357833</v>
      </c>
      <c r="M393" s="143">
        <f t="shared" si="176"/>
        <v>-85.112805373646808</v>
      </c>
      <c r="N393" s="143">
        <f t="shared" si="176"/>
        <v>-83.592933849117401</v>
      </c>
      <c r="O393" s="143">
        <f t="shared" si="176"/>
        <v>-520.30268523056702</v>
      </c>
      <c r="P393" s="143"/>
      <c r="Q393" s="143">
        <f t="shared" si="177"/>
        <v>-12.665596037745061</v>
      </c>
      <c r="R393" s="143">
        <f t="shared" si="177"/>
        <v>-6.5861099396274314</v>
      </c>
      <c r="S393" s="143">
        <f t="shared" si="177"/>
        <v>-0.50662384150980244</v>
      </c>
      <c r="T393" s="143">
        <f t="shared" si="177"/>
        <v>0</v>
      </c>
      <c r="U393" s="143">
        <f t="shared" si="177"/>
        <v>-6.5861099396274314</v>
      </c>
      <c r="V393" s="143">
        <f t="shared" si="177"/>
        <v>-8.1059814641568391</v>
      </c>
      <c r="W393" s="62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</row>
    <row r="394" spans="1:36" s="100" customFormat="1" x14ac:dyDescent="0.25">
      <c r="A394" s="141" t="s">
        <v>220</v>
      </c>
      <c r="B394" s="154" t="s">
        <v>281</v>
      </c>
      <c r="C394" s="142">
        <v>183600</v>
      </c>
      <c r="D394" s="143">
        <f t="shared" si="176"/>
        <v>165491.89705724819</v>
      </c>
      <c r="E394" s="143">
        <f t="shared" si="176"/>
        <v>388.23955672909455</v>
      </c>
      <c r="F394" s="143">
        <f t="shared" si="176"/>
        <v>2.1574662589345293</v>
      </c>
      <c r="G394" s="143">
        <f t="shared" si="176"/>
        <v>2.1574662589345293</v>
      </c>
      <c r="H394" s="143">
        <f t="shared" si="176"/>
        <v>0</v>
      </c>
      <c r="I394" s="143">
        <f t="shared" si="176"/>
        <v>5116.8594100606888</v>
      </c>
      <c r="J394" s="143">
        <f t="shared" si="176"/>
        <v>7989.122954998048</v>
      </c>
      <c r="K394" s="143">
        <f t="shared" si="176"/>
        <v>3580.1008898968794</v>
      </c>
      <c r="L394" s="143">
        <f t="shared" si="176"/>
        <v>413.29283499753666</v>
      </c>
      <c r="M394" s="143">
        <f t="shared" si="176"/>
        <v>72.490866300200182</v>
      </c>
      <c r="N394" s="143">
        <f t="shared" si="176"/>
        <v>71.19638654483947</v>
      </c>
      <c r="O394" s="143">
        <f t="shared" si="176"/>
        <v>443.14356958515231</v>
      </c>
      <c r="P394" s="143"/>
      <c r="Q394" s="143">
        <f t="shared" si="177"/>
        <v>10.787331294672647</v>
      </c>
      <c r="R394" s="143">
        <f t="shared" si="177"/>
        <v>5.6094122732297764</v>
      </c>
      <c r="S394" s="143">
        <f t="shared" si="177"/>
        <v>0.43149325178690584</v>
      </c>
      <c r="T394" s="143">
        <f t="shared" si="177"/>
        <v>0</v>
      </c>
      <c r="U394" s="143">
        <f t="shared" si="177"/>
        <v>5.6094122732297764</v>
      </c>
      <c r="V394" s="143">
        <f t="shared" si="177"/>
        <v>6.9038920285904934</v>
      </c>
      <c r="W394" s="62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</row>
    <row r="395" spans="1:36" x14ac:dyDescent="0.25">
      <c r="A395" s="141" t="s">
        <v>213</v>
      </c>
      <c r="B395" s="154" t="s">
        <v>282</v>
      </c>
      <c r="C395" s="153">
        <v>4528224.3575000996</v>
      </c>
      <c r="D395" s="145">
        <v>0</v>
      </c>
      <c r="E395" s="145">
        <v>0</v>
      </c>
      <c r="F395" s="145">
        <v>0</v>
      </c>
      <c r="G395" s="145">
        <v>0</v>
      </c>
      <c r="H395" s="145">
        <v>0</v>
      </c>
      <c r="I395" s="145">
        <v>0</v>
      </c>
      <c r="J395" s="145">
        <v>0</v>
      </c>
      <c r="K395" s="145">
        <v>0</v>
      </c>
      <c r="L395" s="145">
        <v>0</v>
      </c>
      <c r="M395" s="145">
        <v>0</v>
      </c>
      <c r="N395" s="145">
        <v>0</v>
      </c>
      <c r="O395" s="145">
        <v>0</v>
      </c>
      <c r="P395" s="145">
        <f>+C395</f>
        <v>4528224.3575000996</v>
      </c>
      <c r="Q395" s="145">
        <v>0</v>
      </c>
      <c r="R395" s="145">
        <v>0</v>
      </c>
      <c r="S395" s="145">
        <v>0</v>
      </c>
      <c r="T395" s="145">
        <v>0</v>
      </c>
      <c r="U395" s="145">
        <v>0</v>
      </c>
      <c r="V395" s="145">
        <v>0</v>
      </c>
      <c r="W395" s="62"/>
      <c r="X395" s="5"/>
      <c r="Y395" s="5"/>
      <c r="Z395" s="5"/>
      <c r="AA395" s="5"/>
      <c r="AB395" s="5"/>
      <c r="AC395" s="101">
        <f t="shared" ref="AC395:AC401" si="178">SUM(D395:V395)-C395</f>
        <v>0</v>
      </c>
      <c r="AD395" s="5"/>
      <c r="AE395" s="5"/>
      <c r="AF395" s="5"/>
      <c r="AG395" s="5"/>
      <c r="AH395" s="5"/>
      <c r="AI395" s="5"/>
      <c r="AJ395" s="5"/>
    </row>
    <row r="396" spans="1:36" x14ac:dyDescent="0.25">
      <c r="A396" s="141"/>
      <c r="B396" s="141"/>
      <c r="C396" s="142">
        <f>SUM(C381:C395)</f>
        <v>11827475.259664599</v>
      </c>
      <c r="D396" s="143">
        <f t="shared" ref="D396:V396" si="179">SUM(D381:D395)</f>
        <v>5184822.1919840649</v>
      </c>
      <c r="E396" s="143">
        <f t="shared" si="179"/>
        <v>12163.453953511271</v>
      </c>
      <c r="F396" s="143">
        <f t="shared" si="179"/>
        <v>67.592910207023706</v>
      </c>
      <c r="G396" s="143">
        <f t="shared" si="179"/>
        <v>210.65510991621636</v>
      </c>
      <c r="H396" s="143">
        <f t="shared" si="179"/>
        <v>0</v>
      </c>
      <c r="I396" s="143">
        <f t="shared" si="179"/>
        <v>499610.40038905665</v>
      </c>
      <c r="J396" s="143">
        <f t="shared" si="179"/>
        <v>780058.35189766064</v>
      </c>
      <c r="K396" s="143">
        <f t="shared" si="179"/>
        <v>349561.22412075091</v>
      </c>
      <c r="L396" s="143">
        <f t="shared" si="179"/>
        <v>40353.932407261236</v>
      </c>
      <c r="M396" s="143">
        <f t="shared" si="179"/>
        <v>7078.0116931848688</v>
      </c>
      <c r="N396" s="143">
        <f t="shared" si="179"/>
        <v>286131.61862723518</v>
      </c>
      <c r="O396" s="143">
        <f t="shared" si="179"/>
        <v>43268.559576790838</v>
      </c>
      <c r="P396" s="143">
        <f t="shared" ref="P396" si="180">SUM(P381:P395)</f>
        <v>4528224.3575000996</v>
      </c>
      <c r="Q396" s="143">
        <f t="shared" si="179"/>
        <v>43353.275549581078</v>
      </c>
      <c r="R396" s="143">
        <f t="shared" si="179"/>
        <v>22543.703285782161</v>
      </c>
      <c r="S396" s="143">
        <f t="shared" si="179"/>
        <v>1734.1310219832433</v>
      </c>
      <c r="T396" s="143">
        <f t="shared" si="179"/>
        <v>0</v>
      </c>
      <c r="U396" s="143">
        <f t="shared" si="179"/>
        <v>547.70328578216231</v>
      </c>
      <c r="V396" s="143">
        <f t="shared" si="179"/>
        <v>27746.096351731892</v>
      </c>
      <c r="W396" s="62"/>
      <c r="X396" s="5"/>
      <c r="Y396" s="5"/>
      <c r="Z396" s="5"/>
      <c r="AA396" s="5"/>
      <c r="AB396" s="5"/>
      <c r="AC396" s="101">
        <f t="shared" si="178"/>
        <v>0</v>
      </c>
      <c r="AD396" s="5"/>
      <c r="AE396" s="5"/>
      <c r="AF396" s="5"/>
      <c r="AG396" s="5"/>
      <c r="AH396" s="5"/>
      <c r="AI396" s="5"/>
      <c r="AJ396" s="5"/>
    </row>
    <row r="397" spans="1:36" x14ac:dyDescent="0.25">
      <c r="A397" s="141"/>
      <c r="B397" s="141"/>
      <c r="C397" s="142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62"/>
      <c r="X397" s="5"/>
      <c r="Y397" s="5"/>
      <c r="Z397" s="5"/>
      <c r="AA397" s="5"/>
      <c r="AB397" s="5"/>
      <c r="AC397" s="101">
        <f t="shared" si="178"/>
        <v>0</v>
      </c>
      <c r="AD397" s="5"/>
      <c r="AE397" s="5"/>
      <c r="AF397" s="5"/>
      <c r="AG397" s="5"/>
      <c r="AH397" s="5"/>
      <c r="AI397" s="5"/>
      <c r="AJ397" s="5"/>
    </row>
    <row r="398" spans="1:36" x14ac:dyDescent="0.25">
      <c r="A398" s="141" t="s">
        <v>220</v>
      </c>
      <c r="B398" s="141" t="s">
        <v>222</v>
      </c>
      <c r="C398" s="142">
        <v>1312713.67</v>
      </c>
      <c r="D398" s="143">
        <f t="shared" ref="D398:V398" si="181">+$C398*(D438/$C438)</f>
        <v>839764.11853364424</v>
      </c>
      <c r="E398" s="143">
        <f t="shared" si="181"/>
        <v>0</v>
      </c>
      <c r="F398" s="143">
        <f t="shared" si="181"/>
        <v>0</v>
      </c>
      <c r="G398" s="143">
        <f t="shared" si="181"/>
        <v>0</v>
      </c>
      <c r="H398" s="143">
        <f t="shared" si="181"/>
        <v>442.45207768271058</v>
      </c>
      <c r="I398" s="143">
        <f t="shared" si="181"/>
        <v>52701.00136653852</v>
      </c>
      <c r="J398" s="143">
        <f t="shared" si="181"/>
        <v>210675.73999773248</v>
      </c>
      <c r="K398" s="143">
        <f t="shared" si="181"/>
        <v>139155.17989080295</v>
      </c>
      <c r="L398" s="143">
        <f t="shared" si="181"/>
        <v>56495.304530425812</v>
      </c>
      <c r="M398" s="143">
        <f t="shared" si="181"/>
        <v>3088.4827043515706</v>
      </c>
      <c r="N398" s="143">
        <f t="shared" si="181"/>
        <v>1594.7715071958967</v>
      </c>
      <c r="O398" s="143">
        <f t="shared" si="181"/>
        <v>14464.203581340018</v>
      </c>
      <c r="P398" s="143">
        <f t="shared" si="181"/>
        <v>0</v>
      </c>
      <c r="Q398" s="143">
        <f t="shared" si="181"/>
        <v>0</v>
      </c>
      <c r="R398" s="143">
        <f t="shared" si="181"/>
        <v>0</v>
      </c>
      <c r="S398" s="143">
        <f t="shared" si="181"/>
        <v>0</v>
      </c>
      <c r="T398" s="143">
        <f t="shared" si="181"/>
        <v>0</v>
      </c>
      <c r="U398" s="143">
        <f t="shared" si="181"/>
        <v>9179.7229189949812</v>
      </c>
      <c r="V398" s="143">
        <f t="shared" si="181"/>
        <v>-14847.307108709141</v>
      </c>
      <c r="W398" s="62"/>
      <c r="X398" s="5"/>
      <c r="Y398" s="5"/>
      <c r="Z398" s="5"/>
      <c r="AA398" s="5"/>
      <c r="AB398" s="5"/>
      <c r="AC398" s="101">
        <f t="shared" si="178"/>
        <v>0</v>
      </c>
      <c r="AD398" s="5"/>
      <c r="AE398" s="5"/>
      <c r="AF398" s="5"/>
      <c r="AG398" s="5"/>
      <c r="AH398" s="5"/>
      <c r="AI398" s="5"/>
      <c r="AJ398" s="5"/>
    </row>
    <row r="399" spans="1:36" x14ac:dyDescent="0.25">
      <c r="A399" s="141"/>
      <c r="B399" s="141"/>
      <c r="C399" s="142">
        <f>480321*0</f>
        <v>0</v>
      </c>
      <c r="D399" s="143">
        <f t="shared" ref="D399:V399" si="182">+$C399*(D75/$C75)</f>
        <v>0</v>
      </c>
      <c r="E399" s="143">
        <f t="shared" si="182"/>
        <v>0</v>
      </c>
      <c r="F399" s="143">
        <f t="shared" si="182"/>
        <v>0</v>
      </c>
      <c r="G399" s="143">
        <f t="shared" si="182"/>
        <v>0</v>
      </c>
      <c r="H399" s="143">
        <f t="shared" si="182"/>
        <v>0</v>
      </c>
      <c r="I399" s="143">
        <f t="shared" si="182"/>
        <v>0</v>
      </c>
      <c r="J399" s="143">
        <f t="shared" si="182"/>
        <v>0</v>
      </c>
      <c r="K399" s="143">
        <f t="shared" si="182"/>
        <v>0</v>
      </c>
      <c r="L399" s="143">
        <f t="shared" si="182"/>
        <v>0</v>
      </c>
      <c r="M399" s="143">
        <f t="shared" si="182"/>
        <v>0</v>
      </c>
      <c r="N399" s="143">
        <f t="shared" si="182"/>
        <v>0</v>
      </c>
      <c r="O399" s="143">
        <f t="shared" si="182"/>
        <v>0</v>
      </c>
      <c r="P399" s="143">
        <f t="shared" si="182"/>
        <v>0</v>
      </c>
      <c r="Q399" s="143">
        <f t="shared" si="182"/>
        <v>0</v>
      </c>
      <c r="R399" s="143">
        <f t="shared" si="182"/>
        <v>0</v>
      </c>
      <c r="S399" s="143">
        <f t="shared" si="182"/>
        <v>0</v>
      </c>
      <c r="T399" s="143">
        <f t="shared" si="182"/>
        <v>0</v>
      </c>
      <c r="U399" s="143">
        <f t="shared" si="182"/>
        <v>0</v>
      </c>
      <c r="V399" s="143">
        <f t="shared" si="182"/>
        <v>0</v>
      </c>
      <c r="W399" s="62"/>
      <c r="X399" s="5"/>
      <c r="Y399" s="5"/>
      <c r="Z399" s="5"/>
      <c r="AA399" s="5"/>
      <c r="AB399" s="5"/>
      <c r="AC399" s="101">
        <f t="shared" si="178"/>
        <v>0</v>
      </c>
      <c r="AD399" s="5"/>
      <c r="AE399" s="5"/>
      <c r="AF399" s="5"/>
      <c r="AG399" s="5"/>
      <c r="AH399" s="5"/>
      <c r="AI399" s="5"/>
      <c r="AJ399" s="5"/>
    </row>
    <row r="400" spans="1:36" ht="17.25" x14ac:dyDescent="0.35">
      <c r="A400" s="141"/>
      <c r="B400" s="141"/>
      <c r="C400" s="144">
        <v>0</v>
      </c>
      <c r="D400" s="145">
        <f t="shared" ref="D400:V400" si="183">IF($C$400=0,0,(+$C400*(D$225/$C$225)))</f>
        <v>0</v>
      </c>
      <c r="E400" s="145">
        <f t="shared" si="183"/>
        <v>0</v>
      </c>
      <c r="F400" s="145">
        <f t="shared" si="183"/>
        <v>0</v>
      </c>
      <c r="G400" s="145">
        <f t="shared" si="183"/>
        <v>0</v>
      </c>
      <c r="H400" s="145">
        <f t="shared" si="183"/>
        <v>0</v>
      </c>
      <c r="I400" s="145">
        <f t="shared" si="183"/>
        <v>0</v>
      </c>
      <c r="J400" s="145">
        <f t="shared" si="183"/>
        <v>0</v>
      </c>
      <c r="K400" s="145">
        <f t="shared" si="183"/>
        <v>0</v>
      </c>
      <c r="L400" s="145">
        <f t="shared" si="183"/>
        <v>0</v>
      </c>
      <c r="M400" s="145">
        <f t="shared" si="183"/>
        <v>0</v>
      </c>
      <c r="N400" s="145">
        <f t="shared" si="183"/>
        <v>0</v>
      </c>
      <c r="O400" s="145">
        <f t="shared" si="183"/>
        <v>0</v>
      </c>
      <c r="P400" s="145">
        <f t="shared" si="183"/>
        <v>0</v>
      </c>
      <c r="Q400" s="145">
        <f t="shared" si="183"/>
        <v>0</v>
      </c>
      <c r="R400" s="145">
        <f t="shared" si="183"/>
        <v>0</v>
      </c>
      <c r="S400" s="145">
        <f t="shared" si="183"/>
        <v>0</v>
      </c>
      <c r="T400" s="145">
        <f t="shared" si="183"/>
        <v>0</v>
      </c>
      <c r="U400" s="145">
        <f t="shared" si="183"/>
        <v>0</v>
      </c>
      <c r="V400" s="145">
        <f t="shared" si="183"/>
        <v>0</v>
      </c>
      <c r="W400" s="62"/>
      <c r="X400" s="5"/>
      <c r="Y400" s="5"/>
      <c r="Z400" s="5"/>
      <c r="AA400" s="5"/>
      <c r="AB400" s="5"/>
      <c r="AC400" s="101">
        <f t="shared" si="178"/>
        <v>0</v>
      </c>
      <c r="AD400" s="5"/>
      <c r="AE400" s="5"/>
      <c r="AF400" s="5"/>
      <c r="AG400" s="5"/>
      <c r="AH400" s="5"/>
      <c r="AI400" s="5"/>
      <c r="AJ400" s="5"/>
    </row>
    <row r="401" spans="1:36" x14ac:dyDescent="0.25">
      <c r="A401" s="141"/>
      <c r="B401" s="141"/>
      <c r="C401" s="142">
        <f t="shared" ref="C401:H401" si="184">SUM(C398:C400)</f>
        <v>1312713.67</v>
      </c>
      <c r="D401" s="143">
        <f t="shared" si="184"/>
        <v>839764.11853364424</v>
      </c>
      <c r="E401" s="143">
        <f t="shared" si="184"/>
        <v>0</v>
      </c>
      <c r="F401" s="143">
        <f t="shared" si="184"/>
        <v>0</v>
      </c>
      <c r="G401" s="143">
        <f t="shared" si="184"/>
        <v>0</v>
      </c>
      <c r="H401" s="143">
        <f t="shared" si="184"/>
        <v>442.45207768271058</v>
      </c>
      <c r="I401" s="143">
        <f t="shared" ref="I401:V401" si="185">SUM(I398:I400)</f>
        <v>52701.00136653852</v>
      </c>
      <c r="J401" s="143">
        <f t="shared" si="185"/>
        <v>210675.73999773248</v>
      </c>
      <c r="K401" s="143">
        <f t="shared" si="185"/>
        <v>139155.17989080295</v>
      </c>
      <c r="L401" s="143">
        <f t="shared" si="185"/>
        <v>56495.304530425812</v>
      </c>
      <c r="M401" s="143">
        <f t="shared" si="185"/>
        <v>3088.4827043515706</v>
      </c>
      <c r="N401" s="143">
        <f t="shared" si="185"/>
        <v>1594.7715071958967</v>
      </c>
      <c r="O401" s="143">
        <f t="shared" si="185"/>
        <v>14464.203581340018</v>
      </c>
      <c r="P401" s="143">
        <f t="shared" ref="P401" si="186">SUM(P398:P400)</f>
        <v>0</v>
      </c>
      <c r="Q401" s="143">
        <f t="shared" si="185"/>
        <v>0</v>
      </c>
      <c r="R401" s="143">
        <f t="shared" si="185"/>
        <v>0</v>
      </c>
      <c r="S401" s="143">
        <f t="shared" si="185"/>
        <v>0</v>
      </c>
      <c r="T401" s="143">
        <f t="shared" si="185"/>
        <v>0</v>
      </c>
      <c r="U401" s="143">
        <f t="shared" si="185"/>
        <v>9179.7229189949812</v>
      </c>
      <c r="V401" s="143">
        <f t="shared" si="185"/>
        <v>-14847.307108709141</v>
      </c>
      <c r="W401" s="62"/>
      <c r="X401" s="5"/>
      <c r="Y401" s="5"/>
      <c r="Z401" s="5"/>
      <c r="AA401" s="5"/>
      <c r="AB401" s="5"/>
      <c r="AC401" s="101">
        <f t="shared" si="178"/>
        <v>0</v>
      </c>
      <c r="AD401" s="5"/>
      <c r="AE401" s="5"/>
      <c r="AF401" s="5"/>
      <c r="AG401" s="5"/>
      <c r="AH401" s="5"/>
      <c r="AI401" s="5"/>
      <c r="AJ401" s="5"/>
    </row>
    <row r="402" spans="1:36" x14ac:dyDescent="0.25">
      <c r="A402" s="141"/>
      <c r="B402" s="141"/>
      <c r="C402" s="142">
        <f>+C401+C396</f>
        <v>13140188.929664599</v>
      </c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62"/>
      <c r="X402" s="5"/>
      <c r="Y402" s="5"/>
      <c r="Z402" s="5"/>
      <c r="AA402" s="5"/>
      <c r="AB402" s="5"/>
      <c r="AC402" s="101"/>
      <c r="AD402" s="5"/>
      <c r="AE402" s="5"/>
      <c r="AF402" s="5"/>
      <c r="AG402" s="5"/>
      <c r="AH402" s="5"/>
      <c r="AI402" s="5"/>
      <c r="AJ402" s="5"/>
    </row>
    <row r="403" spans="1:36" x14ac:dyDescent="0.25">
      <c r="A403" s="141"/>
      <c r="B403" s="141"/>
      <c r="C403" s="142">
        <f>SUM(D403:V403)</f>
        <v>13140188.929664597</v>
      </c>
      <c r="D403" s="143">
        <f>+D401+D396</f>
        <v>6024586.3105177088</v>
      </c>
      <c r="E403" s="143">
        <f>+E401+E396</f>
        <v>12163.453953511271</v>
      </c>
      <c r="F403" s="143">
        <f>+F401+F396</f>
        <v>67.592910207023706</v>
      </c>
      <c r="G403" s="143">
        <f>+G401+G396</f>
        <v>210.65510991621636</v>
      </c>
      <c r="H403" s="143">
        <f>+H401+H396</f>
        <v>442.45207768271058</v>
      </c>
      <c r="I403" s="143">
        <f t="shared" ref="I403:V403" si="187">+I401+I396</f>
        <v>552311.40175559511</v>
      </c>
      <c r="J403" s="143">
        <f t="shared" si="187"/>
        <v>990734.0918953931</v>
      </c>
      <c r="K403" s="143">
        <f t="shared" si="187"/>
        <v>488716.40401155385</v>
      </c>
      <c r="L403" s="143">
        <f t="shared" si="187"/>
        <v>96849.236937687048</v>
      </c>
      <c r="M403" s="143">
        <f t="shared" si="187"/>
        <v>10166.49439753644</v>
      </c>
      <c r="N403" s="143">
        <f t="shared" si="187"/>
        <v>287726.39013443107</v>
      </c>
      <c r="O403" s="143">
        <f t="shared" si="187"/>
        <v>57732.763158130852</v>
      </c>
      <c r="P403" s="143">
        <f t="shared" ref="P403" si="188">+P401+P396</f>
        <v>4528224.3575000996</v>
      </c>
      <c r="Q403" s="143">
        <f t="shared" si="187"/>
        <v>43353.275549581078</v>
      </c>
      <c r="R403" s="143">
        <f t="shared" si="187"/>
        <v>22543.703285782161</v>
      </c>
      <c r="S403" s="143">
        <f t="shared" si="187"/>
        <v>1734.1310219832433</v>
      </c>
      <c r="T403" s="143">
        <f t="shared" si="187"/>
        <v>0</v>
      </c>
      <c r="U403" s="143">
        <f t="shared" si="187"/>
        <v>9727.4262047771444</v>
      </c>
      <c r="V403" s="143">
        <f t="shared" si="187"/>
        <v>12898.789243022751</v>
      </c>
      <c r="W403" s="62"/>
      <c r="X403" s="5"/>
      <c r="Y403" s="5"/>
      <c r="Z403" s="5"/>
      <c r="AA403" s="5"/>
      <c r="AB403" s="5"/>
      <c r="AC403" s="101">
        <f>SUM(D403:V403)-C403</f>
        <v>0</v>
      </c>
      <c r="AD403" s="5"/>
      <c r="AE403" s="5"/>
      <c r="AF403" s="5"/>
      <c r="AG403" s="5"/>
      <c r="AH403" s="5"/>
      <c r="AI403" s="5"/>
      <c r="AJ403" s="5"/>
    </row>
    <row r="404" spans="1:36" x14ac:dyDescent="0.25">
      <c r="A404" s="141"/>
      <c r="B404" s="141"/>
      <c r="C404" s="142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62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x14ac:dyDescent="0.25">
      <c r="A405" s="141"/>
      <c r="B405" s="141" t="s">
        <v>223</v>
      </c>
      <c r="C405" s="143">
        <f>SUM(D75:F75)</f>
        <v>384437.74819949595</v>
      </c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62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x14ac:dyDescent="0.25">
      <c r="A406" s="141"/>
      <c r="B406" s="141" t="s">
        <v>224</v>
      </c>
      <c r="C406" s="143">
        <f>+C75-C405</f>
        <v>41061.374300504045</v>
      </c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62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x14ac:dyDescent="0.25">
      <c r="A407" s="141"/>
      <c r="B407" s="141" t="s">
        <v>225</v>
      </c>
      <c r="C407" s="143">
        <f>+V75+N75+AK77+S75+R75+Q75</f>
        <v>220</v>
      </c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62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x14ac:dyDescent="0.25">
      <c r="A408" s="141"/>
      <c r="B408" s="141"/>
      <c r="C408" s="141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62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x14ac:dyDescent="0.25">
      <c r="A409" s="141"/>
      <c r="B409" s="141"/>
      <c r="C409" s="141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62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x14ac:dyDescent="0.25">
      <c r="A410" s="141" t="s">
        <v>226</v>
      </c>
      <c r="B410" s="141"/>
      <c r="C410" s="141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62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x14ac:dyDescent="0.25">
      <c r="A411" s="141"/>
      <c r="B411" s="141"/>
      <c r="C411" s="141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62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x14ac:dyDescent="0.25">
      <c r="A412" s="141" t="s">
        <v>218</v>
      </c>
      <c r="B412" s="141" t="str">
        <f>+B381</f>
        <v>CONNECTION / RECONNECT CHARGE-RESIDENTIAL</v>
      </c>
      <c r="C412" s="142">
        <v>4149709.5402257526</v>
      </c>
      <c r="D412" s="143">
        <f>+$C412*D$75/$C$405</f>
        <v>4139943.3728372934</v>
      </c>
      <c r="E412" s="143">
        <f>+$C412*E$75/$C$405</f>
        <v>9712.196237607317</v>
      </c>
      <c r="F412" s="143">
        <f>+$C412*F$75/$C$405</f>
        <v>53.971150851611313</v>
      </c>
      <c r="G412" s="143">
        <v>0</v>
      </c>
      <c r="H412" s="143">
        <v>0</v>
      </c>
      <c r="I412" s="143">
        <v>0</v>
      </c>
      <c r="J412" s="143">
        <v>0</v>
      </c>
      <c r="K412" s="143">
        <v>0</v>
      </c>
      <c r="L412" s="143">
        <v>0</v>
      </c>
      <c r="M412" s="143">
        <v>0</v>
      </c>
      <c r="N412" s="143">
        <v>0</v>
      </c>
      <c r="O412" s="143">
        <v>0</v>
      </c>
      <c r="P412" s="143">
        <v>0</v>
      </c>
      <c r="Q412" s="143">
        <v>0</v>
      </c>
      <c r="R412" s="143">
        <v>0</v>
      </c>
      <c r="S412" s="143">
        <v>0</v>
      </c>
      <c r="T412" s="143">
        <v>0</v>
      </c>
      <c r="U412" s="143">
        <v>0</v>
      </c>
      <c r="V412" s="143">
        <v>0</v>
      </c>
      <c r="W412" s="62"/>
      <c r="X412" s="5"/>
      <c r="Y412" s="5"/>
      <c r="Z412" s="5"/>
      <c r="AA412" s="5"/>
      <c r="AB412" s="5"/>
      <c r="AC412" s="101">
        <f t="shared" ref="AC412:AC423" si="189">SUM(D412:V412)-C412</f>
        <v>0</v>
      </c>
      <c r="AD412" s="5"/>
      <c r="AE412" s="5"/>
      <c r="AF412" s="5"/>
      <c r="AG412" s="5"/>
      <c r="AH412" s="5"/>
      <c r="AI412" s="5"/>
      <c r="AJ412" s="5"/>
    </row>
    <row r="413" spans="1:36" x14ac:dyDescent="0.25">
      <c r="A413" s="141" t="s">
        <v>219</v>
      </c>
      <c r="B413" s="141" t="str">
        <f t="shared" ref="B413:B426" si="190">+B382</f>
        <v>CONNECTION / RECONNECT CHARGE-COMMERCIAL</v>
      </c>
      <c r="C413" s="142">
        <v>431760.00000000006</v>
      </c>
      <c r="D413" s="143">
        <v>0</v>
      </c>
      <c r="E413" s="143">
        <v>0</v>
      </c>
      <c r="F413" s="143">
        <v>0</v>
      </c>
      <c r="G413" s="143">
        <f t="shared" ref="G413:V413" si="191">+$C413*G$75/$C$406</f>
        <v>52.574957287133479</v>
      </c>
      <c r="H413" s="143">
        <f t="shared" si="191"/>
        <v>0</v>
      </c>
      <c r="I413" s="143">
        <f t="shared" si="191"/>
        <v>124691.9453846121</v>
      </c>
      <c r="J413" s="143">
        <f t="shared" si="191"/>
        <v>194685.6857581225</v>
      </c>
      <c r="K413" s="143">
        <f t="shared" si="191"/>
        <v>87242.917746909152</v>
      </c>
      <c r="L413" s="143">
        <f t="shared" si="191"/>
        <v>10071.46835186412</v>
      </c>
      <c r="M413" s="143">
        <f t="shared" si="191"/>
        <v>1766.518564847685</v>
      </c>
      <c r="N413" s="143">
        <f t="shared" si="191"/>
        <v>1734.9735904754048</v>
      </c>
      <c r="O413" s="143">
        <f t="shared" si="191"/>
        <v>10798.896226777215</v>
      </c>
      <c r="P413" s="143">
        <f t="shared" si="191"/>
        <v>0</v>
      </c>
      <c r="Q413" s="143">
        <f t="shared" si="191"/>
        <v>262.87478643566737</v>
      </c>
      <c r="R413" s="143">
        <f t="shared" si="191"/>
        <v>136.69488894654702</v>
      </c>
      <c r="S413" s="143">
        <f t="shared" si="191"/>
        <v>10.514991457426694</v>
      </c>
      <c r="T413" s="143">
        <f t="shared" si="191"/>
        <v>0</v>
      </c>
      <c r="U413" s="143">
        <f t="shared" si="191"/>
        <v>136.69488894654702</v>
      </c>
      <c r="V413" s="143">
        <f t="shared" si="191"/>
        <v>168.2398633188271</v>
      </c>
      <c r="W413" s="62"/>
      <c r="X413" s="5"/>
      <c r="Y413" s="5"/>
      <c r="Z413" s="5"/>
      <c r="AA413" s="5"/>
      <c r="AB413" s="5"/>
      <c r="AC413" s="101">
        <f t="shared" si="189"/>
        <v>0</v>
      </c>
      <c r="AD413" s="5"/>
      <c r="AE413" s="5"/>
      <c r="AF413" s="5"/>
      <c r="AG413" s="5"/>
      <c r="AH413" s="5"/>
      <c r="AI413" s="5"/>
      <c r="AJ413" s="5"/>
    </row>
    <row r="414" spans="1:36" x14ac:dyDescent="0.25">
      <c r="A414" s="141" t="s">
        <v>220</v>
      </c>
      <c r="B414" s="141" t="str">
        <f t="shared" si="190"/>
        <v>TRIP CHARGE</v>
      </c>
      <c r="C414" s="142">
        <v>98529.733599999992</v>
      </c>
      <c r="D414" s="143">
        <f>+$C414*D$75/$C$75</f>
        <v>88811.941884582164</v>
      </c>
      <c r="E414" s="143">
        <f t="shared" ref="E414:H418" si="192">+$C414*E$75/$C$75</f>
        <v>208.350436260892</v>
      </c>
      <c r="F414" s="143">
        <f t="shared" si="192"/>
        <v>1.1578135933758593</v>
      </c>
      <c r="G414" s="143">
        <f t="shared" si="192"/>
        <v>1.1578135933758593</v>
      </c>
      <c r="H414" s="143">
        <f t="shared" si="192"/>
        <v>0</v>
      </c>
      <c r="I414" s="143">
        <f t="shared" ref="I414:V418" si="193">+$C414*I$75/$C$75</f>
        <v>2745.9847197273025</v>
      </c>
      <c r="J414" s="143">
        <f t="shared" si="193"/>
        <v>4287.3973663050247</v>
      </c>
      <c r="K414" s="143">
        <f t="shared" si="193"/>
        <v>1921.2766173347627</v>
      </c>
      <c r="L414" s="143">
        <f t="shared" si="193"/>
        <v>221.79538633494576</v>
      </c>
      <c r="M414" s="143">
        <f t="shared" si="193"/>
        <v>38.902536737428875</v>
      </c>
      <c r="N414" s="143">
        <f t="shared" si="193"/>
        <v>38.207848581403354</v>
      </c>
      <c r="O414" s="143">
        <f t="shared" si="193"/>
        <v>237.81491207940152</v>
      </c>
      <c r="P414" s="143">
        <f t="shared" si="193"/>
        <v>0</v>
      </c>
      <c r="Q414" s="143">
        <f t="shared" si="193"/>
        <v>5.7890679668792968</v>
      </c>
      <c r="R414" s="143">
        <f t="shared" si="193"/>
        <v>3.0103153427772344</v>
      </c>
      <c r="S414" s="143">
        <f t="shared" si="193"/>
        <v>0.23156271867517186</v>
      </c>
      <c r="T414" s="143">
        <f t="shared" si="193"/>
        <v>0</v>
      </c>
      <c r="U414" s="143">
        <f t="shared" si="193"/>
        <v>3.0103153427772344</v>
      </c>
      <c r="V414" s="143">
        <f t="shared" si="193"/>
        <v>3.7050034988027498</v>
      </c>
      <c r="W414" s="62"/>
      <c r="X414" s="5"/>
      <c r="Y414" s="5"/>
      <c r="Z414" s="5"/>
      <c r="AA414" s="5"/>
      <c r="AB414" s="5"/>
      <c r="AC414" s="101">
        <f t="shared" si="189"/>
        <v>0</v>
      </c>
      <c r="AD414" s="5"/>
      <c r="AE414" s="5"/>
      <c r="AF414" s="5"/>
      <c r="AG414" s="5"/>
      <c r="AH414" s="5"/>
      <c r="AI414" s="5"/>
      <c r="AJ414" s="5"/>
    </row>
    <row r="415" spans="1:36" x14ac:dyDescent="0.25">
      <c r="A415" s="141" t="s">
        <v>220</v>
      </c>
      <c r="B415" s="141" t="str">
        <f t="shared" si="190"/>
        <v>MISSED APPOINTMENT</v>
      </c>
      <c r="C415" s="142">
        <v>0</v>
      </c>
      <c r="D415" s="143">
        <f>+$C415*D$75/$C$75</f>
        <v>0</v>
      </c>
      <c r="E415" s="143">
        <f t="shared" si="192"/>
        <v>0</v>
      </c>
      <c r="F415" s="143">
        <f t="shared" si="192"/>
        <v>0</v>
      </c>
      <c r="G415" s="143">
        <f t="shared" si="192"/>
        <v>0</v>
      </c>
      <c r="H415" s="143">
        <f t="shared" si="192"/>
        <v>0</v>
      </c>
      <c r="I415" s="143">
        <f t="shared" si="193"/>
        <v>0</v>
      </c>
      <c r="J415" s="143">
        <f t="shared" si="193"/>
        <v>0</v>
      </c>
      <c r="K415" s="143">
        <f t="shared" si="193"/>
        <v>0</v>
      </c>
      <c r="L415" s="143">
        <f t="shared" si="193"/>
        <v>0</v>
      </c>
      <c r="M415" s="143">
        <f t="shared" si="193"/>
        <v>0</v>
      </c>
      <c r="N415" s="143">
        <f t="shared" si="193"/>
        <v>0</v>
      </c>
      <c r="O415" s="143">
        <f t="shared" si="193"/>
        <v>0</v>
      </c>
      <c r="P415" s="143">
        <f t="shared" si="193"/>
        <v>0</v>
      </c>
      <c r="Q415" s="143">
        <f t="shared" si="193"/>
        <v>0</v>
      </c>
      <c r="R415" s="143">
        <f t="shared" si="193"/>
        <v>0</v>
      </c>
      <c r="S415" s="143">
        <f t="shared" si="193"/>
        <v>0</v>
      </c>
      <c r="T415" s="143">
        <f t="shared" si="193"/>
        <v>0</v>
      </c>
      <c r="U415" s="143">
        <f t="shared" si="193"/>
        <v>0</v>
      </c>
      <c r="V415" s="143">
        <f t="shared" si="193"/>
        <v>0</v>
      </c>
      <c r="W415" s="62"/>
      <c r="X415" s="5"/>
      <c r="Y415" s="5"/>
      <c r="Z415" s="5"/>
      <c r="AA415" s="5"/>
      <c r="AB415" s="5"/>
      <c r="AC415" s="101">
        <f t="shared" si="189"/>
        <v>0</v>
      </c>
      <c r="AD415" s="5"/>
      <c r="AE415" s="5"/>
      <c r="AF415" s="5"/>
      <c r="AG415" s="5"/>
      <c r="AH415" s="5"/>
      <c r="AI415" s="5"/>
      <c r="AJ415" s="5"/>
    </row>
    <row r="416" spans="1:36" x14ac:dyDescent="0.25">
      <c r="A416" s="141" t="s">
        <v>220</v>
      </c>
      <c r="B416" s="141" t="str">
        <f t="shared" si="190"/>
        <v>ACCOUNT ACTIVATION ONLY (CHANGE OUT)</v>
      </c>
      <c r="C416" s="142">
        <v>1117497.977856</v>
      </c>
      <c r="D416" s="143">
        <f>+$C416*D$75/$C$75</f>
        <v>1007281.374253966</v>
      </c>
      <c r="E416" s="143">
        <f t="shared" si="192"/>
        <v>2363.0551174753427</v>
      </c>
      <c r="F416" s="143">
        <f t="shared" si="192"/>
        <v>13.131613189825085</v>
      </c>
      <c r="G416" s="143">
        <f t="shared" si="192"/>
        <v>13.131613189825085</v>
      </c>
      <c r="H416" s="143">
        <f t="shared" si="192"/>
        <v>0</v>
      </c>
      <c r="I416" s="143">
        <f t="shared" si="193"/>
        <v>31144.226817626717</v>
      </c>
      <c r="J416" s="143">
        <f t="shared" si="193"/>
        <v>48626.518230137634</v>
      </c>
      <c r="K416" s="143">
        <f t="shared" si="193"/>
        <v>21790.607325600373</v>
      </c>
      <c r="L416" s="143">
        <f t="shared" si="193"/>
        <v>2515.5441578002215</v>
      </c>
      <c r="M416" s="143">
        <f t="shared" si="193"/>
        <v>441.22220317812287</v>
      </c>
      <c r="N416" s="143">
        <f t="shared" si="193"/>
        <v>433.34323526422781</v>
      </c>
      <c r="O416" s="143">
        <f t="shared" si="193"/>
        <v>2697.2333491900727</v>
      </c>
      <c r="P416" s="143">
        <f t="shared" si="193"/>
        <v>0</v>
      </c>
      <c r="Q416" s="143">
        <f t="shared" si="193"/>
        <v>65.658065949125429</v>
      </c>
      <c r="R416" s="143">
        <f t="shared" si="193"/>
        <v>34.142194293545217</v>
      </c>
      <c r="S416" s="143">
        <f t="shared" si="193"/>
        <v>2.6263226379650173</v>
      </c>
      <c r="T416" s="143">
        <f t="shared" si="193"/>
        <v>0</v>
      </c>
      <c r="U416" s="143">
        <f t="shared" si="193"/>
        <v>34.142194293545217</v>
      </c>
      <c r="V416" s="143">
        <f t="shared" si="193"/>
        <v>42.021162207440277</v>
      </c>
      <c r="W416" s="62"/>
      <c r="X416" s="5"/>
      <c r="Y416" s="5"/>
      <c r="Z416" s="5"/>
      <c r="AA416" s="5"/>
      <c r="AB416" s="5"/>
      <c r="AC416" s="101">
        <f t="shared" si="189"/>
        <v>0</v>
      </c>
      <c r="AD416" s="5"/>
      <c r="AE416" s="5"/>
      <c r="AF416" s="5"/>
      <c r="AG416" s="5"/>
      <c r="AH416" s="5"/>
      <c r="AI416" s="5"/>
      <c r="AJ416" s="5"/>
    </row>
    <row r="417" spans="1:36" x14ac:dyDescent="0.25">
      <c r="A417" s="141" t="s">
        <v>220</v>
      </c>
      <c r="B417" s="141" t="str">
        <f t="shared" si="190"/>
        <v>RETURN CHECK CHARGE</v>
      </c>
      <c r="C417" s="142">
        <v>202372.1675712</v>
      </c>
      <c r="D417" s="143">
        <f>+$C417*D$75/$C$75</f>
        <v>182412.60306615039</v>
      </c>
      <c r="E417" s="143">
        <f t="shared" si="192"/>
        <v>427.93507969579917</v>
      </c>
      <c r="F417" s="143">
        <f t="shared" si="192"/>
        <v>2.3780562270278245</v>
      </c>
      <c r="G417" s="143">
        <f t="shared" si="192"/>
        <v>2.3780562270278245</v>
      </c>
      <c r="H417" s="143">
        <f>+$C417*H$75/$C$75</f>
        <v>0</v>
      </c>
      <c r="I417" s="143">
        <f t="shared" si="193"/>
        <v>5640.0322983173928</v>
      </c>
      <c r="J417" s="143">
        <f t="shared" si="193"/>
        <v>8805.9702036807503</v>
      </c>
      <c r="K417" s="143">
        <f t="shared" si="193"/>
        <v>3946.1480240305741</v>
      </c>
      <c r="L417" s="143">
        <f t="shared" si="193"/>
        <v>455.54992843190524</v>
      </c>
      <c r="M417" s="143">
        <f t="shared" si="193"/>
        <v>79.902689228134903</v>
      </c>
      <c r="N417" s="143">
        <f t="shared" si="193"/>
        <v>78.475855491918196</v>
      </c>
      <c r="O417" s="143">
        <f t="shared" si="193"/>
        <v>488.45274903151505</v>
      </c>
      <c r="P417" s="143">
        <f t="shared" si="193"/>
        <v>0</v>
      </c>
      <c r="Q417" s="143">
        <f t="shared" si="193"/>
        <v>11.890281135139121</v>
      </c>
      <c r="R417" s="143">
        <f t="shared" si="193"/>
        <v>6.182946190272343</v>
      </c>
      <c r="S417" s="143">
        <f t="shared" si="193"/>
        <v>0.47561124540556488</v>
      </c>
      <c r="T417" s="143">
        <f t="shared" si="193"/>
        <v>0</v>
      </c>
      <c r="U417" s="143">
        <f t="shared" si="193"/>
        <v>6.182946190272343</v>
      </c>
      <c r="V417" s="143">
        <f t="shared" si="193"/>
        <v>7.609779926489038</v>
      </c>
      <c r="W417" s="62"/>
      <c r="X417" s="5"/>
      <c r="Y417" s="5"/>
      <c r="Z417" s="5"/>
      <c r="AA417" s="5"/>
      <c r="AB417" s="5"/>
      <c r="AC417" s="101">
        <f t="shared" si="189"/>
        <v>0</v>
      </c>
      <c r="AD417" s="5"/>
      <c r="AE417" s="5"/>
      <c r="AF417" s="5"/>
      <c r="AG417" s="5"/>
      <c r="AH417" s="5"/>
      <c r="AI417" s="5"/>
      <c r="AJ417" s="5"/>
    </row>
    <row r="418" spans="1:36" x14ac:dyDescent="0.25">
      <c r="A418" s="141" t="s">
        <v>220</v>
      </c>
      <c r="B418" s="141" t="str">
        <f t="shared" si="190"/>
        <v>IT ADMINISTRATION CHARGE</v>
      </c>
      <c r="C418" s="142">
        <v>756864</v>
      </c>
      <c r="D418" s="143">
        <f>+$C418*D$75/$C$75</f>
        <v>682216.00857482071</v>
      </c>
      <c r="E418" s="143">
        <f t="shared" si="192"/>
        <v>1600.4604785632321</v>
      </c>
      <c r="F418" s="143">
        <f t="shared" si="192"/>
        <v>8.8938373780077544</v>
      </c>
      <c r="G418" s="143">
        <f t="shared" si="192"/>
        <v>8.8938373780077544</v>
      </c>
      <c r="H418" s="143">
        <f>+$C418*H$75/$C$75</f>
        <v>0</v>
      </c>
      <c r="I418" s="143">
        <f t="shared" si="193"/>
        <v>21093.500438650179</v>
      </c>
      <c r="J418" s="143">
        <f t="shared" si="193"/>
        <v>32933.98451095666</v>
      </c>
      <c r="K418" s="143">
        <f t="shared" si="193"/>
        <v>14758.439433174901</v>
      </c>
      <c r="L418" s="143">
        <f t="shared" si="193"/>
        <v>1703.7389339192571</v>
      </c>
      <c r="M418" s="143">
        <f t="shared" si="193"/>
        <v>298.83293590106052</v>
      </c>
      <c r="N418" s="143">
        <f t="shared" si="193"/>
        <v>293.49663347425587</v>
      </c>
      <c r="O418" s="143">
        <f t="shared" si="193"/>
        <v>1826.7941974427927</v>
      </c>
      <c r="P418" s="143">
        <f t="shared" si="193"/>
        <v>0</v>
      </c>
      <c r="Q418" s="143">
        <f t="shared" si="193"/>
        <v>44.46918689003877</v>
      </c>
      <c r="R418" s="143">
        <f t="shared" si="193"/>
        <v>23.123977182820159</v>
      </c>
      <c r="S418" s="143">
        <f t="shared" si="193"/>
        <v>1.7787674756015508</v>
      </c>
      <c r="T418" s="143">
        <f t="shared" si="193"/>
        <v>0</v>
      </c>
      <c r="U418" s="143">
        <f t="shared" si="193"/>
        <v>23.123977182820159</v>
      </c>
      <c r="V418" s="143">
        <f t="shared" si="193"/>
        <v>28.460279609624813</v>
      </c>
      <c r="W418" s="62"/>
      <c r="X418" s="5"/>
      <c r="Y418" s="5"/>
      <c r="Z418" s="5"/>
      <c r="AA418" s="5"/>
      <c r="AB418" s="5"/>
      <c r="AC418" s="101">
        <f t="shared" si="189"/>
        <v>0</v>
      </c>
      <c r="AD418" s="5"/>
      <c r="AE418" s="5"/>
      <c r="AF418" s="5"/>
      <c r="AG418" s="5"/>
      <c r="AH418" s="5"/>
      <c r="AI418" s="5"/>
      <c r="AJ418" s="5"/>
    </row>
    <row r="419" spans="1:36" x14ac:dyDescent="0.25">
      <c r="A419" s="141" t="s">
        <v>221</v>
      </c>
      <c r="B419" s="141" t="str">
        <f t="shared" si="190"/>
        <v>POOL MANAGER CHARGES</v>
      </c>
      <c r="C419" s="142">
        <v>372240</v>
      </c>
      <c r="D419" s="143">
        <v>0</v>
      </c>
      <c r="E419" s="143">
        <v>0</v>
      </c>
      <c r="F419" s="143">
        <v>0</v>
      </c>
      <c r="G419" s="143">
        <v>0</v>
      </c>
      <c r="H419" s="143">
        <v>0</v>
      </c>
      <c r="I419" s="143">
        <v>0</v>
      </c>
      <c r="J419" s="143">
        <v>0</v>
      </c>
      <c r="K419" s="143">
        <v>0</v>
      </c>
      <c r="L419" s="143">
        <v>0</v>
      </c>
      <c r="M419" s="143">
        <v>0</v>
      </c>
      <c r="N419" s="143">
        <f>$C419*+N$75/$C$407</f>
        <v>279180</v>
      </c>
      <c r="O419" s="143">
        <v>0</v>
      </c>
      <c r="P419" s="143">
        <v>0</v>
      </c>
      <c r="Q419" s="143">
        <f>$C419*+Q$75/$C$407</f>
        <v>42300</v>
      </c>
      <c r="R419" s="143">
        <f>$C419*+R$75/$C$407</f>
        <v>21996</v>
      </c>
      <c r="S419" s="143">
        <f>$C419*+S$75/$C$407</f>
        <v>1692</v>
      </c>
      <c r="T419" s="143">
        <v>0</v>
      </c>
      <c r="U419" s="143">
        <v>0</v>
      </c>
      <c r="V419" s="143">
        <f>$C419*+V$75/$C$407</f>
        <v>27072</v>
      </c>
      <c r="W419" s="62"/>
      <c r="X419" s="5"/>
      <c r="Y419" s="5"/>
      <c r="Z419" s="5"/>
      <c r="AA419" s="5"/>
      <c r="AB419" s="5"/>
      <c r="AC419" s="101">
        <f t="shared" si="189"/>
        <v>0</v>
      </c>
      <c r="AD419" s="5"/>
      <c r="AE419" s="5"/>
      <c r="AF419" s="5"/>
      <c r="AG419" s="5"/>
      <c r="AH419" s="5"/>
      <c r="AI419" s="5"/>
      <c r="AJ419" s="5"/>
    </row>
    <row r="420" spans="1:36" x14ac:dyDescent="0.25">
      <c r="A420" s="141" t="s">
        <v>219</v>
      </c>
      <c r="B420" s="141" t="str">
        <f t="shared" si="190"/>
        <v>FORFEITED DISCOUNTS</v>
      </c>
      <c r="C420" s="142">
        <v>1182468.19704</v>
      </c>
      <c r="D420" s="143">
        <v>0</v>
      </c>
      <c r="E420" s="143">
        <v>0</v>
      </c>
      <c r="F420" s="143">
        <v>0</v>
      </c>
      <c r="G420" s="143">
        <f t="shared" ref="G420:V420" si="194">+$C420*G$75/$C$406</f>
        <v>143.98789826007902</v>
      </c>
      <c r="H420" s="143">
        <f t="shared" si="194"/>
        <v>0</v>
      </c>
      <c r="I420" s="143">
        <f t="shared" si="194"/>
        <v>341495.87697876687</v>
      </c>
      <c r="J420" s="143">
        <f t="shared" si="194"/>
        <v>533188.88231402414</v>
      </c>
      <c r="K420" s="143">
        <f t="shared" si="194"/>
        <v>238933.61046112815</v>
      </c>
      <c r="L420" s="143">
        <f t="shared" si="194"/>
        <v>27582.895644742879</v>
      </c>
      <c r="M420" s="143">
        <f t="shared" si="194"/>
        <v>4837.9933815386548</v>
      </c>
      <c r="N420" s="143">
        <f t="shared" si="194"/>
        <v>4751.6006425826072</v>
      </c>
      <c r="O420" s="143">
        <f t="shared" si="194"/>
        <v>29575.114302620234</v>
      </c>
      <c r="P420" s="143">
        <f t="shared" si="194"/>
        <v>0</v>
      </c>
      <c r="Q420" s="143">
        <f t="shared" si="194"/>
        <v>719.93949130039505</v>
      </c>
      <c r="R420" s="143">
        <f t="shared" si="194"/>
        <v>374.36853547620547</v>
      </c>
      <c r="S420" s="143">
        <f t="shared" si="194"/>
        <v>28.797579652015806</v>
      </c>
      <c r="T420" s="143">
        <f t="shared" si="194"/>
        <v>0</v>
      </c>
      <c r="U420" s="143">
        <f t="shared" si="194"/>
        <v>374.36853547620547</v>
      </c>
      <c r="V420" s="143">
        <f t="shared" si="194"/>
        <v>460.76127443225289</v>
      </c>
      <c r="W420" s="62"/>
      <c r="X420" s="5"/>
      <c r="Y420" s="5"/>
      <c r="Z420" s="5"/>
      <c r="AA420" s="5"/>
      <c r="AB420" s="5"/>
      <c r="AC420" s="101">
        <f t="shared" si="189"/>
        <v>0</v>
      </c>
      <c r="AD420" s="5"/>
      <c r="AE420" s="5"/>
      <c r="AF420" s="5"/>
      <c r="AG420" s="5"/>
      <c r="AH420" s="5"/>
      <c r="AI420" s="5"/>
      <c r="AJ420" s="5"/>
    </row>
    <row r="421" spans="1:36" x14ac:dyDescent="0.25">
      <c r="A421" s="141" t="s">
        <v>220</v>
      </c>
      <c r="B421" s="141" t="str">
        <f t="shared" si="190"/>
        <v>OTHER REVENUE (RENT)</v>
      </c>
      <c r="C421" s="142">
        <v>96615.7000004</v>
      </c>
      <c r="D421" s="143">
        <f t="shared" ref="D421:M425" si="195">+$C421*D$75/$C$75</f>
        <v>87086.685613181748</v>
      </c>
      <c r="E421" s="143">
        <f t="shared" si="195"/>
        <v>204.30303127029671</v>
      </c>
      <c r="F421" s="143">
        <f t="shared" si="195"/>
        <v>1.1353219653279074</v>
      </c>
      <c r="G421" s="143">
        <f t="shared" si="195"/>
        <v>1.1353219653279074</v>
      </c>
      <c r="H421" s="143">
        <f t="shared" si="195"/>
        <v>0</v>
      </c>
      <c r="I421" s="143">
        <f t="shared" si="195"/>
        <v>2692.6413600579913</v>
      </c>
      <c r="J421" s="143">
        <f t="shared" si="195"/>
        <v>4204.1106028671056</v>
      </c>
      <c r="K421" s="143">
        <f t="shared" si="195"/>
        <v>1883.9539953673307</v>
      </c>
      <c r="L421" s="143">
        <f t="shared" si="195"/>
        <v>217.48680042721583</v>
      </c>
      <c r="M421" s="143">
        <f t="shared" si="195"/>
        <v>38.146818035017688</v>
      </c>
      <c r="N421" s="143">
        <f t="shared" ref="N421:V425" si="196">+$C421*N$75/$C$75</f>
        <v>37.465624855820941</v>
      </c>
      <c r="O421" s="143">
        <f t="shared" si="196"/>
        <v>233.19513167835217</v>
      </c>
      <c r="P421" s="143">
        <f t="shared" si="196"/>
        <v>0</v>
      </c>
      <c r="Q421" s="143">
        <f t="shared" si="196"/>
        <v>5.6766098266395373</v>
      </c>
      <c r="R421" s="143">
        <f t="shared" si="196"/>
        <v>2.9518371098525589</v>
      </c>
      <c r="S421" s="143">
        <f t="shared" si="196"/>
        <v>0.22706439306558146</v>
      </c>
      <c r="T421" s="143">
        <f t="shared" si="196"/>
        <v>0</v>
      </c>
      <c r="U421" s="143">
        <f t="shared" si="196"/>
        <v>2.9518371098525589</v>
      </c>
      <c r="V421" s="143">
        <f t="shared" si="196"/>
        <v>3.6330302890493034</v>
      </c>
      <c r="W421" s="62"/>
      <c r="X421" s="5"/>
      <c r="Y421" s="5"/>
      <c r="Z421" s="5"/>
      <c r="AA421" s="5"/>
      <c r="AB421" s="5"/>
      <c r="AC421" s="101">
        <f t="shared" si="189"/>
        <v>0</v>
      </c>
      <c r="AD421" s="5"/>
      <c r="AE421" s="5"/>
      <c r="AF421" s="5"/>
      <c r="AG421" s="5"/>
      <c r="AH421" s="5"/>
      <c r="AI421" s="5"/>
      <c r="AJ421" s="5"/>
    </row>
    <row r="422" spans="1:36" x14ac:dyDescent="0.25">
      <c r="A422" s="141" t="s">
        <v>220</v>
      </c>
      <c r="B422" s="141" t="str">
        <f t="shared" si="190"/>
        <v>TEMPORARY DISCONNECT CHARGE</v>
      </c>
      <c r="C422" s="142">
        <v>12034.731428249999</v>
      </c>
      <c r="D422" s="143">
        <f t="shared" si="195"/>
        <v>10847.769796490078</v>
      </c>
      <c r="E422" s="143">
        <f t="shared" si="195"/>
        <v>25.448577315127899</v>
      </c>
      <c r="F422" s="143">
        <f t="shared" si="195"/>
        <v>0.1414189923300018</v>
      </c>
      <c r="G422" s="143">
        <f t="shared" si="195"/>
        <v>0.1414189923300018</v>
      </c>
      <c r="H422" s="143">
        <f t="shared" si="195"/>
        <v>0</v>
      </c>
      <c r="I422" s="143">
        <f t="shared" si="195"/>
        <v>335.40320673308344</v>
      </c>
      <c r="J422" s="143">
        <f t="shared" si="195"/>
        <v>523.67619341322722</v>
      </c>
      <c r="K422" s="143">
        <f t="shared" si="195"/>
        <v>234.67076631779827</v>
      </c>
      <c r="L422" s="143">
        <f t="shared" si="195"/>
        <v>27.09078578657623</v>
      </c>
      <c r="M422" s="143">
        <f t="shared" si="195"/>
        <v>4.7516781422880605</v>
      </c>
      <c r="N422" s="143">
        <f t="shared" si="196"/>
        <v>4.6668267468900595</v>
      </c>
      <c r="O422" s="143">
        <f t="shared" si="196"/>
        <v>29.047461024582372</v>
      </c>
      <c r="P422" s="143">
        <f t="shared" si="196"/>
        <v>0</v>
      </c>
      <c r="Q422" s="143">
        <f t="shared" si="196"/>
        <v>0.70709496165000907</v>
      </c>
      <c r="R422" s="143">
        <f t="shared" si="196"/>
        <v>0.36768938005800467</v>
      </c>
      <c r="S422" s="143">
        <f t="shared" si="196"/>
        <v>2.8283798466000359E-2</v>
      </c>
      <c r="T422" s="143">
        <f t="shared" si="196"/>
        <v>0</v>
      </c>
      <c r="U422" s="143">
        <f t="shared" si="196"/>
        <v>0.36768938005800467</v>
      </c>
      <c r="V422" s="143">
        <f t="shared" si="196"/>
        <v>0.45254077545600574</v>
      </c>
      <c r="W422" s="62"/>
      <c r="X422" s="5"/>
      <c r="Y422" s="5"/>
      <c r="Z422" s="5"/>
      <c r="AA422" s="5"/>
      <c r="AB422" s="5"/>
      <c r="AC422" s="101">
        <f t="shared" si="189"/>
        <v>0</v>
      </c>
      <c r="AD422" s="5"/>
      <c r="AE422" s="5"/>
      <c r="AF422" s="5"/>
      <c r="AG422" s="5"/>
      <c r="AH422" s="5"/>
      <c r="AI422" s="5"/>
      <c r="AJ422" s="5"/>
    </row>
    <row r="423" spans="1:36" x14ac:dyDescent="0.25">
      <c r="A423" s="141" t="s">
        <v>220</v>
      </c>
      <c r="B423" s="141" t="str">
        <f t="shared" si="190"/>
        <v>FAILED TRIP CHARGE</v>
      </c>
      <c r="C423" s="142">
        <v>95124.792000000001</v>
      </c>
      <c r="D423" s="143">
        <f t="shared" si="195"/>
        <v>85742.822904445246</v>
      </c>
      <c r="E423" s="143">
        <f t="shared" si="195"/>
        <v>201.15036535962591</v>
      </c>
      <c r="F423" s="143">
        <f t="shared" si="195"/>
        <v>1.1178024462318368</v>
      </c>
      <c r="G423" s="143">
        <f t="shared" si="195"/>
        <v>1.1178024462318368</v>
      </c>
      <c r="H423" s="143">
        <f t="shared" si="195"/>
        <v>0</v>
      </c>
      <c r="I423" s="143">
        <f t="shared" si="195"/>
        <v>2651.0903435471992</v>
      </c>
      <c r="J423" s="143">
        <f t="shared" si="195"/>
        <v>4139.2356174107554</v>
      </c>
      <c r="K423" s="143">
        <f t="shared" si="195"/>
        <v>1854.8820941745944</v>
      </c>
      <c r="L423" s="143">
        <f t="shared" si="195"/>
        <v>214.1306915263126</v>
      </c>
      <c r="M423" s="143">
        <f t="shared" si="195"/>
        <v>37.55816219338972</v>
      </c>
      <c r="N423" s="143">
        <f t="shared" si="196"/>
        <v>36.887480725650612</v>
      </c>
      <c r="O423" s="143">
        <f t="shared" si="196"/>
        <v>229.5966224560193</v>
      </c>
      <c r="P423" s="143">
        <f t="shared" si="196"/>
        <v>0</v>
      </c>
      <c r="Q423" s="143">
        <f t="shared" si="196"/>
        <v>5.5890122311591837</v>
      </c>
      <c r="R423" s="143">
        <f t="shared" si="196"/>
        <v>2.9062863602027758</v>
      </c>
      <c r="S423" s="143">
        <f t="shared" si="196"/>
        <v>0.22356048924636737</v>
      </c>
      <c r="T423" s="143">
        <f t="shared" si="196"/>
        <v>0</v>
      </c>
      <c r="U423" s="143">
        <f t="shared" si="196"/>
        <v>2.9062863602027758</v>
      </c>
      <c r="V423" s="143">
        <f t="shared" si="196"/>
        <v>3.576967827941878</v>
      </c>
      <c r="W423" s="62"/>
      <c r="X423" s="5"/>
      <c r="Y423" s="5"/>
      <c r="Z423" s="5"/>
      <c r="AA423" s="5"/>
      <c r="AB423" s="5"/>
      <c r="AC423" s="101">
        <f t="shared" si="189"/>
        <v>0</v>
      </c>
      <c r="AD423" s="5"/>
      <c r="AE423" s="5"/>
      <c r="AF423" s="5"/>
      <c r="AG423" s="5"/>
      <c r="AH423" s="5"/>
      <c r="AI423" s="5"/>
      <c r="AJ423" s="5"/>
    </row>
    <row r="424" spans="1:36" s="100" customFormat="1" x14ac:dyDescent="0.25">
      <c r="A424" s="141" t="s">
        <v>220</v>
      </c>
      <c r="B424" s="141" t="str">
        <f t="shared" si="190"/>
        <v>AMORTIZATION / MAINTENANCE</v>
      </c>
      <c r="C424" s="142">
        <v>-215568</v>
      </c>
      <c r="D424" s="143">
        <f t="shared" si="195"/>
        <v>-194306.95678015726</v>
      </c>
      <c r="E424" s="143">
        <f t="shared" si="195"/>
        <v>-455.83891484192509</v>
      </c>
      <c r="F424" s="143">
        <f t="shared" si="195"/>
        <v>-2.5331192075490119</v>
      </c>
      <c r="G424" s="143">
        <f t="shared" si="195"/>
        <v>-2.5331192075490119</v>
      </c>
      <c r="H424" s="143">
        <f t="shared" si="195"/>
        <v>0</v>
      </c>
      <c r="I424" s="143">
        <f t="shared" si="195"/>
        <v>-6007.7949308712559</v>
      </c>
      <c r="J424" s="143">
        <f t="shared" si="195"/>
        <v>-9380.1702459859443</v>
      </c>
      <c r="K424" s="143">
        <f t="shared" si="195"/>
        <v>-4203.4596330789236</v>
      </c>
      <c r="L424" s="143">
        <f t="shared" si="195"/>
        <v>-485.25441097357833</v>
      </c>
      <c r="M424" s="143">
        <f t="shared" si="195"/>
        <v>-85.112805373646808</v>
      </c>
      <c r="N424" s="143">
        <f t="shared" si="196"/>
        <v>-83.592933849117401</v>
      </c>
      <c r="O424" s="143">
        <f t="shared" si="196"/>
        <v>-520.30268523056702</v>
      </c>
      <c r="P424" s="143">
        <f t="shared" si="196"/>
        <v>0</v>
      </c>
      <c r="Q424" s="143">
        <f t="shared" si="196"/>
        <v>-12.665596037745061</v>
      </c>
      <c r="R424" s="143">
        <f t="shared" si="196"/>
        <v>-6.5861099396274314</v>
      </c>
      <c r="S424" s="143">
        <f t="shared" si="196"/>
        <v>-0.50662384150980244</v>
      </c>
      <c r="T424" s="143">
        <f t="shared" si="196"/>
        <v>0</v>
      </c>
      <c r="U424" s="143">
        <f t="shared" si="196"/>
        <v>-6.5861099396274314</v>
      </c>
      <c r="V424" s="143">
        <f t="shared" si="196"/>
        <v>-8.1059814641568391</v>
      </c>
      <c r="W424" s="62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</row>
    <row r="425" spans="1:36" s="100" customFormat="1" x14ac:dyDescent="0.25">
      <c r="A425" s="141"/>
      <c r="B425" s="141" t="str">
        <f t="shared" si="190"/>
        <v>MISCELLANEIOUS SERVICE REVENUES - OTHER</v>
      </c>
      <c r="C425" s="142">
        <v>354960</v>
      </c>
      <c r="D425" s="143">
        <f t="shared" si="195"/>
        <v>319951.0009773465</v>
      </c>
      <c r="E425" s="143">
        <f t="shared" si="195"/>
        <v>750.59647634291605</v>
      </c>
      <c r="F425" s="143">
        <f t="shared" si="195"/>
        <v>4.1711014339400903</v>
      </c>
      <c r="G425" s="143">
        <f t="shared" si="195"/>
        <v>4.1711014339400903</v>
      </c>
      <c r="H425" s="143">
        <f t="shared" si="195"/>
        <v>0</v>
      </c>
      <c r="I425" s="143">
        <f t="shared" si="195"/>
        <v>9892.5948594506644</v>
      </c>
      <c r="J425" s="143">
        <f t="shared" si="195"/>
        <v>15445.637712996226</v>
      </c>
      <c r="K425" s="143">
        <f t="shared" si="195"/>
        <v>6921.5283871339661</v>
      </c>
      <c r="L425" s="143">
        <f t="shared" si="195"/>
        <v>799.03281432857091</v>
      </c>
      <c r="M425" s="143">
        <f t="shared" si="195"/>
        <v>140.14900818038703</v>
      </c>
      <c r="N425" s="143">
        <f t="shared" si="196"/>
        <v>137.64634732002298</v>
      </c>
      <c r="O425" s="143">
        <f t="shared" si="196"/>
        <v>856.74423453129452</v>
      </c>
      <c r="P425" s="143">
        <f t="shared" si="196"/>
        <v>0</v>
      </c>
      <c r="Q425" s="143">
        <f t="shared" si="196"/>
        <v>20.855507169700449</v>
      </c>
      <c r="R425" s="143">
        <f t="shared" si="196"/>
        <v>10.844863728244235</v>
      </c>
      <c r="S425" s="143">
        <f t="shared" si="196"/>
        <v>0.83422028678801796</v>
      </c>
      <c r="T425" s="143">
        <f t="shared" si="196"/>
        <v>0</v>
      </c>
      <c r="U425" s="143">
        <f t="shared" si="196"/>
        <v>10.844863728244235</v>
      </c>
      <c r="V425" s="143">
        <f t="shared" si="196"/>
        <v>13.347524588608287</v>
      </c>
      <c r="W425" s="62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</row>
    <row r="426" spans="1:36" x14ac:dyDescent="0.25">
      <c r="A426" s="141" t="s">
        <v>213</v>
      </c>
      <c r="B426" s="141" t="str">
        <f t="shared" si="190"/>
        <v>GAS PLANT LEASED TO OTHERS</v>
      </c>
      <c r="C426" s="153">
        <v>4528224.3575000996</v>
      </c>
      <c r="D426" s="145">
        <f>+D395</f>
        <v>0</v>
      </c>
      <c r="E426" s="145">
        <f t="shared" ref="E426:V426" si="197">+E395</f>
        <v>0</v>
      </c>
      <c r="F426" s="145">
        <f t="shared" si="197"/>
        <v>0</v>
      </c>
      <c r="G426" s="145">
        <f t="shared" si="197"/>
        <v>0</v>
      </c>
      <c r="H426" s="145">
        <f t="shared" si="197"/>
        <v>0</v>
      </c>
      <c r="I426" s="145">
        <f t="shared" si="197"/>
        <v>0</v>
      </c>
      <c r="J426" s="145">
        <f t="shared" si="197"/>
        <v>0</v>
      </c>
      <c r="K426" s="145">
        <f t="shared" si="197"/>
        <v>0</v>
      </c>
      <c r="L426" s="145">
        <f t="shared" si="197"/>
        <v>0</v>
      </c>
      <c r="M426" s="145">
        <f t="shared" si="197"/>
        <v>0</v>
      </c>
      <c r="N426" s="145">
        <f t="shared" si="197"/>
        <v>0</v>
      </c>
      <c r="O426" s="145">
        <f t="shared" si="197"/>
        <v>0</v>
      </c>
      <c r="P426" s="145">
        <f t="shared" si="197"/>
        <v>4528224.3575000996</v>
      </c>
      <c r="Q426" s="145">
        <f t="shared" si="197"/>
        <v>0</v>
      </c>
      <c r="R426" s="145">
        <f t="shared" si="197"/>
        <v>0</v>
      </c>
      <c r="S426" s="145">
        <f t="shared" si="197"/>
        <v>0</v>
      </c>
      <c r="T426" s="145">
        <f t="shared" si="197"/>
        <v>0</v>
      </c>
      <c r="U426" s="145">
        <f t="shared" si="197"/>
        <v>0</v>
      </c>
      <c r="V426" s="145">
        <f t="shared" si="197"/>
        <v>0</v>
      </c>
      <c r="W426" s="62"/>
      <c r="X426" s="5"/>
      <c r="Y426" s="5"/>
      <c r="Z426" s="5"/>
      <c r="AA426" s="5"/>
      <c r="AB426" s="5"/>
      <c r="AC426" s="101">
        <f t="shared" ref="AC426:AC432" si="198">SUM(D426:V426)-C426</f>
        <v>0</v>
      </c>
      <c r="AD426" s="5"/>
      <c r="AE426" s="5"/>
      <c r="AF426" s="5"/>
      <c r="AG426" s="5"/>
      <c r="AH426" s="5"/>
      <c r="AI426" s="5"/>
      <c r="AJ426" s="5"/>
    </row>
    <row r="427" spans="1:36" x14ac:dyDescent="0.25">
      <c r="A427" s="141"/>
      <c r="B427" s="141"/>
      <c r="C427" s="142">
        <f t="shared" ref="C427:V427" si="199">SUM(C412:C426)</f>
        <v>13182833.197221704</v>
      </c>
      <c r="D427" s="143">
        <f t="shared" si="199"/>
        <v>6409986.6231281189</v>
      </c>
      <c r="E427" s="143">
        <f t="shared" si="199"/>
        <v>15037.656885048627</v>
      </c>
      <c r="F427" s="143">
        <f t="shared" si="199"/>
        <v>83.564996870128667</v>
      </c>
      <c r="G427" s="143">
        <f t="shared" si="199"/>
        <v>226.15670156572986</v>
      </c>
      <c r="H427" s="143">
        <f t="shared" si="199"/>
        <v>0</v>
      </c>
      <c r="I427" s="143">
        <f t="shared" si="199"/>
        <v>536375.50147661823</v>
      </c>
      <c r="J427" s="143">
        <f t="shared" si="199"/>
        <v>837460.92826392804</v>
      </c>
      <c r="K427" s="143">
        <f t="shared" si="199"/>
        <v>375284.57521809271</v>
      </c>
      <c r="L427" s="143">
        <f t="shared" si="199"/>
        <v>43323.479084188424</v>
      </c>
      <c r="M427" s="143">
        <f t="shared" si="199"/>
        <v>7598.8651726085227</v>
      </c>
      <c r="N427" s="143">
        <f t="shared" si="199"/>
        <v>286643.17115166906</v>
      </c>
      <c r="O427" s="143">
        <f t="shared" si="199"/>
        <v>46452.586501600905</v>
      </c>
      <c r="P427" s="143">
        <f t="shared" ref="P427" si="200">SUM(P412:P426)</f>
        <v>4528224.3575000996</v>
      </c>
      <c r="Q427" s="143">
        <f t="shared" si="199"/>
        <v>43430.783507828644</v>
      </c>
      <c r="R427" s="143">
        <f t="shared" si="199"/>
        <v>22584.007424070896</v>
      </c>
      <c r="S427" s="143">
        <f t="shared" si="199"/>
        <v>1737.2313403131461</v>
      </c>
      <c r="T427" s="143">
        <f t="shared" si="199"/>
        <v>0</v>
      </c>
      <c r="U427" s="143">
        <f t="shared" si="199"/>
        <v>588.00742407089763</v>
      </c>
      <c r="V427" s="143">
        <f t="shared" si="199"/>
        <v>27795.701445010338</v>
      </c>
      <c r="W427" s="62"/>
      <c r="X427" s="5"/>
      <c r="Y427" s="5"/>
      <c r="Z427" s="5"/>
      <c r="AA427" s="5"/>
      <c r="AB427" s="5"/>
      <c r="AC427" s="101">
        <f t="shared" si="198"/>
        <v>0</v>
      </c>
      <c r="AD427" s="5"/>
      <c r="AE427" s="5"/>
      <c r="AF427" s="5"/>
      <c r="AG427" s="5"/>
      <c r="AH427" s="5"/>
      <c r="AI427" s="5"/>
      <c r="AJ427" s="5"/>
    </row>
    <row r="428" spans="1:36" x14ac:dyDescent="0.25">
      <c r="A428" s="141"/>
      <c r="B428" s="141"/>
      <c r="C428" s="142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62"/>
      <c r="X428" s="5"/>
      <c r="Y428" s="5"/>
      <c r="Z428" s="5"/>
      <c r="AA428" s="5"/>
      <c r="AB428" s="5"/>
      <c r="AC428" s="101">
        <f t="shared" si="198"/>
        <v>0</v>
      </c>
      <c r="AD428" s="5"/>
      <c r="AE428" s="5"/>
      <c r="AF428" s="5"/>
      <c r="AG428" s="5"/>
      <c r="AH428" s="5"/>
      <c r="AI428" s="5"/>
      <c r="AJ428" s="5"/>
    </row>
    <row r="429" spans="1:36" ht="18" x14ac:dyDescent="0.25">
      <c r="A429" s="141" t="s">
        <v>220</v>
      </c>
      <c r="B429" s="141" t="s">
        <v>222</v>
      </c>
      <c r="C429" s="146">
        <v>1312713.67</v>
      </c>
      <c r="D429" s="143">
        <f t="shared" ref="D429:V429" si="201">+$C429*(D438/$C438)</f>
        <v>839764.11853364424</v>
      </c>
      <c r="E429" s="143">
        <f t="shared" si="201"/>
        <v>0</v>
      </c>
      <c r="F429" s="143">
        <f t="shared" si="201"/>
        <v>0</v>
      </c>
      <c r="G429" s="143">
        <f t="shared" si="201"/>
        <v>0</v>
      </c>
      <c r="H429" s="143">
        <f t="shared" si="201"/>
        <v>442.45207768271058</v>
      </c>
      <c r="I429" s="143">
        <f t="shared" si="201"/>
        <v>52701.00136653852</v>
      </c>
      <c r="J429" s="143">
        <f t="shared" si="201"/>
        <v>210675.73999773248</v>
      </c>
      <c r="K429" s="143">
        <f t="shared" si="201"/>
        <v>139155.17989080295</v>
      </c>
      <c r="L429" s="143">
        <f t="shared" si="201"/>
        <v>56495.304530425812</v>
      </c>
      <c r="M429" s="143">
        <f t="shared" si="201"/>
        <v>3088.4827043515706</v>
      </c>
      <c r="N429" s="143">
        <f t="shared" si="201"/>
        <v>1594.7715071958967</v>
      </c>
      <c r="O429" s="143">
        <f t="shared" si="201"/>
        <v>14464.203581340018</v>
      </c>
      <c r="P429" s="143">
        <f t="shared" si="201"/>
        <v>0</v>
      </c>
      <c r="Q429" s="143">
        <f t="shared" si="201"/>
        <v>0</v>
      </c>
      <c r="R429" s="143">
        <f t="shared" si="201"/>
        <v>0</v>
      </c>
      <c r="S429" s="143">
        <f t="shared" si="201"/>
        <v>0</v>
      </c>
      <c r="T429" s="143">
        <f t="shared" si="201"/>
        <v>0</v>
      </c>
      <c r="U429" s="143">
        <f t="shared" si="201"/>
        <v>9179.7229189949812</v>
      </c>
      <c r="V429" s="143">
        <f t="shared" si="201"/>
        <v>-14847.307108709141</v>
      </c>
      <c r="W429" s="62"/>
      <c r="X429" s="5"/>
      <c r="Y429" s="5"/>
      <c r="Z429" s="5"/>
      <c r="AA429" s="5"/>
      <c r="AB429" s="5"/>
      <c r="AC429" s="101">
        <f t="shared" si="198"/>
        <v>0</v>
      </c>
      <c r="AD429" s="5"/>
      <c r="AE429" s="5"/>
      <c r="AF429" s="5"/>
      <c r="AG429" s="5"/>
      <c r="AH429" s="5"/>
      <c r="AI429" s="5"/>
      <c r="AJ429" s="5"/>
    </row>
    <row r="430" spans="1:36" x14ac:dyDescent="0.25">
      <c r="A430" s="141"/>
      <c r="B430" s="141"/>
      <c r="C430" s="142">
        <f>480321*0</f>
        <v>0</v>
      </c>
      <c r="D430" s="143">
        <f t="shared" ref="D430:V430" si="202">+$C430*(D104/$C104)</f>
        <v>0</v>
      </c>
      <c r="E430" s="143">
        <f t="shared" si="202"/>
        <v>0</v>
      </c>
      <c r="F430" s="143">
        <f t="shared" si="202"/>
        <v>0</v>
      </c>
      <c r="G430" s="143">
        <f t="shared" si="202"/>
        <v>0</v>
      </c>
      <c r="H430" s="143">
        <f t="shared" si="202"/>
        <v>0</v>
      </c>
      <c r="I430" s="143">
        <f t="shared" si="202"/>
        <v>0</v>
      </c>
      <c r="J430" s="143">
        <f t="shared" si="202"/>
        <v>0</v>
      </c>
      <c r="K430" s="143">
        <f t="shared" si="202"/>
        <v>0</v>
      </c>
      <c r="L430" s="143">
        <f t="shared" si="202"/>
        <v>0</v>
      </c>
      <c r="M430" s="143">
        <f t="shared" si="202"/>
        <v>0</v>
      </c>
      <c r="N430" s="143">
        <f t="shared" si="202"/>
        <v>0</v>
      </c>
      <c r="O430" s="143">
        <f t="shared" si="202"/>
        <v>0</v>
      </c>
      <c r="P430" s="143">
        <f t="shared" si="202"/>
        <v>0</v>
      </c>
      <c r="Q430" s="143">
        <f t="shared" si="202"/>
        <v>0</v>
      </c>
      <c r="R430" s="143">
        <f t="shared" si="202"/>
        <v>0</v>
      </c>
      <c r="S430" s="143">
        <f t="shared" si="202"/>
        <v>0</v>
      </c>
      <c r="T430" s="143">
        <f t="shared" si="202"/>
        <v>0</v>
      </c>
      <c r="U430" s="143">
        <f t="shared" si="202"/>
        <v>0</v>
      </c>
      <c r="V430" s="143">
        <f t="shared" si="202"/>
        <v>0</v>
      </c>
      <c r="W430" s="62"/>
      <c r="X430" s="5"/>
      <c r="Y430" s="5"/>
      <c r="Z430" s="5"/>
      <c r="AA430" s="5"/>
      <c r="AB430" s="5"/>
      <c r="AC430" s="101">
        <f t="shared" si="198"/>
        <v>0</v>
      </c>
      <c r="AD430" s="5"/>
      <c r="AE430" s="5"/>
      <c r="AF430" s="5"/>
      <c r="AG430" s="5"/>
      <c r="AH430" s="5"/>
      <c r="AI430" s="5"/>
      <c r="AJ430" s="5"/>
    </row>
    <row r="431" spans="1:36" ht="17.25" x14ac:dyDescent="0.35">
      <c r="A431" s="141" t="s">
        <v>10</v>
      </c>
      <c r="B431" s="141"/>
      <c r="C431" s="144">
        <v>0</v>
      </c>
      <c r="D431" s="145">
        <f t="shared" ref="D431:V431" si="203">IF($C$400=0,0,(+$C431*(D$225/$C$225)))</f>
        <v>0</v>
      </c>
      <c r="E431" s="145">
        <f t="shared" si="203"/>
        <v>0</v>
      </c>
      <c r="F431" s="145">
        <f t="shared" si="203"/>
        <v>0</v>
      </c>
      <c r="G431" s="145">
        <f t="shared" si="203"/>
        <v>0</v>
      </c>
      <c r="H431" s="145">
        <f t="shared" si="203"/>
        <v>0</v>
      </c>
      <c r="I431" s="145">
        <f t="shared" si="203"/>
        <v>0</v>
      </c>
      <c r="J431" s="145">
        <f t="shared" si="203"/>
        <v>0</v>
      </c>
      <c r="K431" s="145">
        <f t="shared" si="203"/>
        <v>0</v>
      </c>
      <c r="L431" s="145">
        <f t="shared" si="203"/>
        <v>0</v>
      </c>
      <c r="M431" s="145">
        <f t="shared" si="203"/>
        <v>0</v>
      </c>
      <c r="N431" s="145">
        <f t="shared" si="203"/>
        <v>0</v>
      </c>
      <c r="O431" s="145">
        <f t="shared" si="203"/>
        <v>0</v>
      </c>
      <c r="P431" s="145">
        <f t="shared" si="203"/>
        <v>0</v>
      </c>
      <c r="Q431" s="145">
        <f t="shared" si="203"/>
        <v>0</v>
      </c>
      <c r="R431" s="145">
        <f t="shared" si="203"/>
        <v>0</v>
      </c>
      <c r="S431" s="145">
        <f t="shared" si="203"/>
        <v>0</v>
      </c>
      <c r="T431" s="145">
        <f t="shared" si="203"/>
        <v>0</v>
      </c>
      <c r="U431" s="145">
        <f t="shared" si="203"/>
        <v>0</v>
      </c>
      <c r="V431" s="145">
        <f t="shared" si="203"/>
        <v>0</v>
      </c>
      <c r="W431" s="62"/>
      <c r="X431" s="5"/>
      <c r="Y431" s="5"/>
      <c r="Z431" s="5"/>
      <c r="AA431" s="5"/>
      <c r="AB431" s="5"/>
      <c r="AC431" s="101">
        <f t="shared" si="198"/>
        <v>0</v>
      </c>
      <c r="AD431" s="5"/>
      <c r="AE431" s="5"/>
      <c r="AF431" s="5"/>
      <c r="AG431" s="5"/>
      <c r="AH431" s="5"/>
      <c r="AI431" s="5"/>
      <c r="AJ431" s="5"/>
    </row>
    <row r="432" spans="1:36" x14ac:dyDescent="0.25">
      <c r="A432" s="141"/>
      <c r="B432" s="141"/>
      <c r="C432" s="142">
        <f t="shared" ref="C432:V432" si="204">SUM(C429:C431)</f>
        <v>1312713.67</v>
      </c>
      <c r="D432" s="143">
        <f t="shared" si="204"/>
        <v>839764.11853364424</v>
      </c>
      <c r="E432" s="143">
        <f t="shared" si="204"/>
        <v>0</v>
      </c>
      <c r="F432" s="143">
        <f t="shared" si="204"/>
        <v>0</v>
      </c>
      <c r="G432" s="143">
        <f t="shared" si="204"/>
        <v>0</v>
      </c>
      <c r="H432" s="143">
        <f t="shared" si="204"/>
        <v>442.45207768271058</v>
      </c>
      <c r="I432" s="143">
        <f t="shared" si="204"/>
        <v>52701.00136653852</v>
      </c>
      <c r="J432" s="143">
        <f t="shared" si="204"/>
        <v>210675.73999773248</v>
      </c>
      <c r="K432" s="143">
        <f t="shared" si="204"/>
        <v>139155.17989080295</v>
      </c>
      <c r="L432" s="143">
        <f t="shared" si="204"/>
        <v>56495.304530425812</v>
      </c>
      <c r="M432" s="143">
        <f t="shared" si="204"/>
        <v>3088.4827043515706</v>
      </c>
      <c r="N432" s="143">
        <f t="shared" si="204"/>
        <v>1594.7715071958967</v>
      </c>
      <c r="O432" s="143">
        <f t="shared" si="204"/>
        <v>14464.203581340018</v>
      </c>
      <c r="P432" s="143">
        <f t="shared" ref="P432" si="205">SUM(P429:P431)</f>
        <v>0</v>
      </c>
      <c r="Q432" s="143">
        <f t="shared" si="204"/>
        <v>0</v>
      </c>
      <c r="R432" s="143">
        <f t="shared" si="204"/>
        <v>0</v>
      </c>
      <c r="S432" s="143">
        <f t="shared" si="204"/>
        <v>0</v>
      </c>
      <c r="T432" s="143">
        <f t="shared" si="204"/>
        <v>0</v>
      </c>
      <c r="U432" s="143">
        <f t="shared" si="204"/>
        <v>9179.7229189949812</v>
      </c>
      <c r="V432" s="143">
        <f t="shared" si="204"/>
        <v>-14847.307108709141</v>
      </c>
      <c r="W432" s="62"/>
      <c r="X432" s="5"/>
      <c r="Y432" s="5"/>
      <c r="Z432" s="5"/>
      <c r="AA432" s="5"/>
      <c r="AB432" s="5"/>
      <c r="AC432" s="101">
        <f t="shared" si="198"/>
        <v>0</v>
      </c>
      <c r="AD432" s="5"/>
      <c r="AE432" s="5"/>
      <c r="AF432" s="5"/>
      <c r="AG432" s="5"/>
      <c r="AH432" s="5"/>
      <c r="AI432" s="5"/>
      <c r="AJ432" s="5"/>
    </row>
    <row r="433" spans="1:36" x14ac:dyDescent="0.25">
      <c r="A433" s="141"/>
      <c r="B433" s="141"/>
      <c r="C433" s="142">
        <f>+C432+C427</f>
        <v>14495546.867221704</v>
      </c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62"/>
      <c r="X433" s="5"/>
      <c r="Y433" s="5"/>
      <c r="Z433" s="5"/>
      <c r="AA433" s="5"/>
      <c r="AB433" s="5"/>
      <c r="AC433" s="101"/>
      <c r="AD433" s="5"/>
      <c r="AE433" s="5"/>
      <c r="AF433" s="5"/>
      <c r="AG433" s="5"/>
      <c r="AH433" s="5"/>
      <c r="AI433" s="5"/>
      <c r="AJ433" s="5"/>
    </row>
    <row r="434" spans="1:36" x14ac:dyDescent="0.25">
      <c r="A434" s="141"/>
      <c r="B434" s="141"/>
      <c r="C434" s="142">
        <f>SUM(D434:V434)</f>
        <v>14495546.867221706</v>
      </c>
      <c r="D434" s="143">
        <f>+D432+D427</f>
        <v>7249750.7416617628</v>
      </c>
      <c r="E434" s="143">
        <f t="shared" ref="E434:V434" si="206">+E432+E427</f>
        <v>15037.656885048627</v>
      </c>
      <c r="F434" s="143">
        <f t="shared" si="206"/>
        <v>83.564996870128667</v>
      </c>
      <c r="G434" s="143">
        <f t="shared" si="206"/>
        <v>226.15670156572986</v>
      </c>
      <c r="H434" s="143">
        <f t="shared" si="206"/>
        <v>442.45207768271058</v>
      </c>
      <c r="I434" s="143">
        <f t="shared" si="206"/>
        <v>589076.50284315669</v>
      </c>
      <c r="J434" s="143">
        <f t="shared" si="206"/>
        <v>1048136.6682616605</v>
      </c>
      <c r="K434" s="143">
        <f t="shared" si="206"/>
        <v>514439.75510889565</v>
      </c>
      <c r="L434" s="143">
        <f t="shared" si="206"/>
        <v>99818.783614614236</v>
      </c>
      <c r="M434" s="143">
        <f t="shared" si="206"/>
        <v>10687.347876960093</v>
      </c>
      <c r="N434" s="143">
        <f t="shared" si="206"/>
        <v>288237.94265886495</v>
      </c>
      <c r="O434" s="143">
        <f t="shared" si="206"/>
        <v>60916.790082940919</v>
      </c>
      <c r="P434" s="143">
        <f t="shared" ref="P434" si="207">+P432+P427</f>
        <v>4528224.3575000996</v>
      </c>
      <c r="Q434" s="143">
        <f t="shared" si="206"/>
        <v>43430.783507828644</v>
      </c>
      <c r="R434" s="143">
        <f t="shared" si="206"/>
        <v>22584.007424070896</v>
      </c>
      <c r="S434" s="143">
        <f t="shared" si="206"/>
        <v>1737.2313403131461</v>
      </c>
      <c r="T434" s="143">
        <f t="shared" si="206"/>
        <v>0</v>
      </c>
      <c r="U434" s="143">
        <f t="shared" si="206"/>
        <v>9767.7303430658794</v>
      </c>
      <c r="V434" s="143">
        <f t="shared" si="206"/>
        <v>12948.394336301197</v>
      </c>
      <c r="W434" s="62"/>
      <c r="X434" s="5"/>
      <c r="Y434" s="5"/>
      <c r="Z434" s="5"/>
      <c r="AA434" s="5"/>
      <c r="AB434" s="5"/>
      <c r="AC434" s="101">
        <f>SUM(D434:V434)-C434</f>
        <v>0</v>
      </c>
      <c r="AD434" s="5"/>
      <c r="AE434" s="5"/>
      <c r="AF434" s="5"/>
      <c r="AG434" s="5"/>
      <c r="AH434" s="5"/>
      <c r="AI434" s="5"/>
      <c r="AJ434" s="5"/>
    </row>
    <row r="435" spans="1:36" x14ac:dyDescent="0.25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62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x14ac:dyDescent="0.25">
      <c r="A436" s="140"/>
      <c r="B436" s="140"/>
      <c r="C436" s="140"/>
      <c r="W436" s="62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x14ac:dyDescent="0.25">
      <c r="A437" s="140"/>
      <c r="B437" s="140"/>
      <c r="C437" s="140"/>
      <c r="D437" s="140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01"/>
      <c r="Q437" s="5"/>
      <c r="R437" s="5"/>
      <c r="S437" s="5"/>
      <c r="T437" s="5"/>
      <c r="U437" s="5"/>
      <c r="V437" s="5"/>
      <c r="W437" s="62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x14ac:dyDescent="0.25">
      <c r="A438" s="140"/>
      <c r="B438" s="140" t="s">
        <v>254</v>
      </c>
      <c r="C438" s="163">
        <f>SUM(D438:V438)</f>
        <v>120244100.82163231</v>
      </c>
      <c r="D438" s="163">
        <v>76922091.727245212</v>
      </c>
      <c r="E438" s="164">
        <v>0</v>
      </c>
      <c r="F438" s="164">
        <v>0</v>
      </c>
      <c r="G438" s="164">
        <v>0</v>
      </c>
      <c r="H438" s="164">
        <v>40528.451446399995</v>
      </c>
      <c r="I438" s="164">
        <v>4827392.8020564001</v>
      </c>
      <c r="J438" s="164">
        <v>19297822.137373902</v>
      </c>
      <c r="K438" s="164">
        <v>12746564.512154497</v>
      </c>
      <c r="L438" s="164">
        <v>5174949.6094646007</v>
      </c>
      <c r="M438" s="164">
        <v>282903.90675059997</v>
      </c>
      <c r="N438" s="164">
        <v>146080.4974315</v>
      </c>
      <c r="O438" s="164">
        <v>1324915.8544522999</v>
      </c>
      <c r="P438" s="164">
        <v>0</v>
      </c>
      <c r="Q438" s="164">
        <v>0</v>
      </c>
      <c r="R438" s="164">
        <v>0</v>
      </c>
      <c r="S438" s="164">
        <v>0</v>
      </c>
      <c r="T438" s="164">
        <v>0</v>
      </c>
      <c r="U438" s="164">
        <v>840859.32325689995</v>
      </c>
      <c r="V438" s="164">
        <v>-1360008</v>
      </c>
      <c r="W438" s="62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x14ac:dyDescent="0.25">
      <c r="A439" s="5"/>
      <c r="B439" s="5"/>
      <c r="C439" s="163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101"/>
      <c r="Q439" s="5"/>
      <c r="R439" s="5"/>
      <c r="S439" s="5"/>
      <c r="T439" s="5"/>
      <c r="U439" s="5"/>
      <c r="V439" s="5"/>
      <c r="W439" s="62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x14ac:dyDescent="0.25">
      <c r="A440" s="5"/>
      <c r="B440" s="5"/>
      <c r="C440" s="16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01"/>
      <c r="Q440" s="5"/>
      <c r="R440" s="5"/>
      <c r="S440" s="5"/>
      <c r="T440" s="5"/>
      <c r="U440" s="5"/>
      <c r="V440" s="5"/>
      <c r="W440" s="62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x14ac:dyDescent="0.25">
      <c r="A441" s="5"/>
      <c r="B441" s="5" t="s">
        <v>252</v>
      </c>
      <c r="C441" s="163">
        <v>2015.3629202</v>
      </c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62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x14ac:dyDescent="0.25">
      <c r="A442" s="5"/>
      <c r="B442" s="5" t="s">
        <v>189</v>
      </c>
      <c r="C442" s="163">
        <f>SUM(C438:C441)</f>
        <v>120246116.18455251</v>
      </c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101"/>
      <c r="Q442" s="5"/>
      <c r="R442" s="5"/>
      <c r="S442" s="5"/>
      <c r="T442" s="5"/>
      <c r="U442" s="5"/>
      <c r="V442" s="5"/>
      <c r="W442" s="62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x14ac:dyDescent="0.25">
      <c r="A443" s="5"/>
      <c r="B443" s="163">
        <v>120246116.18455251</v>
      </c>
      <c r="C443" s="5">
        <f>+C442-B443</f>
        <v>0</v>
      </c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62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101"/>
      <c r="Q444" s="5"/>
      <c r="R444" s="5"/>
      <c r="S444" s="5"/>
      <c r="T444" s="5"/>
      <c r="U444" s="5"/>
      <c r="V444" s="5"/>
      <c r="W444" s="62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101"/>
      <c r="Q445" s="5"/>
      <c r="R445" s="5"/>
      <c r="S445" s="5"/>
      <c r="T445" s="5"/>
      <c r="U445" s="5"/>
      <c r="V445" s="5"/>
      <c r="W445" s="62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101"/>
      <c r="Q446" s="5"/>
      <c r="R446" s="5"/>
      <c r="S446" s="5"/>
      <c r="T446" s="5"/>
      <c r="U446" s="5"/>
      <c r="V446" s="5"/>
      <c r="W446" s="62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101"/>
      <c r="Q447" s="5"/>
      <c r="R447" s="5"/>
      <c r="S447" s="5"/>
      <c r="T447" s="5"/>
      <c r="U447" s="5"/>
      <c r="V447" s="5"/>
      <c r="W447" s="62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101"/>
      <c r="Q448" s="5"/>
      <c r="R448" s="5"/>
      <c r="S448" s="5"/>
      <c r="T448" s="5"/>
      <c r="U448" s="5"/>
      <c r="V448" s="5"/>
      <c r="W448" s="62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101"/>
      <c r="Q449" s="5"/>
      <c r="R449" s="5"/>
      <c r="S449" s="5"/>
      <c r="T449" s="5"/>
      <c r="U449" s="5"/>
      <c r="V449" s="5"/>
      <c r="W449" s="62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101"/>
      <c r="Q450" s="5"/>
      <c r="R450" s="5"/>
      <c r="S450" s="5"/>
      <c r="T450" s="5"/>
      <c r="U450" s="5"/>
      <c r="V450" s="5"/>
      <c r="W450" s="62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101"/>
      <c r="Q451" s="5"/>
      <c r="R451" s="5"/>
      <c r="S451" s="5"/>
      <c r="T451" s="5"/>
      <c r="U451" s="5"/>
      <c r="V451" s="5"/>
      <c r="W451" s="62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101"/>
      <c r="Q452" s="5"/>
      <c r="R452" s="5"/>
      <c r="S452" s="5"/>
      <c r="T452" s="5"/>
      <c r="U452" s="5"/>
      <c r="V452" s="5"/>
      <c r="W452" s="62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101"/>
      <c r="Q453" s="5"/>
      <c r="R453" s="5"/>
      <c r="S453" s="5"/>
      <c r="T453" s="5"/>
      <c r="U453" s="5"/>
      <c r="V453" s="5"/>
      <c r="W453" s="62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101"/>
      <c r="Q454" s="5"/>
      <c r="R454" s="5"/>
      <c r="S454" s="5"/>
      <c r="T454" s="5"/>
      <c r="U454" s="5"/>
      <c r="V454" s="5"/>
      <c r="W454" s="62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101"/>
      <c r="Q455" s="5"/>
      <c r="R455" s="5"/>
      <c r="S455" s="5"/>
      <c r="T455" s="5"/>
      <c r="U455" s="5"/>
      <c r="V455" s="5"/>
      <c r="W455" s="62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101"/>
      <c r="Q456" s="5"/>
      <c r="R456" s="5"/>
      <c r="S456" s="5"/>
      <c r="T456" s="5"/>
      <c r="U456" s="5"/>
      <c r="V456" s="5"/>
      <c r="W456" s="62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101"/>
      <c r="Q457" s="5"/>
      <c r="R457" s="5"/>
      <c r="S457" s="5"/>
      <c r="T457" s="5"/>
      <c r="U457" s="5"/>
      <c r="V457" s="5"/>
      <c r="W457" s="62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101"/>
      <c r="Q458" s="5"/>
      <c r="R458" s="5"/>
      <c r="S458" s="5"/>
      <c r="T458" s="5"/>
      <c r="U458" s="5"/>
      <c r="V458" s="5"/>
      <c r="W458" s="62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101"/>
      <c r="Q459" s="5"/>
      <c r="R459" s="5"/>
      <c r="S459" s="5"/>
      <c r="T459" s="5"/>
      <c r="U459" s="5"/>
      <c r="V459" s="5"/>
      <c r="W459" s="62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101"/>
      <c r="Q460" s="5"/>
      <c r="R460" s="5"/>
      <c r="S460" s="5"/>
      <c r="T460" s="5"/>
      <c r="U460" s="5"/>
      <c r="V460" s="5"/>
      <c r="W460" s="62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101"/>
      <c r="Q461" s="5"/>
      <c r="R461" s="5"/>
      <c r="S461" s="5"/>
      <c r="T461" s="5"/>
      <c r="U461" s="5"/>
      <c r="V461" s="5"/>
      <c r="W461" s="62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101"/>
      <c r="Q462" s="5"/>
      <c r="R462" s="5"/>
      <c r="S462" s="5"/>
      <c r="T462" s="5"/>
      <c r="U462" s="5"/>
      <c r="V462" s="5"/>
      <c r="W462" s="62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101"/>
      <c r="Q463" s="5"/>
      <c r="R463" s="5"/>
      <c r="S463" s="5"/>
      <c r="T463" s="5"/>
      <c r="U463" s="5"/>
      <c r="V463" s="5"/>
      <c r="W463" s="62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101"/>
      <c r="Q464" s="5"/>
      <c r="R464" s="5"/>
      <c r="S464" s="5"/>
      <c r="T464" s="5"/>
      <c r="U464" s="5"/>
      <c r="V464" s="5"/>
      <c r="W464" s="62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101"/>
      <c r="Q465" s="5"/>
      <c r="R465" s="5"/>
      <c r="S465" s="5"/>
      <c r="T465" s="5"/>
      <c r="U465" s="5"/>
      <c r="V465" s="5"/>
      <c r="W465" s="62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101"/>
      <c r="Q466" s="5"/>
      <c r="R466" s="5"/>
      <c r="S466" s="5"/>
      <c r="T466" s="5"/>
      <c r="U466" s="5"/>
      <c r="V466" s="5"/>
      <c r="W466" s="62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101"/>
      <c r="Q467" s="5"/>
      <c r="R467" s="5"/>
      <c r="S467" s="5"/>
      <c r="T467" s="5"/>
      <c r="U467" s="5"/>
      <c r="V467" s="5"/>
      <c r="W467" s="62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101"/>
      <c r="Q468" s="5"/>
      <c r="R468" s="5"/>
      <c r="S468" s="5"/>
      <c r="T468" s="5"/>
      <c r="U468" s="5"/>
      <c r="V468" s="5"/>
      <c r="W468" s="62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101"/>
      <c r="Q469" s="5"/>
      <c r="R469" s="5"/>
      <c r="S469" s="5"/>
      <c r="T469" s="5"/>
      <c r="U469" s="5"/>
      <c r="V469" s="5"/>
      <c r="W469" s="62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101"/>
      <c r="Q470" s="5"/>
      <c r="R470" s="5"/>
      <c r="S470" s="5"/>
      <c r="T470" s="5"/>
      <c r="U470" s="5"/>
      <c r="V470" s="5"/>
      <c r="W470" s="62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101"/>
      <c r="Q471" s="5"/>
      <c r="R471" s="5"/>
      <c r="S471" s="5"/>
      <c r="T471" s="5"/>
      <c r="U471" s="5"/>
      <c r="V471" s="5"/>
      <c r="W471" s="62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101"/>
      <c r="Q472" s="5"/>
      <c r="R472" s="5"/>
      <c r="S472" s="5"/>
      <c r="T472" s="5"/>
      <c r="U472" s="5"/>
      <c r="V472" s="5"/>
      <c r="W472" s="62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101"/>
      <c r="Q473" s="5"/>
      <c r="R473" s="5"/>
      <c r="S473" s="5"/>
      <c r="T473" s="5"/>
      <c r="U473" s="5"/>
      <c r="V473" s="5"/>
      <c r="W473" s="62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101"/>
      <c r="Q474" s="5"/>
      <c r="R474" s="5"/>
      <c r="S474" s="5"/>
      <c r="T474" s="5"/>
      <c r="U474" s="5"/>
      <c r="V474" s="5"/>
      <c r="W474" s="62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101"/>
      <c r="Q475" s="5"/>
      <c r="R475" s="5"/>
      <c r="S475" s="5"/>
      <c r="T475" s="5"/>
      <c r="U475" s="5"/>
      <c r="V475" s="5"/>
      <c r="W475" s="62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101"/>
      <c r="Q476" s="5"/>
      <c r="R476" s="5"/>
      <c r="S476" s="5"/>
      <c r="T476" s="5"/>
      <c r="U476" s="5"/>
      <c r="V476" s="5"/>
      <c r="W476" s="62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101"/>
      <c r="Q477" s="5"/>
      <c r="R477" s="5"/>
      <c r="S477" s="5"/>
      <c r="T477" s="5"/>
      <c r="U477" s="5"/>
      <c r="V477" s="5"/>
      <c r="W477" s="62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101"/>
      <c r="Q478" s="5"/>
      <c r="R478" s="5"/>
      <c r="S478" s="5"/>
      <c r="T478" s="5"/>
      <c r="U478" s="5"/>
      <c r="V478" s="5"/>
      <c r="W478" s="62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101"/>
      <c r="Q479" s="5"/>
      <c r="R479" s="5"/>
      <c r="S479" s="5"/>
      <c r="T479" s="5"/>
      <c r="U479" s="5"/>
      <c r="V479" s="5"/>
      <c r="W479" s="62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101"/>
      <c r="Q480" s="5"/>
      <c r="R480" s="5"/>
      <c r="S480" s="5"/>
      <c r="T480" s="5"/>
      <c r="U480" s="5"/>
      <c r="V480" s="5"/>
      <c r="W480" s="62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101"/>
      <c r="Q481" s="5"/>
      <c r="R481" s="5"/>
      <c r="S481" s="5"/>
      <c r="T481" s="5"/>
      <c r="U481" s="5"/>
      <c r="V481" s="5"/>
      <c r="W481" s="62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101"/>
      <c r="Q482" s="5"/>
      <c r="R482" s="5"/>
      <c r="S482" s="5"/>
      <c r="T482" s="5"/>
      <c r="U482" s="5"/>
      <c r="V482" s="5"/>
      <c r="W482" s="62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101"/>
      <c r="Q483" s="5"/>
      <c r="R483" s="5"/>
      <c r="S483" s="5"/>
      <c r="T483" s="5"/>
      <c r="U483" s="5"/>
      <c r="V483" s="5"/>
      <c r="W483" s="62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101"/>
      <c r="Q484" s="5"/>
      <c r="R484" s="5"/>
      <c r="S484" s="5"/>
      <c r="T484" s="5"/>
      <c r="U484" s="5"/>
      <c r="V484" s="5"/>
      <c r="W484" s="62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101"/>
      <c r="Q485" s="5"/>
      <c r="R485" s="5"/>
      <c r="S485" s="5"/>
      <c r="T485" s="5"/>
      <c r="U485" s="5"/>
      <c r="V485" s="5"/>
      <c r="W485" s="62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101"/>
      <c r="Q486" s="5"/>
      <c r="R486" s="5"/>
      <c r="S486" s="5"/>
      <c r="T486" s="5"/>
      <c r="U486" s="5"/>
      <c r="V486" s="5"/>
      <c r="W486" s="62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101"/>
      <c r="Q487" s="5"/>
      <c r="R487" s="5"/>
      <c r="S487" s="5"/>
      <c r="T487" s="5"/>
      <c r="U487" s="5"/>
      <c r="V487" s="5"/>
      <c r="W487" s="62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101"/>
      <c r="Q488" s="5"/>
      <c r="R488" s="5"/>
      <c r="S488" s="5"/>
      <c r="T488" s="5"/>
      <c r="U488" s="5"/>
      <c r="V488" s="5"/>
      <c r="W488" s="62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101"/>
      <c r="Q489" s="5"/>
      <c r="R489" s="5"/>
      <c r="S489" s="5"/>
      <c r="T489" s="5"/>
      <c r="U489" s="5"/>
      <c r="V489" s="5"/>
      <c r="W489" s="62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101"/>
      <c r="Q490" s="5"/>
      <c r="R490" s="5"/>
      <c r="S490" s="5"/>
      <c r="T490" s="5"/>
      <c r="U490" s="5"/>
      <c r="V490" s="5"/>
      <c r="W490" s="62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101"/>
      <c r="Q491" s="5"/>
      <c r="R491" s="5"/>
      <c r="S491" s="5"/>
      <c r="T491" s="5"/>
      <c r="U491" s="5"/>
      <c r="V491" s="5"/>
      <c r="W491" s="62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101"/>
      <c r="Q492" s="5"/>
      <c r="R492" s="5"/>
      <c r="S492" s="5"/>
      <c r="T492" s="5"/>
      <c r="U492" s="5"/>
      <c r="V492" s="5"/>
      <c r="W492" s="62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101"/>
      <c r="Q493" s="5"/>
      <c r="R493" s="5"/>
      <c r="S493" s="5"/>
      <c r="T493" s="5"/>
      <c r="U493" s="5"/>
      <c r="V493" s="5"/>
      <c r="W493" s="62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101"/>
      <c r="Q494" s="5"/>
      <c r="R494" s="5"/>
      <c r="S494" s="5"/>
      <c r="T494" s="5"/>
      <c r="U494" s="5"/>
      <c r="V494" s="5"/>
      <c r="W494" s="62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101"/>
      <c r="Q495" s="5"/>
      <c r="R495" s="5"/>
      <c r="S495" s="5"/>
      <c r="T495" s="5"/>
      <c r="U495" s="5"/>
      <c r="V495" s="5"/>
      <c r="W495" s="62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101"/>
      <c r="Q496" s="5"/>
      <c r="R496" s="5"/>
      <c r="S496" s="5"/>
      <c r="T496" s="5"/>
      <c r="U496" s="5"/>
      <c r="V496" s="5"/>
      <c r="W496" s="62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101"/>
      <c r="Q497" s="5"/>
      <c r="R497" s="5"/>
      <c r="S497" s="5"/>
      <c r="T497" s="5"/>
      <c r="U497" s="5"/>
      <c r="V497" s="5"/>
      <c r="W497" s="62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101"/>
      <c r="Q498" s="5"/>
      <c r="R498" s="5"/>
      <c r="S498" s="5"/>
      <c r="T498" s="5"/>
      <c r="U498" s="5"/>
      <c r="V498" s="5"/>
      <c r="W498" s="62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101"/>
      <c r="Q499" s="5"/>
      <c r="R499" s="5"/>
      <c r="S499" s="5"/>
      <c r="T499" s="5"/>
      <c r="U499" s="5"/>
      <c r="V499" s="5"/>
      <c r="W499" s="62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101"/>
      <c r="Q500" s="5"/>
      <c r="R500" s="5"/>
      <c r="S500" s="5"/>
      <c r="T500" s="5"/>
      <c r="U500" s="5"/>
      <c r="V500" s="5"/>
      <c r="W500" s="62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101"/>
      <c r="Q501" s="5"/>
      <c r="R501" s="5"/>
      <c r="S501" s="5"/>
      <c r="T501" s="5"/>
      <c r="U501" s="5"/>
      <c r="V501" s="5"/>
      <c r="W501" s="62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101"/>
      <c r="Q502" s="5"/>
      <c r="R502" s="5"/>
      <c r="S502" s="5"/>
      <c r="T502" s="5"/>
      <c r="U502" s="5"/>
      <c r="V502" s="5"/>
      <c r="W502" s="62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101"/>
      <c r="Q503" s="5"/>
      <c r="R503" s="5"/>
      <c r="S503" s="5"/>
      <c r="T503" s="5"/>
      <c r="U503" s="5"/>
      <c r="V503" s="5"/>
      <c r="W503" s="62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101"/>
      <c r="Q504" s="5"/>
      <c r="R504" s="5"/>
      <c r="S504" s="5"/>
      <c r="T504" s="5"/>
      <c r="U504" s="5"/>
      <c r="V504" s="5"/>
      <c r="W504" s="62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101"/>
      <c r="Q505" s="5"/>
      <c r="R505" s="5"/>
      <c r="S505" s="5"/>
      <c r="T505" s="5"/>
      <c r="U505" s="5"/>
      <c r="V505" s="5"/>
      <c r="W505" s="62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101"/>
      <c r="Q506" s="5"/>
      <c r="R506" s="5"/>
      <c r="S506" s="5"/>
      <c r="T506" s="5"/>
      <c r="U506" s="5"/>
      <c r="V506" s="5"/>
      <c r="W506" s="62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101"/>
      <c r="Q507" s="5"/>
      <c r="R507" s="5"/>
      <c r="S507" s="5"/>
      <c r="T507" s="5"/>
      <c r="U507" s="5"/>
      <c r="V507" s="5"/>
      <c r="W507" s="62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101"/>
      <c r="Q508" s="5"/>
      <c r="R508" s="5"/>
      <c r="S508" s="5"/>
      <c r="T508" s="5"/>
      <c r="U508" s="5"/>
      <c r="V508" s="5"/>
      <c r="W508" s="62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101"/>
      <c r="Q509" s="5"/>
      <c r="R509" s="5"/>
      <c r="S509" s="5"/>
      <c r="T509" s="5"/>
      <c r="U509" s="5"/>
      <c r="V509" s="5"/>
      <c r="W509" s="62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101"/>
      <c r="Q510" s="5"/>
      <c r="R510" s="5"/>
      <c r="S510" s="5"/>
      <c r="T510" s="5"/>
      <c r="U510" s="5"/>
      <c r="V510" s="5"/>
      <c r="W510" s="62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101"/>
      <c r="Q511" s="5"/>
      <c r="R511" s="5"/>
      <c r="S511" s="5"/>
      <c r="T511" s="5"/>
      <c r="U511" s="5"/>
      <c r="V511" s="5"/>
      <c r="W511" s="62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101"/>
      <c r="Q512" s="5"/>
      <c r="R512" s="5"/>
      <c r="S512" s="5"/>
      <c r="T512" s="5"/>
      <c r="U512" s="5"/>
      <c r="V512" s="5"/>
      <c r="W512" s="62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101"/>
      <c r="Q513" s="5"/>
      <c r="R513" s="5"/>
      <c r="S513" s="5"/>
      <c r="T513" s="5"/>
      <c r="U513" s="5"/>
      <c r="V513" s="5"/>
      <c r="W513" s="62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101"/>
      <c r="Q514" s="5"/>
      <c r="R514" s="5"/>
      <c r="S514" s="5"/>
      <c r="T514" s="5"/>
      <c r="U514" s="5"/>
      <c r="V514" s="5"/>
      <c r="W514" s="62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101"/>
      <c r="Q515" s="5"/>
      <c r="R515" s="5"/>
      <c r="S515" s="5"/>
      <c r="T515" s="5"/>
      <c r="U515" s="5"/>
      <c r="V515" s="5"/>
      <c r="W515" s="62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101"/>
      <c r="Q516" s="5"/>
      <c r="R516" s="5"/>
      <c r="S516" s="5"/>
      <c r="T516" s="5"/>
      <c r="U516" s="5"/>
      <c r="V516" s="5"/>
      <c r="W516" s="62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101"/>
      <c r="Q517" s="5"/>
      <c r="R517" s="5"/>
      <c r="S517" s="5"/>
      <c r="T517" s="5"/>
      <c r="U517" s="5"/>
      <c r="V517" s="5"/>
      <c r="W517" s="62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101"/>
      <c r="Q518" s="5"/>
      <c r="R518" s="5"/>
      <c r="S518" s="5"/>
      <c r="T518" s="5"/>
      <c r="U518" s="5"/>
      <c r="V518" s="5"/>
      <c r="W518" s="62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101"/>
      <c r="Q519" s="5"/>
      <c r="R519" s="5"/>
      <c r="S519" s="5"/>
      <c r="T519" s="5"/>
      <c r="U519" s="5"/>
      <c r="V519" s="5"/>
      <c r="W519" s="62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101"/>
      <c r="Q520" s="5"/>
      <c r="R520" s="5"/>
      <c r="S520" s="5"/>
      <c r="T520" s="5"/>
      <c r="U520" s="5"/>
      <c r="V520" s="5"/>
      <c r="W520" s="62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101"/>
      <c r="Q521" s="5"/>
      <c r="R521" s="5"/>
      <c r="S521" s="5"/>
      <c r="T521" s="5"/>
      <c r="U521" s="5"/>
      <c r="V521" s="5"/>
      <c r="W521" s="62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101"/>
      <c r="Q522" s="5"/>
      <c r="R522" s="5"/>
      <c r="S522" s="5"/>
      <c r="T522" s="5"/>
      <c r="U522" s="5"/>
      <c r="V522" s="5"/>
      <c r="W522" s="62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101"/>
      <c r="Q523" s="5"/>
      <c r="R523" s="5"/>
      <c r="S523" s="5"/>
      <c r="T523" s="5"/>
      <c r="U523" s="5"/>
      <c r="V523" s="5"/>
      <c r="W523" s="62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101"/>
      <c r="Q524" s="5"/>
      <c r="R524" s="5"/>
      <c r="S524" s="5"/>
      <c r="T524" s="5"/>
      <c r="U524" s="5"/>
      <c r="V524" s="5"/>
      <c r="W524" s="62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101"/>
      <c r="Q525" s="5"/>
      <c r="R525" s="5"/>
      <c r="S525" s="5"/>
      <c r="T525" s="5"/>
      <c r="U525" s="5"/>
      <c r="V525" s="5"/>
      <c r="W525" s="62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101"/>
      <c r="Q526" s="5"/>
      <c r="R526" s="5"/>
      <c r="S526" s="5"/>
      <c r="T526" s="5"/>
      <c r="U526" s="5"/>
      <c r="V526" s="5"/>
      <c r="W526" s="62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101"/>
      <c r="Q527" s="5"/>
      <c r="R527" s="5"/>
      <c r="S527" s="5"/>
      <c r="T527" s="5"/>
      <c r="U527" s="5"/>
      <c r="V527" s="5"/>
      <c r="W527" s="62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101"/>
      <c r="Q528" s="5"/>
      <c r="R528" s="5"/>
      <c r="S528" s="5"/>
      <c r="T528" s="5"/>
      <c r="U528" s="5"/>
      <c r="V528" s="5"/>
      <c r="W528" s="62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101"/>
      <c r="Q529" s="5"/>
      <c r="R529" s="5"/>
      <c r="S529" s="5"/>
      <c r="T529" s="5"/>
      <c r="U529" s="5"/>
      <c r="V529" s="5"/>
      <c r="W529" s="62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101"/>
      <c r="Q530" s="5"/>
      <c r="R530" s="5"/>
      <c r="S530" s="5"/>
      <c r="T530" s="5"/>
      <c r="U530" s="5"/>
      <c r="V530" s="5"/>
      <c r="W530" s="62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101"/>
      <c r="Q531" s="5"/>
      <c r="R531" s="5"/>
      <c r="S531" s="5"/>
      <c r="T531" s="5"/>
      <c r="U531" s="5"/>
      <c r="V531" s="5"/>
      <c r="W531" s="62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101"/>
      <c r="Q532" s="5"/>
      <c r="R532" s="5"/>
      <c r="S532" s="5"/>
      <c r="T532" s="5"/>
      <c r="U532" s="5"/>
      <c r="V532" s="5"/>
      <c r="W532" s="62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101"/>
      <c r="Q533" s="5"/>
      <c r="R533" s="5"/>
      <c r="S533" s="5"/>
      <c r="T533" s="5"/>
      <c r="U533" s="5"/>
      <c r="V533" s="5"/>
      <c r="W533" s="62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101"/>
      <c r="Q534" s="5"/>
      <c r="R534" s="5"/>
      <c r="S534" s="5"/>
      <c r="T534" s="5"/>
      <c r="U534" s="5"/>
      <c r="V534" s="5"/>
      <c r="W534" s="62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101"/>
      <c r="Q535" s="5"/>
      <c r="R535" s="5"/>
      <c r="S535" s="5"/>
      <c r="T535" s="5"/>
      <c r="U535" s="5"/>
      <c r="V535" s="5"/>
      <c r="W535" s="62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101"/>
      <c r="Q536" s="5"/>
      <c r="R536" s="5"/>
      <c r="S536" s="5"/>
      <c r="T536" s="5"/>
      <c r="U536" s="5"/>
      <c r="V536" s="5"/>
      <c r="W536" s="62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101"/>
      <c r="Q537" s="5"/>
      <c r="R537" s="5"/>
      <c r="S537" s="5"/>
      <c r="T537" s="5"/>
      <c r="U537" s="5"/>
      <c r="V537" s="5"/>
      <c r="W537" s="62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101"/>
      <c r="Q538" s="5"/>
      <c r="R538" s="5"/>
      <c r="S538" s="5"/>
      <c r="T538" s="5"/>
      <c r="U538" s="5"/>
      <c r="V538" s="5"/>
      <c r="W538" s="62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101"/>
      <c r="Q539" s="5"/>
      <c r="R539" s="5"/>
      <c r="S539" s="5"/>
      <c r="T539" s="5"/>
      <c r="U539" s="5"/>
      <c r="V539" s="5"/>
      <c r="W539" s="62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101"/>
      <c r="Q540" s="5"/>
      <c r="R540" s="5"/>
      <c r="S540" s="5"/>
      <c r="T540" s="5"/>
      <c r="U540" s="5"/>
      <c r="V540" s="5"/>
      <c r="W540" s="62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101"/>
      <c r="Q541" s="5"/>
      <c r="R541" s="5"/>
      <c r="S541" s="5"/>
      <c r="T541" s="5"/>
      <c r="U541" s="5"/>
      <c r="V541" s="5"/>
      <c r="W541" s="62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101"/>
      <c r="Q542" s="5"/>
      <c r="R542" s="5"/>
      <c r="S542" s="5"/>
      <c r="T542" s="5"/>
      <c r="U542" s="5"/>
      <c r="V542" s="5"/>
      <c r="W542" s="62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101"/>
      <c r="Q543" s="5"/>
      <c r="R543" s="5"/>
      <c r="S543" s="5"/>
      <c r="T543" s="5"/>
      <c r="U543" s="5"/>
      <c r="V543" s="5"/>
      <c r="W543" s="62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101"/>
      <c r="Q544" s="5"/>
      <c r="R544" s="5"/>
      <c r="S544" s="5"/>
      <c r="T544" s="5"/>
      <c r="U544" s="5"/>
      <c r="V544" s="5"/>
      <c r="W544" s="62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101"/>
      <c r="Q545" s="5"/>
      <c r="R545" s="5"/>
      <c r="S545" s="5"/>
      <c r="T545" s="5"/>
      <c r="U545" s="5"/>
      <c r="V545" s="5"/>
      <c r="W545" s="62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101"/>
      <c r="Q546" s="5"/>
      <c r="R546" s="5"/>
      <c r="S546" s="5"/>
      <c r="T546" s="5"/>
      <c r="U546" s="5"/>
      <c r="V546" s="5"/>
      <c r="W546" s="62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101"/>
      <c r="Q547" s="5"/>
      <c r="R547" s="5"/>
      <c r="S547" s="5"/>
      <c r="T547" s="5"/>
      <c r="U547" s="5"/>
      <c r="V547" s="5"/>
      <c r="W547" s="62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101"/>
      <c r="Q548" s="5"/>
      <c r="R548" s="5"/>
      <c r="S548" s="5"/>
      <c r="T548" s="5"/>
      <c r="U548" s="5"/>
      <c r="V548" s="5"/>
      <c r="W548" s="62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101"/>
      <c r="Q549" s="5"/>
      <c r="R549" s="5"/>
      <c r="S549" s="5"/>
      <c r="T549" s="5"/>
      <c r="U549" s="5"/>
      <c r="V549" s="5"/>
      <c r="W549" s="62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101"/>
      <c r="Q550" s="5"/>
      <c r="R550" s="5"/>
      <c r="S550" s="5"/>
      <c r="T550" s="5"/>
      <c r="U550" s="5"/>
      <c r="V550" s="5"/>
      <c r="W550" s="62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101"/>
      <c r="Q551" s="5"/>
      <c r="R551" s="5"/>
      <c r="S551" s="5"/>
      <c r="T551" s="5"/>
      <c r="U551" s="5"/>
      <c r="V551" s="5"/>
      <c r="W551" s="62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101"/>
      <c r="Q552" s="5"/>
      <c r="R552" s="5"/>
      <c r="S552" s="5"/>
      <c r="T552" s="5"/>
      <c r="U552" s="5"/>
      <c r="V552" s="5"/>
      <c r="W552" s="62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101"/>
      <c r="Q553" s="5"/>
      <c r="R553" s="5"/>
      <c r="S553" s="5"/>
      <c r="T553" s="5"/>
      <c r="U553" s="5"/>
      <c r="V553" s="5"/>
      <c r="W553" s="62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101"/>
      <c r="Q554" s="5"/>
      <c r="R554" s="5"/>
      <c r="S554" s="5"/>
      <c r="T554" s="5"/>
      <c r="U554" s="5"/>
      <c r="V554" s="5"/>
      <c r="W554" s="62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101"/>
      <c r="Q555" s="5"/>
      <c r="R555" s="5"/>
      <c r="S555" s="5"/>
      <c r="T555" s="5"/>
      <c r="U555" s="5"/>
      <c r="V555" s="5"/>
      <c r="W555" s="62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101"/>
      <c r="Q556" s="5"/>
      <c r="R556" s="5"/>
      <c r="S556" s="5"/>
      <c r="T556" s="5"/>
      <c r="U556" s="5"/>
      <c r="V556" s="5"/>
      <c r="W556" s="62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101"/>
      <c r="Q557" s="5"/>
      <c r="R557" s="5"/>
      <c r="S557" s="5"/>
      <c r="T557" s="5"/>
      <c r="U557" s="5"/>
      <c r="V557" s="5"/>
      <c r="W557" s="62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101"/>
      <c r="Q558" s="5"/>
      <c r="R558" s="5"/>
      <c r="S558" s="5"/>
      <c r="T558" s="5"/>
      <c r="U558" s="5"/>
      <c r="V558" s="5"/>
      <c r="W558" s="62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101"/>
      <c r="Q559" s="5"/>
      <c r="R559" s="5"/>
      <c r="S559" s="5"/>
      <c r="T559" s="5"/>
      <c r="U559" s="5"/>
      <c r="V559" s="5"/>
      <c r="W559" s="62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101"/>
      <c r="Q560" s="5"/>
      <c r="R560" s="5"/>
      <c r="S560" s="5"/>
      <c r="T560" s="5"/>
      <c r="U560" s="5"/>
      <c r="V560" s="5"/>
      <c r="W560" s="62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101"/>
      <c r="Q561" s="5"/>
      <c r="R561" s="5"/>
      <c r="S561" s="5"/>
      <c r="T561" s="5"/>
      <c r="U561" s="5"/>
      <c r="V561" s="5"/>
      <c r="W561" s="62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101"/>
      <c r="Q562" s="5"/>
      <c r="R562" s="5"/>
      <c r="S562" s="5"/>
      <c r="T562" s="5"/>
      <c r="U562" s="5"/>
      <c r="V562" s="5"/>
      <c r="W562" s="62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101"/>
      <c r="Q563" s="5"/>
      <c r="R563" s="5"/>
      <c r="S563" s="5"/>
      <c r="T563" s="5"/>
      <c r="U563" s="5"/>
      <c r="V563" s="5"/>
      <c r="W563" s="62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101"/>
      <c r="Q564" s="5"/>
      <c r="R564" s="5"/>
      <c r="S564" s="5"/>
      <c r="T564" s="5"/>
      <c r="U564" s="5"/>
      <c r="V564" s="5"/>
      <c r="W564" s="62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101"/>
      <c r="Q565" s="5"/>
      <c r="R565" s="5"/>
      <c r="S565" s="5"/>
      <c r="T565" s="5"/>
      <c r="U565" s="5"/>
      <c r="V565" s="5"/>
      <c r="W565" s="62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101"/>
      <c r="Q566" s="5"/>
      <c r="R566" s="5"/>
      <c r="S566" s="5"/>
      <c r="T566" s="5"/>
      <c r="U566" s="5"/>
      <c r="V566" s="5"/>
      <c r="W566" s="62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101"/>
      <c r="Q567" s="5"/>
      <c r="R567" s="5"/>
      <c r="S567" s="5"/>
      <c r="T567" s="5"/>
      <c r="U567" s="5"/>
      <c r="V567" s="5"/>
      <c r="W567" s="62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101"/>
      <c r="Q568" s="5"/>
      <c r="R568" s="5"/>
      <c r="S568" s="5"/>
      <c r="T568" s="5"/>
      <c r="U568" s="5"/>
      <c r="V568" s="5"/>
      <c r="W568" s="62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101"/>
      <c r="Q569" s="5"/>
      <c r="R569" s="5"/>
      <c r="S569" s="5"/>
      <c r="T569" s="5"/>
      <c r="U569" s="5"/>
      <c r="V569" s="5"/>
      <c r="W569" s="62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101"/>
      <c r="Q570" s="5"/>
      <c r="R570" s="5"/>
      <c r="S570" s="5"/>
      <c r="T570" s="5"/>
      <c r="U570" s="5"/>
      <c r="V570" s="5"/>
      <c r="W570" s="62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101"/>
      <c r="Q571" s="5"/>
      <c r="R571" s="5"/>
      <c r="S571" s="5"/>
      <c r="T571" s="5"/>
      <c r="U571" s="5"/>
      <c r="V571" s="5"/>
      <c r="W571" s="62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101"/>
      <c r="Q572" s="5"/>
      <c r="R572" s="5"/>
      <c r="S572" s="5"/>
      <c r="T572" s="5"/>
      <c r="U572" s="5"/>
      <c r="V572" s="5"/>
      <c r="W572" s="62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101"/>
      <c r="Q573" s="5"/>
      <c r="R573" s="5"/>
      <c r="S573" s="5"/>
      <c r="T573" s="5"/>
      <c r="U573" s="5"/>
      <c r="V573" s="5"/>
      <c r="W573" s="62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101"/>
      <c r="Q574" s="5"/>
      <c r="R574" s="5"/>
      <c r="S574" s="5"/>
      <c r="T574" s="5"/>
      <c r="U574" s="5"/>
      <c r="V574" s="5"/>
      <c r="W574" s="62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101"/>
      <c r="Q575" s="5"/>
      <c r="R575" s="5"/>
      <c r="S575" s="5"/>
      <c r="T575" s="5"/>
      <c r="U575" s="5"/>
      <c r="V575" s="5"/>
      <c r="W575" s="62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101"/>
      <c r="Q576" s="5"/>
      <c r="R576" s="5"/>
      <c r="S576" s="5"/>
      <c r="T576" s="5"/>
      <c r="U576" s="5"/>
      <c r="V576" s="5"/>
      <c r="W576" s="62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101"/>
      <c r="Q577" s="5"/>
      <c r="R577" s="5"/>
      <c r="S577" s="5"/>
      <c r="T577" s="5"/>
      <c r="U577" s="5"/>
      <c r="V577" s="5"/>
      <c r="W577" s="62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101"/>
      <c r="Q578" s="5"/>
      <c r="R578" s="5"/>
      <c r="S578" s="5"/>
      <c r="T578" s="5"/>
      <c r="U578" s="5"/>
      <c r="V578" s="5"/>
      <c r="W578" s="62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101"/>
      <c r="Q579" s="5"/>
      <c r="R579" s="5"/>
      <c r="S579" s="5"/>
      <c r="T579" s="5"/>
      <c r="U579" s="5"/>
      <c r="V579" s="5"/>
      <c r="W579" s="62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101"/>
      <c r="Q580" s="5"/>
      <c r="R580" s="5"/>
      <c r="S580" s="5"/>
      <c r="T580" s="5"/>
      <c r="U580" s="5"/>
      <c r="V580" s="5"/>
      <c r="W580" s="62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101"/>
      <c r="Q581" s="5"/>
      <c r="R581" s="5"/>
      <c r="S581" s="5"/>
      <c r="T581" s="5"/>
      <c r="U581" s="5"/>
      <c r="V581" s="5"/>
      <c r="W581" s="62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101"/>
      <c r="Q582" s="5"/>
      <c r="R582" s="5"/>
      <c r="S582" s="5"/>
      <c r="T582" s="5"/>
      <c r="U582" s="5"/>
      <c r="V582" s="5"/>
      <c r="W582" s="62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101"/>
      <c r="Q583" s="5"/>
      <c r="R583" s="5"/>
      <c r="S583" s="5"/>
      <c r="T583" s="5"/>
      <c r="U583" s="5"/>
      <c r="V583" s="5"/>
      <c r="W583" s="62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101"/>
      <c r="Q584" s="5"/>
      <c r="R584" s="5"/>
      <c r="S584" s="5"/>
      <c r="T584" s="5"/>
      <c r="U584" s="5"/>
      <c r="V584" s="5"/>
      <c r="W584" s="62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101"/>
      <c r="Q585" s="5"/>
      <c r="R585" s="5"/>
      <c r="S585" s="5"/>
      <c r="T585" s="5"/>
      <c r="U585" s="5"/>
      <c r="V585" s="5"/>
      <c r="W585" s="62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101"/>
      <c r="Q586" s="5"/>
      <c r="R586" s="5"/>
      <c r="S586" s="5"/>
      <c r="T586" s="5"/>
      <c r="U586" s="5"/>
      <c r="V586" s="5"/>
      <c r="W586" s="62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101"/>
      <c r="Q587" s="5"/>
      <c r="R587" s="5"/>
      <c r="S587" s="5"/>
      <c r="T587" s="5"/>
      <c r="U587" s="5"/>
      <c r="V587" s="5"/>
      <c r="W587" s="62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101"/>
      <c r="Q588" s="5"/>
      <c r="R588" s="5"/>
      <c r="S588" s="5"/>
      <c r="T588" s="5"/>
      <c r="U588" s="5"/>
      <c r="V588" s="5"/>
      <c r="W588" s="62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101"/>
      <c r="Q589" s="5"/>
      <c r="R589" s="5"/>
      <c r="S589" s="5"/>
      <c r="T589" s="5"/>
      <c r="U589" s="5"/>
      <c r="V589" s="5"/>
      <c r="W589" s="62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101"/>
      <c r="Q590" s="5"/>
      <c r="R590" s="5"/>
      <c r="S590" s="5"/>
      <c r="T590" s="5"/>
      <c r="U590" s="5"/>
      <c r="V590" s="5"/>
      <c r="W590" s="62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101"/>
      <c r="Q591" s="5"/>
      <c r="R591" s="5"/>
      <c r="S591" s="5"/>
      <c r="T591" s="5"/>
      <c r="U591" s="5"/>
      <c r="V591" s="5"/>
      <c r="W591" s="62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101"/>
      <c r="Q592" s="5"/>
      <c r="R592" s="5"/>
      <c r="S592" s="5"/>
      <c r="T592" s="5"/>
      <c r="U592" s="5"/>
      <c r="V592" s="5"/>
      <c r="W592" s="62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101"/>
      <c r="Q593" s="5"/>
      <c r="R593" s="5"/>
      <c r="S593" s="5"/>
      <c r="T593" s="5"/>
      <c r="U593" s="5"/>
      <c r="V593" s="5"/>
      <c r="W593" s="62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101"/>
      <c r="Q594" s="5"/>
      <c r="R594" s="5"/>
      <c r="S594" s="5"/>
      <c r="T594" s="5"/>
      <c r="U594" s="5"/>
      <c r="V594" s="5"/>
      <c r="W594" s="62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101"/>
      <c r="Q595" s="5"/>
      <c r="R595" s="5"/>
      <c r="S595" s="5"/>
      <c r="T595" s="5"/>
      <c r="U595" s="5"/>
      <c r="V595" s="5"/>
      <c r="W595" s="62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101"/>
      <c r="Q596" s="5"/>
      <c r="R596" s="5"/>
      <c r="S596" s="5"/>
      <c r="T596" s="5"/>
      <c r="U596" s="5"/>
      <c r="V596" s="5"/>
      <c r="W596" s="62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101"/>
      <c r="Q597" s="5"/>
      <c r="R597" s="5"/>
      <c r="S597" s="5"/>
      <c r="T597" s="5"/>
      <c r="U597" s="5"/>
      <c r="V597" s="5"/>
      <c r="W597" s="62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101"/>
      <c r="Q598" s="5"/>
      <c r="R598" s="5"/>
      <c r="S598" s="5"/>
      <c r="T598" s="5"/>
      <c r="U598" s="5"/>
      <c r="V598" s="5"/>
      <c r="W598" s="62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101"/>
      <c r="Q599" s="5"/>
      <c r="R599" s="5"/>
      <c r="S599" s="5"/>
      <c r="T599" s="5"/>
      <c r="U599" s="5"/>
      <c r="V599" s="5"/>
      <c r="W599" s="62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101"/>
      <c r="Q600" s="5"/>
      <c r="R600" s="5"/>
      <c r="S600" s="5"/>
      <c r="T600" s="5"/>
      <c r="U600" s="5"/>
      <c r="V600" s="5"/>
      <c r="W600" s="62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101"/>
      <c r="Q601" s="5"/>
      <c r="R601" s="5"/>
      <c r="S601" s="5"/>
      <c r="T601" s="5"/>
      <c r="U601" s="5"/>
      <c r="V601" s="5"/>
      <c r="W601" s="62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101"/>
      <c r="Q602" s="5"/>
      <c r="R602" s="5"/>
      <c r="S602" s="5"/>
      <c r="T602" s="5"/>
      <c r="U602" s="5"/>
      <c r="V602" s="5"/>
      <c r="W602" s="62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101"/>
      <c r="Q603" s="5"/>
      <c r="R603" s="5"/>
      <c r="S603" s="5"/>
      <c r="T603" s="5"/>
      <c r="U603" s="5"/>
      <c r="V603" s="5"/>
      <c r="W603" s="62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101"/>
      <c r="Q604" s="5"/>
      <c r="R604" s="5"/>
      <c r="S604" s="5"/>
      <c r="T604" s="5"/>
      <c r="U604" s="5"/>
      <c r="V604" s="5"/>
      <c r="W604" s="62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101"/>
      <c r="Q605" s="5"/>
      <c r="R605" s="5"/>
      <c r="S605" s="5"/>
      <c r="T605" s="5"/>
      <c r="U605" s="5"/>
      <c r="V605" s="5"/>
      <c r="W605" s="62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101"/>
      <c r="Q606" s="5"/>
      <c r="R606" s="5"/>
      <c r="S606" s="5"/>
      <c r="T606" s="5"/>
      <c r="U606" s="5"/>
      <c r="V606" s="5"/>
      <c r="W606" s="62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101"/>
      <c r="Q607" s="5"/>
      <c r="R607" s="5"/>
      <c r="S607" s="5"/>
      <c r="T607" s="5"/>
      <c r="U607" s="5"/>
      <c r="V607" s="5"/>
      <c r="W607" s="62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101"/>
      <c r="Q608" s="5"/>
      <c r="R608" s="5"/>
      <c r="S608" s="5"/>
      <c r="T608" s="5"/>
      <c r="U608" s="5"/>
      <c r="V608" s="5"/>
      <c r="W608" s="62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101"/>
      <c r="Q609" s="5"/>
      <c r="R609" s="5"/>
      <c r="S609" s="5"/>
      <c r="T609" s="5"/>
      <c r="U609" s="5"/>
      <c r="V609" s="5"/>
      <c r="W609" s="62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101"/>
      <c r="Q610" s="5"/>
      <c r="R610" s="5"/>
      <c r="S610" s="5"/>
      <c r="T610" s="5"/>
      <c r="U610" s="5"/>
      <c r="V610" s="5"/>
      <c r="W610" s="62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101"/>
      <c r="Q611" s="5"/>
      <c r="R611" s="5"/>
      <c r="S611" s="5"/>
      <c r="T611" s="5"/>
      <c r="U611" s="5"/>
      <c r="V611" s="5"/>
      <c r="W611" s="62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101"/>
      <c r="Q612" s="5"/>
      <c r="R612" s="5"/>
      <c r="S612" s="5"/>
      <c r="T612" s="5"/>
      <c r="U612" s="5"/>
      <c r="V612" s="5"/>
      <c r="W612" s="62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101"/>
      <c r="Q613" s="5"/>
      <c r="R613" s="5"/>
      <c r="S613" s="5"/>
      <c r="T613" s="5"/>
      <c r="U613" s="5"/>
      <c r="V613" s="5"/>
      <c r="W613" s="62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101"/>
      <c r="Q614" s="5"/>
      <c r="R614" s="5"/>
      <c r="S614" s="5"/>
      <c r="T614" s="5"/>
      <c r="U614" s="5"/>
      <c r="V614" s="5"/>
      <c r="W614" s="62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101"/>
      <c r="Q615" s="5"/>
      <c r="R615" s="5"/>
      <c r="S615" s="5"/>
      <c r="T615" s="5"/>
      <c r="U615" s="5"/>
      <c r="V615" s="5"/>
      <c r="W615" s="62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101"/>
      <c r="Q616" s="5"/>
      <c r="R616" s="5"/>
      <c r="S616" s="5"/>
      <c r="T616" s="5"/>
      <c r="U616" s="5"/>
      <c r="V616" s="5"/>
      <c r="W616" s="62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101"/>
      <c r="Q617" s="5"/>
      <c r="R617" s="5"/>
      <c r="S617" s="5"/>
      <c r="T617" s="5"/>
      <c r="U617" s="5"/>
      <c r="V617" s="5"/>
      <c r="W617" s="62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101"/>
      <c r="Q618" s="5"/>
      <c r="R618" s="5"/>
      <c r="S618" s="5"/>
      <c r="T618" s="5"/>
      <c r="U618" s="5"/>
      <c r="V618" s="5"/>
      <c r="W618" s="62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101"/>
      <c r="Q619" s="5"/>
      <c r="R619" s="5"/>
      <c r="S619" s="5"/>
      <c r="T619" s="5"/>
      <c r="U619" s="5"/>
      <c r="V619" s="5"/>
      <c r="W619" s="62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101"/>
      <c r="Q620" s="5"/>
      <c r="R620" s="5"/>
      <c r="S620" s="5"/>
      <c r="T620" s="5"/>
      <c r="U620" s="5"/>
      <c r="V620" s="5"/>
      <c r="W620" s="62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101"/>
      <c r="Q621" s="5"/>
      <c r="R621" s="5"/>
      <c r="S621" s="5"/>
      <c r="T621" s="5"/>
      <c r="U621" s="5"/>
      <c r="V621" s="5"/>
      <c r="W621" s="62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101"/>
      <c r="Q622" s="5"/>
      <c r="R622" s="5"/>
      <c r="S622" s="5"/>
      <c r="T622" s="5"/>
      <c r="U622" s="5"/>
      <c r="V622" s="5"/>
      <c r="W622" s="62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101"/>
      <c r="Q623" s="5"/>
      <c r="R623" s="5"/>
      <c r="S623" s="5"/>
      <c r="T623" s="5"/>
      <c r="U623" s="5"/>
      <c r="V623" s="5"/>
      <c r="W623" s="62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101"/>
      <c r="Q624" s="5"/>
      <c r="R624" s="5"/>
      <c r="S624" s="5"/>
      <c r="T624" s="5"/>
      <c r="U624" s="5"/>
      <c r="V624" s="5"/>
      <c r="W624" s="62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101"/>
      <c r="Q625" s="5"/>
      <c r="R625" s="5"/>
      <c r="S625" s="5"/>
      <c r="T625" s="5"/>
      <c r="U625" s="5"/>
      <c r="V625" s="5"/>
      <c r="W625" s="62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101"/>
      <c r="Q626" s="5"/>
      <c r="R626" s="5"/>
      <c r="S626" s="5"/>
      <c r="T626" s="5"/>
      <c r="U626" s="5"/>
      <c r="V626" s="5"/>
      <c r="W626" s="62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101"/>
      <c r="Q627" s="5"/>
      <c r="R627" s="5"/>
      <c r="S627" s="5"/>
      <c r="T627" s="5"/>
      <c r="U627" s="5"/>
      <c r="V627" s="5"/>
      <c r="W627" s="62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101"/>
      <c r="Q628" s="5"/>
      <c r="R628" s="5"/>
      <c r="S628" s="5"/>
      <c r="T628" s="5"/>
      <c r="U628" s="5"/>
      <c r="V628" s="5"/>
      <c r="W628" s="62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101"/>
      <c r="Q629" s="5"/>
      <c r="R629" s="5"/>
      <c r="S629" s="5"/>
      <c r="T629" s="5"/>
      <c r="U629" s="5"/>
      <c r="V629" s="5"/>
      <c r="W629" s="62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101"/>
      <c r="Q630" s="5"/>
      <c r="R630" s="5"/>
      <c r="S630" s="5"/>
      <c r="T630" s="5"/>
      <c r="U630" s="5"/>
      <c r="V630" s="5"/>
      <c r="W630" s="62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101"/>
      <c r="Q631" s="5"/>
      <c r="R631" s="5"/>
      <c r="S631" s="5"/>
      <c r="T631" s="5"/>
      <c r="U631" s="5"/>
      <c r="V631" s="5"/>
      <c r="W631" s="62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101"/>
      <c r="Q632" s="5"/>
      <c r="R632" s="5"/>
      <c r="S632" s="5"/>
      <c r="T632" s="5"/>
      <c r="U632" s="5"/>
      <c r="V632" s="5"/>
      <c r="W632" s="62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101"/>
      <c r="Q633" s="5"/>
      <c r="R633" s="5"/>
      <c r="S633" s="5"/>
      <c r="T633" s="5"/>
      <c r="U633" s="5"/>
      <c r="V633" s="5"/>
      <c r="W633" s="62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101"/>
      <c r="Q634" s="5"/>
      <c r="R634" s="5"/>
      <c r="S634" s="5"/>
      <c r="T634" s="5"/>
      <c r="U634" s="5"/>
      <c r="V634" s="5"/>
      <c r="W634" s="62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101"/>
      <c r="Q635" s="5"/>
      <c r="R635" s="5"/>
      <c r="S635" s="5"/>
      <c r="T635" s="5"/>
      <c r="U635" s="5"/>
      <c r="V635" s="5"/>
      <c r="W635" s="62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101"/>
      <c r="Q636" s="5"/>
      <c r="R636" s="5"/>
      <c r="S636" s="5"/>
      <c r="T636" s="5"/>
      <c r="U636" s="5"/>
      <c r="V636" s="5"/>
      <c r="W636" s="62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101"/>
      <c r="Q637" s="5"/>
      <c r="R637" s="5"/>
      <c r="S637" s="5"/>
      <c r="T637" s="5"/>
      <c r="U637" s="5"/>
      <c r="V637" s="5"/>
      <c r="W637" s="62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101"/>
      <c r="Q638" s="5"/>
      <c r="R638" s="5"/>
      <c r="S638" s="5"/>
      <c r="T638" s="5"/>
      <c r="U638" s="5"/>
      <c r="V638" s="5"/>
      <c r="W638" s="62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101"/>
      <c r="Q639" s="5"/>
      <c r="R639" s="5"/>
      <c r="S639" s="5"/>
      <c r="T639" s="5"/>
      <c r="U639" s="5"/>
      <c r="V639" s="5"/>
      <c r="W639" s="62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101"/>
      <c r="Q640" s="5"/>
      <c r="R640" s="5"/>
      <c r="S640" s="5"/>
      <c r="T640" s="5"/>
      <c r="U640" s="5"/>
      <c r="V640" s="5"/>
      <c r="W640" s="62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101"/>
      <c r="Q641" s="5"/>
      <c r="R641" s="5"/>
      <c r="S641" s="5"/>
      <c r="T641" s="5"/>
      <c r="U641" s="5"/>
      <c r="V641" s="5"/>
      <c r="W641" s="62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101"/>
      <c r="Q642" s="5"/>
      <c r="R642" s="5"/>
      <c r="S642" s="5"/>
      <c r="T642" s="5"/>
      <c r="U642" s="5"/>
      <c r="V642" s="5"/>
      <c r="W642" s="62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101"/>
      <c r="Q643" s="5"/>
      <c r="R643" s="5"/>
      <c r="S643" s="5"/>
      <c r="T643" s="5"/>
      <c r="U643" s="5"/>
      <c r="V643" s="5"/>
      <c r="W643" s="62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101"/>
      <c r="Q644" s="5"/>
      <c r="R644" s="5"/>
      <c r="S644" s="5"/>
      <c r="T644" s="5"/>
      <c r="U644" s="5"/>
      <c r="V644" s="5"/>
      <c r="W644" s="62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101"/>
      <c r="Q645" s="5"/>
      <c r="R645" s="5"/>
      <c r="S645" s="5"/>
      <c r="T645" s="5"/>
      <c r="U645" s="5"/>
      <c r="V645" s="5"/>
      <c r="W645" s="62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101"/>
      <c r="Q646" s="5"/>
      <c r="R646" s="5"/>
      <c r="S646" s="5"/>
      <c r="T646" s="5"/>
      <c r="U646" s="5"/>
      <c r="V646" s="5"/>
      <c r="W646" s="62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101"/>
      <c r="Q647" s="5"/>
      <c r="R647" s="5"/>
      <c r="S647" s="5"/>
      <c r="T647" s="5"/>
      <c r="U647" s="5"/>
      <c r="V647" s="5"/>
      <c r="W647" s="62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101"/>
      <c r="Q648" s="5"/>
      <c r="R648" s="5"/>
      <c r="S648" s="5"/>
      <c r="T648" s="5"/>
      <c r="U648" s="5"/>
      <c r="V648" s="5"/>
      <c r="W648" s="62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101"/>
      <c r="Q649" s="5"/>
      <c r="R649" s="5"/>
      <c r="S649" s="5"/>
      <c r="T649" s="5"/>
      <c r="U649" s="5"/>
      <c r="V649" s="5"/>
      <c r="W649" s="62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101"/>
      <c r="Q650" s="5"/>
      <c r="R650" s="5"/>
      <c r="S650" s="5"/>
      <c r="T650" s="5"/>
      <c r="U650" s="5"/>
      <c r="V650" s="5"/>
      <c r="W650" s="62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101"/>
      <c r="Q651" s="5"/>
      <c r="R651" s="5"/>
      <c r="S651" s="5"/>
      <c r="T651" s="5"/>
      <c r="U651" s="5"/>
      <c r="V651" s="5"/>
      <c r="W651" s="62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101"/>
      <c r="Q652" s="5"/>
      <c r="R652" s="5"/>
      <c r="S652" s="5"/>
      <c r="T652" s="5"/>
      <c r="U652" s="5"/>
      <c r="V652" s="5"/>
      <c r="W652" s="62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101"/>
      <c r="Q653" s="5"/>
      <c r="R653" s="5"/>
      <c r="S653" s="5"/>
      <c r="T653" s="5"/>
      <c r="U653" s="5"/>
      <c r="V653" s="5"/>
      <c r="W653" s="62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101"/>
      <c r="Q654" s="5"/>
      <c r="R654" s="5"/>
      <c r="S654" s="5"/>
      <c r="T654" s="5"/>
      <c r="U654" s="5"/>
      <c r="V654" s="5"/>
      <c r="W654" s="62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101"/>
      <c r="Q655" s="5"/>
      <c r="R655" s="5"/>
      <c r="S655" s="5"/>
      <c r="T655" s="5"/>
      <c r="U655" s="5"/>
      <c r="V655" s="5"/>
      <c r="W655" s="62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101"/>
      <c r="Q656" s="5"/>
      <c r="R656" s="5"/>
      <c r="S656" s="5"/>
      <c r="T656" s="5"/>
      <c r="U656" s="5"/>
      <c r="V656" s="5"/>
      <c r="W656" s="62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101"/>
      <c r="Q657" s="5"/>
      <c r="R657" s="5"/>
      <c r="S657" s="5"/>
      <c r="T657" s="5"/>
      <c r="U657" s="5"/>
      <c r="V657" s="5"/>
      <c r="W657" s="62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101"/>
      <c r="Q658" s="5"/>
      <c r="R658" s="5"/>
      <c r="S658" s="5"/>
      <c r="T658" s="5"/>
      <c r="U658" s="5"/>
      <c r="V658" s="5"/>
      <c r="W658" s="62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101"/>
      <c r="Q659" s="5"/>
      <c r="R659" s="5"/>
      <c r="S659" s="5"/>
      <c r="T659" s="5"/>
      <c r="U659" s="5"/>
      <c r="V659" s="5"/>
      <c r="W659" s="62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101"/>
      <c r="Q660" s="5"/>
      <c r="R660" s="5"/>
      <c r="S660" s="5"/>
      <c r="T660" s="5"/>
      <c r="U660" s="5"/>
      <c r="V660" s="5"/>
      <c r="W660" s="62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101"/>
      <c r="Q661" s="5"/>
      <c r="R661" s="5"/>
      <c r="S661" s="5"/>
      <c r="T661" s="5"/>
      <c r="U661" s="5"/>
      <c r="V661" s="5"/>
      <c r="W661" s="62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101"/>
      <c r="Q662" s="5"/>
      <c r="R662" s="5"/>
      <c r="S662" s="5"/>
      <c r="T662" s="5"/>
      <c r="U662" s="5"/>
      <c r="V662" s="5"/>
      <c r="W662" s="62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101"/>
      <c r="Q663" s="5"/>
      <c r="R663" s="5"/>
      <c r="S663" s="5"/>
      <c r="T663" s="5"/>
      <c r="U663" s="5"/>
      <c r="V663" s="5"/>
      <c r="W663" s="62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101"/>
      <c r="Q664" s="5"/>
      <c r="R664" s="5"/>
      <c r="S664" s="5"/>
      <c r="T664" s="5"/>
      <c r="U664" s="5"/>
      <c r="V664" s="5"/>
      <c r="W664" s="62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101"/>
      <c r="Q665" s="5"/>
      <c r="R665" s="5"/>
      <c r="S665" s="5"/>
      <c r="T665" s="5"/>
      <c r="U665" s="5"/>
      <c r="V665" s="5"/>
      <c r="W665" s="62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101"/>
      <c r="Q666" s="5"/>
      <c r="R666" s="5"/>
      <c r="S666" s="5"/>
      <c r="T666" s="5"/>
      <c r="U666" s="5"/>
      <c r="V666" s="5"/>
      <c r="W666" s="62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101"/>
      <c r="Q667" s="5"/>
      <c r="R667" s="5"/>
      <c r="S667" s="5"/>
      <c r="T667" s="5"/>
      <c r="U667" s="5"/>
      <c r="V667" s="5"/>
      <c r="W667" s="62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101"/>
      <c r="Q668" s="5"/>
      <c r="R668" s="5"/>
      <c r="S668" s="5"/>
      <c r="T668" s="5"/>
      <c r="U668" s="5"/>
      <c r="V668" s="5"/>
      <c r="W668" s="62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101"/>
      <c r="Q669" s="5"/>
      <c r="R669" s="5"/>
      <c r="S669" s="5"/>
      <c r="T669" s="5"/>
      <c r="U669" s="5"/>
      <c r="V669" s="5"/>
      <c r="W669" s="62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101"/>
      <c r="Q670" s="5"/>
      <c r="R670" s="5"/>
      <c r="S670" s="5"/>
      <c r="T670" s="5"/>
      <c r="U670" s="5"/>
      <c r="V670" s="5"/>
      <c r="W670" s="62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101"/>
      <c r="Q671" s="5"/>
      <c r="R671" s="5"/>
      <c r="S671" s="5"/>
      <c r="T671" s="5"/>
      <c r="U671" s="5"/>
      <c r="V671" s="5"/>
      <c r="W671" s="62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101"/>
      <c r="Q672" s="5"/>
      <c r="R672" s="5"/>
      <c r="S672" s="5"/>
      <c r="T672" s="5"/>
      <c r="U672" s="5"/>
      <c r="V672" s="5"/>
      <c r="W672" s="62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101"/>
      <c r="Q673" s="5"/>
      <c r="R673" s="5"/>
      <c r="S673" s="5"/>
      <c r="T673" s="5"/>
      <c r="U673" s="5"/>
      <c r="V673" s="5"/>
      <c r="W673" s="62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101"/>
      <c r="Q674" s="5"/>
      <c r="R674" s="5"/>
      <c r="S674" s="5"/>
      <c r="T674" s="5"/>
      <c r="U674" s="5"/>
      <c r="V674" s="5"/>
      <c r="W674" s="62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101"/>
      <c r="Q675" s="5"/>
      <c r="R675" s="5"/>
      <c r="S675" s="5"/>
      <c r="T675" s="5"/>
      <c r="U675" s="5"/>
      <c r="V675" s="5"/>
      <c r="W675" s="62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101"/>
      <c r="Q676" s="5"/>
      <c r="R676" s="5"/>
      <c r="S676" s="5"/>
      <c r="T676" s="5"/>
      <c r="U676" s="5"/>
      <c r="V676" s="5"/>
      <c r="W676" s="62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101"/>
      <c r="Q677" s="5"/>
      <c r="R677" s="5"/>
      <c r="S677" s="5"/>
      <c r="T677" s="5"/>
      <c r="U677" s="5"/>
      <c r="V677" s="5"/>
      <c r="W677" s="62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101"/>
      <c r="Q678" s="5"/>
      <c r="R678" s="5"/>
      <c r="S678" s="5"/>
      <c r="T678" s="5"/>
      <c r="U678" s="5"/>
      <c r="V678" s="5"/>
      <c r="W678" s="62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101"/>
      <c r="Q679" s="5"/>
      <c r="R679" s="5"/>
      <c r="S679" s="5"/>
      <c r="T679" s="5"/>
      <c r="U679" s="5"/>
      <c r="V679" s="5"/>
      <c r="W679" s="62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101"/>
      <c r="Q680" s="5"/>
      <c r="R680" s="5"/>
      <c r="S680" s="5"/>
      <c r="T680" s="5"/>
      <c r="U680" s="5"/>
      <c r="V680" s="5"/>
      <c r="W680" s="62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101"/>
      <c r="Q681" s="5"/>
      <c r="R681" s="5"/>
      <c r="S681" s="5"/>
      <c r="T681" s="5"/>
      <c r="U681" s="5"/>
      <c r="V681" s="5"/>
      <c r="W681" s="62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101"/>
      <c r="Q682" s="5"/>
      <c r="R682" s="5"/>
      <c r="S682" s="5"/>
      <c r="T682" s="5"/>
      <c r="U682" s="5"/>
      <c r="V682" s="5"/>
      <c r="W682" s="62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101"/>
      <c r="Q683" s="5"/>
      <c r="R683" s="5"/>
      <c r="S683" s="5"/>
      <c r="T683" s="5"/>
      <c r="U683" s="5"/>
      <c r="V683" s="5"/>
      <c r="W683" s="62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101"/>
      <c r="Q684" s="5"/>
      <c r="R684" s="5"/>
      <c r="S684" s="5"/>
      <c r="T684" s="5"/>
      <c r="U684" s="5"/>
      <c r="V684" s="5"/>
      <c r="W684" s="62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101"/>
      <c r="Q685" s="5"/>
      <c r="R685" s="5"/>
      <c r="S685" s="5"/>
      <c r="T685" s="5"/>
      <c r="U685" s="5"/>
      <c r="V685" s="5"/>
      <c r="W685" s="62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101"/>
      <c r="Q686" s="5"/>
      <c r="R686" s="5"/>
      <c r="S686" s="5"/>
      <c r="T686" s="5"/>
      <c r="U686" s="5"/>
      <c r="V686" s="5"/>
      <c r="W686" s="62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101"/>
      <c r="Q687" s="5"/>
      <c r="R687" s="5"/>
      <c r="S687" s="5"/>
      <c r="T687" s="5"/>
      <c r="U687" s="5"/>
      <c r="V687" s="5"/>
      <c r="W687" s="62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101"/>
      <c r="Q688" s="5"/>
      <c r="R688" s="5"/>
      <c r="S688" s="5"/>
      <c r="T688" s="5"/>
      <c r="U688" s="5"/>
      <c r="V688" s="5"/>
      <c r="W688" s="62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101"/>
      <c r="Q689" s="5"/>
      <c r="R689" s="5"/>
      <c r="S689" s="5"/>
      <c r="T689" s="5"/>
      <c r="U689" s="5"/>
      <c r="V689" s="5"/>
      <c r="W689" s="62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101"/>
      <c r="Q690" s="5"/>
      <c r="R690" s="5"/>
      <c r="S690" s="5"/>
      <c r="T690" s="5"/>
      <c r="U690" s="5"/>
      <c r="V690" s="5"/>
      <c r="W690" s="62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101"/>
      <c r="Q691" s="5"/>
      <c r="R691" s="5"/>
      <c r="S691" s="5"/>
      <c r="T691" s="5"/>
      <c r="U691" s="5"/>
      <c r="V691" s="5"/>
      <c r="W691" s="62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101"/>
      <c r="Q692" s="5"/>
      <c r="R692" s="5"/>
      <c r="S692" s="5"/>
      <c r="T692" s="5"/>
      <c r="U692" s="5"/>
      <c r="V692" s="5"/>
      <c r="W692" s="62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101"/>
      <c r="Q693" s="5"/>
      <c r="R693" s="5"/>
      <c r="S693" s="5"/>
      <c r="T693" s="5"/>
      <c r="U693" s="5"/>
      <c r="V693" s="5"/>
      <c r="W693" s="62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101"/>
      <c r="Q694" s="5"/>
      <c r="R694" s="5"/>
      <c r="S694" s="5"/>
      <c r="T694" s="5"/>
      <c r="U694" s="5"/>
      <c r="V694" s="5"/>
      <c r="W694" s="62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101"/>
      <c r="Q695" s="5"/>
      <c r="R695" s="5"/>
      <c r="S695" s="5"/>
      <c r="T695" s="5"/>
      <c r="U695" s="5"/>
      <c r="V695" s="5"/>
      <c r="W695" s="62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101"/>
      <c r="Q696" s="5"/>
      <c r="R696" s="5"/>
      <c r="S696" s="5"/>
      <c r="T696" s="5"/>
      <c r="U696" s="5"/>
      <c r="V696" s="5"/>
      <c r="W696" s="62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101"/>
      <c r="Q697" s="5"/>
      <c r="R697" s="5"/>
      <c r="S697" s="5"/>
      <c r="T697" s="5"/>
      <c r="U697" s="5"/>
      <c r="V697" s="5"/>
      <c r="W697" s="62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101"/>
      <c r="Q698" s="5"/>
      <c r="R698" s="5"/>
      <c r="S698" s="5"/>
      <c r="T698" s="5"/>
      <c r="U698" s="5"/>
      <c r="V698" s="5"/>
      <c r="W698" s="62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101"/>
      <c r="Q699" s="5"/>
      <c r="R699" s="5"/>
      <c r="S699" s="5"/>
      <c r="T699" s="5"/>
      <c r="U699" s="5"/>
      <c r="V699" s="5"/>
      <c r="W699" s="62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101"/>
      <c r="Q700" s="5"/>
      <c r="R700" s="5"/>
      <c r="S700" s="5"/>
      <c r="T700" s="5"/>
      <c r="U700" s="5"/>
      <c r="V700" s="5"/>
      <c r="W700" s="62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101"/>
      <c r="Q701" s="5"/>
      <c r="R701" s="5"/>
      <c r="S701" s="5"/>
      <c r="T701" s="5"/>
      <c r="U701" s="5"/>
      <c r="V701" s="5"/>
      <c r="W701" s="62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101"/>
      <c r="Q702" s="5"/>
      <c r="R702" s="5"/>
      <c r="S702" s="5"/>
      <c r="T702" s="5"/>
      <c r="U702" s="5"/>
      <c r="V702" s="5"/>
      <c r="W702" s="62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101"/>
      <c r="Q703" s="5"/>
      <c r="R703" s="5"/>
      <c r="S703" s="5"/>
      <c r="T703" s="5"/>
      <c r="U703" s="5"/>
      <c r="V703" s="5"/>
      <c r="W703" s="62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101"/>
      <c r="Q704" s="5"/>
      <c r="R704" s="5"/>
      <c r="S704" s="5"/>
      <c r="T704" s="5"/>
      <c r="U704" s="5"/>
      <c r="V704" s="5"/>
      <c r="W704" s="62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101"/>
      <c r="Q705" s="5"/>
      <c r="R705" s="5"/>
      <c r="S705" s="5"/>
      <c r="T705" s="5"/>
      <c r="U705" s="5"/>
      <c r="V705" s="5"/>
      <c r="W705" s="62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101"/>
      <c r="Q706" s="5"/>
      <c r="R706" s="5"/>
      <c r="S706" s="5"/>
      <c r="T706" s="5"/>
      <c r="U706" s="5"/>
      <c r="V706" s="5"/>
      <c r="W706" s="62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101"/>
      <c r="Q707" s="5"/>
      <c r="R707" s="5"/>
      <c r="S707" s="5"/>
      <c r="T707" s="5"/>
      <c r="U707" s="5"/>
      <c r="V707" s="5"/>
      <c r="W707" s="62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101"/>
      <c r="Q708" s="5"/>
      <c r="R708" s="5"/>
      <c r="S708" s="5"/>
      <c r="T708" s="5"/>
      <c r="U708" s="5"/>
      <c r="V708" s="5"/>
      <c r="W708" s="62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101"/>
      <c r="Q709" s="5"/>
      <c r="R709" s="5"/>
      <c r="S709" s="5"/>
      <c r="T709" s="5"/>
      <c r="U709" s="5"/>
      <c r="V709" s="5"/>
      <c r="W709" s="62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101"/>
      <c r="Q710" s="5"/>
      <c r="R710" s="5"/>
      <c r="S710" s="5"/>
      <c r="T710" s="5"/>
      <c r="U710" s="5"/>
      <c r="V710" s="5"/>
      <c r="W710" s="62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101"/>
      <c r="Q711" s="5"/>
      <c r="R711" s="5"/>
      <c r="S711" s="5"/>
      <c r="T711" s="5"/>
      <c r="U711" s="5"/>
      <c r="V711" s="5"/>
      <c r="W711" s="62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101"/>
      <c r="Q712" s="5"/>
      <c r="R712" s="5"/>
      <c r="S712" s="5"/>
      <c r="T712" s="5"/>
      <c r="U712" s="5"/>
      <c r="V712" s="5"/>
      <c r="W712" s="62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101"/>
      <c r="Q713" s="5"/>
      <c r="R713" s="5"/>
      <c r="S713" s="5"/>
      <c r="T713" s="5"/>
      <c r="U713" s="5"/>
      <c r="V713" s="5"/>
      <c r="W713" s="62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101"/>
      <c r="Q714" s="5"/>
      <c r="R714" s="5"/>
      <c r="S714" s="5"/>
      <c r="T714" s="5"/>
      <c r="U714" s="5"/>
      <c r="V714" s="5"/>
      <c r="W714" s="62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101"/>
      <c r="Q715" s="5"/>
      <c r="R715" s="5"/>
      <c r="S715" s="5"/>
      <c r="T715" s="5"/>
      <c r="U715" s="5"/>
      <c r="V715" s="5"/>
      <c r="W715" s="62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101"/>
      <c r="Q716" s="5"/>
      <c r="R716" s="5"/>
      <c r="S716" s="5"/>
      <c r="T716" s="5"/>
      <c r="U716" s="5"/>
      <c r="V716" s="5"/>
      <c r="W716" s="62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101"/>
      <c r="Q717" s="5"/>
      <c r="R717" s="5"/>
      <c r="S717" s="5"/>
      <c r="T717" s="5"/>
      <c r="U717" s="5"/>
      <c r="V717" s="5"/>
      <c r="W717" s="62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101"/>
      <c r="Q718" s="5"/>
      <c r="R718" s="5"/>
      <c r="S718" s="5"/>
      <c r="T718" s="5"/>
      <c r="U718" s="5"/>
      <c r="V718" s="5"/>
      <c r="W718" s="62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101"/>
      <c r="Q719" s="5"/>
      <c r="R719" s="5"/>
      <c r="S719" s="5"/>
      <c r="T719" s="5"/>
      <c r="U719" s="5"/>
      <c r="V719" s="5"/>
      <c r="W719" s="62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101"/>
      <c r="Q720" s="5"/>
      <c r="R720" s="5"/>
      <c r="S720" s="5"/>
      <c r="T720" s="5"/>
      <c r="U720" s="5"/>
      <c r="V720" s="5"/>
      <c r="W720" s="62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101"/>
      <c r="Q721" s="5"/>
      <c r="R721" s="5"/>
      <c r="S721" s="5"/>
      <c r="T721" s="5"/>
      <c r="U721" s="5"/>
      <c r="V721" s="5"/>
      <c r="W721" s="62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101"/>
      <c r="Q722" s="5"/>
      <c r="R722" s="5"/>
      <c r="S722" s="5"/>
      <c r="T722" s="5"/>
      <c r="U722" s="5"/>
      <c r="V722" s="5"/>
      <c r="W722" s="62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101"/>
      <c r="Q723" s="5"/>
      <c r="R723" s="5"/>
      <c r="S723" s="5"/>
      <c r="T723" s="5"/>
      <c r="U723" s="5"/>
      <c r="V723" s="5"/>
      <c r="W723" s="62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101"/>
      <c r="Q724" s="5"/>
      <c r="R724" s="5"/>
      <c r="S724" s="5"/>
      <c r="T724" s="5"/>
      <c r="U724" s="5"/>
      <c r="V724" s="5"/>
      <c r="W724" s="62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101"/>
      <c r="Q725" s="5"/>
      <c r="R725" s="5"/>
      <c r="S725" s="5"/>
      <c r="T725" s="5"/>
      <c r="U725" s="5"/>
      <c r="V725" s="5"/>
      <c r="W725" s="62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101"/>
      <c r="Q726" s="5"/>
      <c r="R726" s="5"/>
      <c r="S726" s="5"/>
      <c r="T726" s="5"/>
      <c r="U726" s="5"/>
      <c r="V726" s="5"/>
      <c r="W726" s="62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101"/>
      <c r="Q727" s="5"/>
      <c r="R727" s="5"/>
      <c r="S727" s="5"/>
      <c r="T727" s="5"/>
      <c r="U727" s="5"/>
      <c r="V727" s="5"/>
      <c r="W727" s="62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101"/>
      <c r="Q728" s="5"/>
      <c r="R728" s="5"/>
      <c r="S728" s="5"/>
      <c r="T728" s="5"/>
      <c r="U728" s="5"/>
      <c r="V728" s="5"/>
      <c r="W728" s="62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101"/>
      <c r="Q729" s="5"/>
      <c r="R729" s="5"/>
      <c r="S729" s="5"/>
      <c r="T729" s="5"/>
      <c r="U729" s="5"/>
      <c r="V729" s="5"/>
      <c r="W729" s="62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101"/>
      <c r="Q730" s="5"/>
      <c r="R730" s="5"/>
      <c r="S730" s="5"/>
      <c r="T730" s="5"/>
      <c r="U730" s="5"/>
      <c r="V730" s="5"/>
      <c r="W730" s="62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101"/>
      <c r="Q731" s="5"/>
      <c r="R731" s="5"/>
      <c r="S731" s="5"/>
      <c r="T731" s="5"/>
      <c r="U731" s="5"/>
      <c r="V731" s="5"/>
      <c r="W731" s="62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101"/>
      <c r="Q732" s="5"/>
      <c r="R732" s="5"/>
      <c r="S732" s="5"/>
      <c r="T732" s="5"/>
      <c r="U732" s="5"/>
      <c r="V732" s="5"/>
      <c r="W732" s="62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101"/>
      <c r="Q733" s="5"/>
      <c r="R733" s="5"/>
      <c r="S733" s="5"/>
      <c r="T733" s="5"/>
      <c r="U733" s="5"/>
      <c r="V733" s="5"/>
      <c r="W733" s="62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101"/>
      <c r="Q734" s="5"/>
      <c r="R734" s="5"/>
      <c r="S734" s="5"/>
      <c r="T734" s="5"/>
      <c r="U734" s="5"/>
      <c r="V734" s="5"/>
      <c r="W734" s="62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101"/>
      <c r="Q735" s="5"/>
      <c r="R735" s="5"/>
      <c r="S735" s="5"/>
      <c r="T735" s="5"/>
      <c r="U735" s="5"/>
      <c r="V735" s="5"/>
      <c r="W735" s="62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101"/>
      <c r="Q736" s="5"/>
      <c r="R736" s="5"/>
      <c r="S736" s="5"/>
      <c r="T736" s="5"/>
      <c r="U736" s="5"/>
      <c r="V736" s="5"/>
      <c r="W736" s="62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101"/>
      <c r="Q737" s="5"/>
      <c r="R737" s="5"/>
      <c r="S737" s="5"/>
      <c r="T737" s="5"/>
      <c r="U737" s="5"/>
      <c r="V737" s="5"/>
      <c r="W737" s="62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101"/>
      <c r="Q738" s="5"/>
      <c r="R738" s="5"/>
      <c r="S738" s="5"/>
      <c r="T738" s="5"/>
      <c r="U738" s="5"/>
      <c r="V738" s="5"/>
      <c r="W738" s="62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101"/>
      <c r="Q739" s="5"/>
      <c r="R739" s="5"/>
      <c r="S739" s="5"/>
      <c r="T739" s="5"/>
      <c r="U739" s="5"/>
      <c r="V739" s="5"/>
      <c r="W739" s="62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101"/>
      <c r="Q740" s="5"/>
      <c r="R740" s="5"/>
      <c r="S740" s="5"/>
      <c r="T740" s="5"/>
      <c r="U740" s="5"/>
      <c r="V740" s="5"/>
      <c r="W740" s="62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101"/>
      <c r="Q741" s="5"/>
      <c r="R741" s="5"/>
      <c r="S741" s="5"/>
      <c r="T741" s="5"/>
      <c r="U741" s="5"/>
      <c r="V741" s="5"/>
      <c r="W741" s="62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101"/>
      <c r="Q742" s="5"/>
      <c r="R742" s="5"/>
      <c r="S742" s="5"/>
      <c r="T742" s="5"/>
      <c r="U742" s="5"/>
      <c r="V742" s="5"/>
      <c r="W742" s="62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101"/>
      <c r="Q743" s="5"/>
      <c r="R743" s="5"/>
      <c r="S743" s="5"/>
      <c r="T743" s="5"/>
      <c r="U743" s="5"/>
      <c r="V743" s="5"/>
      <c r="W743" s="62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101"/>
      <c r="Q744" s="5"/>
      <c r="R744" s="5"/>
      <c r="S744" s="5"/>
      <c r="T744" s="5"/>
      <c r="U744" s="5"/>
      <c r="V744" s="5"/>
      <c r="W744" s="62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101"/>
      <c r="Q745" s="5"/>
      <c r="R745" s="5"/>
      <c r="S745" s="5"/>
      <c r="T745" s="5"/>
      <c r="U745" s="5"/>
      <c r="V745" s="5"/>
      <c r="W745" s="62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101"/>
      <c r="Q746" s="5"/>
      <c r="R746" s="5"/>
      <c r="S746" s="5"/>
      <c r="T746" s="5"/>
      <c r="U746" s="5"/>
      <c r="V746" s="5"/>
      <c r="W746" s="62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101"/>
      <c r="Q747" s="5"/>
      <c r="R747" s="5"/>
      <c r="S747" s="5"/>
      <c r="T747" s="5"/>
      <c r="U747" s="5"/>
      <c r="V747" s="5"/>
      <c r="W747" s="62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101"/>
      <c r="Q748" s="5"/>
      <c r="R748" s="5"/>
      <c r="S748" s="5"/>
      <c r="T748" s="5"/>
      <c r="U748" s="5"/>
      <c r="V748" s="5"/>
      <c r="W748" s="62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101"/>
      <c r="Q749" s="5"/>
      <c r="R749" s="5"/>
      <c r="S749" s="5"/>
      <c r="T749" s="5"/>
      <c r="U749" s="5"/>
      <c r="V749" s="5"/>
      <c r="W749" s="62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101"/>
      <c r="Q750" s="5"/>
      <c r="R750" s="5"/>
      <c r="S750" s="5"/>
      <c r="T750" s="5"/>
      <c r="U750" s="5"/>
      <c r="V750" s="5"/>
      <c r="W750" s="62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101"/>
      <c r="Q751" s="5"/>
      <c r="R751" s="5"/>
      <c r="S751" s="5"/>
      <c r="T751" s="5"/>
      <c r="U751" s="5"/>
      <c r="V751" s="5"/>
      <c r="W751" s="62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101"/>
      <c r="Q752" s="5"/>
      <c r="R752" s="5"/>
      <c r="S752" s="5"/>
      <c r="T752" s="5"/>
      <c r="U752" s="5"/>
      <c r="V752" s="5"/>
      <c r="W752" s="62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101"/>
      <c r="Q753" s="5"/>
      <c r="R753" s="5"/>
      <c r="S753" s="5"/>
      <c r="T753" s="5"/>
      <c r="U753" s="5"/>
      <c r="V753" s="5"/>
      <c r="W753" s="62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101"/>
      <c r="Q754" s="5"/>
      <c r="R754" s="5"/>
      <c r="S754" s="5"/>
      <c r="T754" s="5"/>
      <c r="U754" s="5"/>
      <c r="V754" s="5"/>
      <c r="W754" s="62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101"/>
      <c r="Q755" s="5"/>
      <c r="R755" s="5"/>
      <c r="S755" s="5"/>
      <c r="T755" s="5"/>
      <c r="U755" s="5"/>
      <c r="V755" s="5"/>
      <c r="W755" s="62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101"/>
      <c r="Q756" s="5"/>
      <c r="R756" s="5"/>
      <c r="S756" s="5"/>
      <c r="T756" s="5"/>
      <c r="U756" s="5"/>
      <c r="V756" s="5"/>
      <c r="W756" s="62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101"/>
      <c r="Q757" s="5"/>
      <c r="R757" s="5"/>
      <c r="S757" s="5"/>
      <c r="T757" s="5"/>
      <c r="U757" s="5"/>
      <c r="V757" s="5"/>
      <c r="W757" s="62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101"/>
      <c r="Q758" s="5"/>
      <c r="R758" s="5"/>
      <c r="S758" s="5"/>
      <c r="T758" s="5"/>
      <c r="U758" s="5"/>
      <c r="V758" s="5"/>
      <c r="W758" s="62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101"/>
      <c r="Q759" s="5"/>
      <c r="R759" s="5"/>
      <c r="S759" s="5"/>
      <c r="T759" s="5"/>
      <c r="U759" s="5"/>
      <c r="V759" s="5"/>
      <c r="W759" s="62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101"/>
      <c r="Q760" s="5"/>
      <c r="R760" s="5"/>
      <c r="S760" s="5"/>
      <c r="T760" s="5"/>
      <c r="U760" s="5"/>
      <c r="V760" s="5"/>
      <c r="W760" s="62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101"/>
      <c r="Q761" s="5"/>
      <c r="R761" s="5"/>
      <c r="S761" s="5"/>
      <c r="T761" s="5"/>
      <c r="U761" s="5"/>
      <c r="V761" s="5"/>
      <c r="W761" s="62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101"/>
      <c r="Q762" s="5"/>
      <c r="R762" s="5"/>
      <c r="S762" s="5"/>
      <c r="T762" s="5"/>
      <c r="U762" s="5"/>
      <c r="V762" s="5"/>
      <c r="W762" s="62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101"/>
      <c r="Q763" s="5"/>
      <c r="R763" s="5"/>
      <c r="S763" s="5"/>
      <c r="T763" s="5"/>
      <c r="U763" s="5"/>
      <c r="V763" s="5"/>
      <c r="W763" s="62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101"/>
      <c r="Q764" s="5"/>
      <c r="R764" s="5"/>
      <c r="S764" s="5"/>
      <c r="T764" s="5"/>
      <c r="U764" s="5"/>
      <c r="V764" s="5"/>
      <c r="W764" s="62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101"/>
      <c r="Q765" s="5"/>
      <c r="R765" s="5"/>
      <c r="S765" s="5"/>
      <c r="T765" s="5"/>
      <c r="U765" s="5"/>
      <c r="V765" s="5"/>
      <c r="W765" s="62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101"/>
      <c r="Q766" s="5"/>
      <c r="R766" s="5"/>
      <c r="S766" s="5"/>
      <c r="T766" s="5"/>
      <c r="U766" s="5"/>
      <c r="V766" s="5"/>
      <c r="W766" s="62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101"/>
      <c r="Q767" s="5"/>
      <c r="R767" s="5"/>
      <c r="S767" s="5"/>
      <c r="T767" s="5"/>
      <c r="U767" s="5"/>
      <c r="V767" s="5"/>
      <c r="W767" s="62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101"/>
      <c r="Q768" s="5"/>
      <c r="R768" s="5"/>
      <c r="S768" s="5"/>
      <c r="T768" s="5"/>
      <c r="U768" s="5"/>
      <c r="V768" s="5"/>
      <c r="W768" s="62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101"/>
      <c r="Q769" s="5"/>
      <c r="R769" s="5"/>
      <c r="S769" s="5"/>
      <c r="T769" s="5"/>
      <c r="U769" s="5"/>
      <c r="V769" s="5"/>
      <c r="W769" s="62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101"/>
      <c r="Q770" s="5"/>
      <c r="R770" s="5"/>
      <c r="S770" s="5"/>
      <c r="T770" s="5"/>
      <c r="U770" s="5"/>
      <c r="V770" s="5"/>
      <c r="W770" s="62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101"/>
      <c r="Q771" s="5"/>
      <c r="R771" s="5"/>
      <c r="S771" s="5"/>
      <c r="T771" s="5"/>
      <c r="U771" s="5"/>
      <c r="V771" s="5"/>
      <c r="W771" s="62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101"/>
      <c r="Q772" s="5"/>
      <c r="R772" s="5"/>
      <c r="S772" s="5"/>
      <c r="T772" s="5"/>
      <c r="U772" s="5"/>
      <c r="V772" s="5"/>
      <c r="W772" s="62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101"/>
      <c r="Q773" s="5"/>
      <c r="R773" s="5"/>
      <c r="S773" s="5"/>
      <c r="T773" s="5"/>
      <c r="U773" s="5"/>
      <c r="V773" s="5"/>
      <c r="W773" s="62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101"/>
      <c r="Q774" s="5"/>
      <c r="R774" s="5"/>
      <c r="S774" s="5"/>
      <c r="T774" s="5"/>
      <c r="U774" s="5"/>
      <c r="V774" s="5"/>
      <c r="W774" s="62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101"/>
      <c r="Q775" s="5"/>
      <c r="R775" s="5"/>
      <c r="S775" s="5"/>
      <c r="T775" s="5"/>
      <c r="U775" s="5"/>
      <c r="V775" s="5"/>
      <c r="W775" s="62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101"/>
      <c r="Q776" s="5"/>
      <c r="R776" s="5"/>
      <c r="S776" s="5"/>
      <c r="T776" s="5"/>
      <c r="U776" s="5"/>
      <c r="V776" s="5"/>
      <c r="W776" s="62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101"/>
      <c r="Q777" s="5"/>
      <c r="R777" s="5"/>
      <c r="S777" s="5"/>
      <c r="T777" s="5"/>
      <c r="U777" s="5"/>
      <c r="V777" s="5"/>
      <c r="W777" s="62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101"/>
      <c r="Q778" s="5"/>
      <c r="R778" s="5"/>
      <c r="S778" s="5"/>
      <c r="T778" s="5"/>
      <c r="U778" s="5"/>
      <c r="V778" s="5"/>
      <c r="W778" s="62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101"/>
      <c r="Q779" s="5"/>
      <c r="R779" s="5"/>
      <c r="S779" s="5"/>
      <c r="T779" s="5"/>
      <c r="U779" s="5"/>
      <c r="V779" s="5"/>
      <c r="W779" s="62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101"/>
      <c r="Q780" s="5"/>
      <c r="R780" s="5"/>
      <c r="S780" s="5"/>
      <c r="T780" s="5"/>
      <c r="U780" s="5"/>
      <c r="V780" s="5"/>
      <c r="W780" s="62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101"/>
      <c r="Q781" s="5"/>
      <c r="R781" s="5"/>
      <c r="S781" s="5"/>
      <c r="T781" s="5"/>
      <c r="U781" s="5"/>
      <c r="V781" s="5"/>
      <c r="W781" s="62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101"/>
      <c r="Q782" s="5"/>
      <c r="R782" s="5"/>
      <c r="S782" s="5"/>
      <c r="T782" s="5"/>
      <c r="U782" s="5"/>
      <c r="V782" s="5"/>
      <c r="W782" s="62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101"/>
      <c r="Q783" s="5"/>
      <c r="R783" s="5"/>
      <c r="S783" s="5"/>
      <c r="T783" s="5"/>
      <c r="U783" s="5"/>
      <c r="V783" s="5"/>
      <c r="W783" s="62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101"/>
      <c r="Q784" s="5"/>
      <c r="R784" s="5"/>
      <c r="S784" s="5"/>
      <c r="T784" s="5"/>
      <c r="U784" s="5"/>
      <c r="V784" s="5"/>
      <c r="W784" s="62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101"/>
      <c r="Q785" s="5"/>
      <c r="R785" s="5"/>
      <c r="S785" s="5"/>
      <c r="T785" s="5"/>
      <c r="U785" s="5"/>
      <c r="V785" s="5"/>
      <c r="W785" s="62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101"/>
      <c r="Q786" s="5"/>
      <c r="R786" s="5"/>
      <c r="S786" s="5"/>
      <c r="T786" s="5"/>
      <c r="U786" s="5"/>
      <c r="V786" s="5"/>
      <c r="W786" s="62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101"/>
      <c r="Q787" s="5"/>
      <c r="R787" s="5"/>
      <c r="S787" s="5"/>
      <c r="T787" s="5"/>
      <c r="U787" s="5"/>
      <c r="V787" s="5"/>
      <c r="W787" s="62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101"/>
      <c r="Q788" s="5"/>
      <c r="R788" s="5"/>
      <c r="S788" s="5"/>
      <c r="T788" s="5"/>
      <c r="U788" s="5"/>
      <c r="V788" s="5"/>
      <c r="W788" s="62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101"/>
      <c r="Q789" s="5"/>
      <c r="R789" s="5"/>
      <c r="S789" s="5"/>
      <c r="T789" s="5"/>
      <c r="U789" s="5"/>
      <c r="V789" s="5"/>
      <c r="W789" s="62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101"/>
      <c r="Q790" s="5"/>
      <c r="R790" s="5"/>
      <c r="S790" s="5"/>
      <c r="T790" s="5"/>
      <c r="U790" s="5"/>
      <c r="V790" s="5"/>
      <c r="W790" s="62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101"/>
      <c r="Q791" s="5"/>
      <c r="R791" s="5"/>
      <c r="S791" s="5"/>
      <c r="T791" s="5"/>
      <c r="U791" s="5"/>
      <c r="V791" s="5"/>
      <c r="W791" s="62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101"/>
      <c r="Q792" s="5"/>
      <c r="R792" s="5"/>
      <c r="S792" s="5"/>
      <c r="T792" s="5"/>
      <c r="U792" s="5"/>
      <c r="V792" s="5"/>
      <c r="W792" s="62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101"/>
      <c r="Q793" s="5"/>
      <c r="R793" s="5"/>
      <c r="S793" s="5"/>
      <c r="T793" s="5"/>
      <c r="U793" s="5"/>
      <c r="V793" s="5"/>
      <c r="W793" s="62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101"/>
      <c r="Q794" s="5"/>
      <c r="R794" s="5"/>
      <c r="S794" s="5"/>
      <c r="T794" s="5"/>
      <c r="U794" s="5"/>
      <c r="V794" s="5"/>
      <c r="W794" s="62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101"/>
      <c r="Q795" s="5"/>
      <c r="R795" s="5"/>
      <c r="S795" s="5"/>
      <c r="T795" s="5"/>
      <c r="U795" s="5"/>
      <c r="V795" s="5"/>
      <c r="W795" s="62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101"/>
      <c r="Q796" s="5"/>
      <c r="R796" s="5"/>
      <c r="S796" s="5"/>
      <c r="T796" s="5"/>
      <c r="U796" s="5"/>
      <c r="V796" s="5"/>
      <c r="W796" s="62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101"/>
      <c r="Q797" s="5"/>
      <c r="R797" s="5"/>
      <c r="S797" s="5"/>
      <c r="T797" s="5"/>
      <c r="U797" s="5"/>
      <c r="V797" s="5"/>
      <c r="W797" s="62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101"/>
      <c r="Q798" s="5"/>
      <c r="R798" s="5"/>
      <c r="S798" s="5"/>
      <c r="T798" s="5"/>
      <c r="U798" s="5"/>
      <c r="V798" s="5"/>
      <c r="W798" s="62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101"/>
      <c r="Q799" s="5"/>
      <c r="R799" s="5"/>
      <c r="S799" s="5"/>
      <c r="T799" s="5"/>
      <c r="U799" s="5"/>
      <c r="V799" s="5"/>
      <c r="W799" s="62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101"/>
      <c r="Q800" s="5"/>
      <c r="R800" s="5"/>
      <c r="S800" s="5"/>
      <c r="T800" s="5"/>
      <c r="U800" s="5"/>
      <c r="V800" s="5"/>
      <c r="W800" s="62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101"/>
      <c r="Q801" s="5"/>
      <c r="R801" s="5"/>
      <c r="S801" s="5"/>
      <c r="T801" s="5"/>
      <c r="U801" s="5"/>
      <c r="V801" s="5"/>
      <c r="W801" s="62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101"/>
      <c r="Q802" s="5"/>
      <c r="R802" s="5"/>
      <c r="S802" s="5"/>
      <c r="T802" s="5"/>
      <c r="U802" s="5"/>
      <c r="V802" s="5"/>
      <c r="W802" s="62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101"/>
      <c r="Q803" s="5"/>
      <c r="R803" s="5"/>
      <c r="S803" s="5"/>
      <c r="T803" s="5"/>
      <c r="U803" s="5"/>
      <c r="V803" s="5"/>
      <c r="W803" s="62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101"/>
      <c r="Q804" s="5"/>
      <c r="R804" s="5"/>
      <c r="S804" s="5"/>
      <c r="T804" s="5"/>
      <c r="U804" s="5"/>
      <c r="V804" s="5"/>
      <c r="W804" s="62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101"/>
      <c r="Q805" s="5"/>
      <c r="R805" s="5"/>
      <c r="S805" s="5"/>
      <c r="T805" s="5"/>
      <c r="U805" s="5"/>
      <c r="V805" s="5"/>
      <c r="W805" s="62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101"/>
      <c r="Q806" s="5"/>
      <c r="R806" s="5"/>
      <c r="S806" s="5"/>
      <c r="T806" s="5"/>
      <c r="U806" s="5"/>
      <c r="V806" s="5"/>
      <c r="W806" s="62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101"/>
      <c r="Q807" s="5"/>
      <c r="R807" s="5"/>
      <c r="S807" s="5"/>
      <c r="T807" s="5"/>
      <c r="U807" s="5"/>
      <c r="V807" s="5"/>
      <c r="W807" s="62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101"/>
      <c r="Q808" s="5"/>
      <c r="R808" s="5"/>
      <c r="S808" s="5"/>
      <c r="T808" s="5"/>
      <c r="U808" s="5"/>
      <c r="V808" s="5"/>
      <c r="W808" s="62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101"/>
      <c r="Q809" s="5"/>
      <c r="R809" s="5"/>
      <c r="S809" s="5"/>
      <c r="T809" s="5"/>
      <c r="U809" s="5"/>
      <c r="V809" s="5"/>
      <c r="W809" s="62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101"/>
      <c r="Q810" s="5"/>
      <c r="R810" s="5"/>
      <c r="S810" s="5"/>
      <c r="T810" s="5"/>
      <c r="U810" s="5"/>
      <c r="V810" s="5"/>
      <c r="W810" s="62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101"/>
      <c r="Q811" s="5"/>
      <c r="R811" s="5"/>
      <c r="S811" s="5"/>
      <c r="T811" s="5"/>
      <c r="U811" s="5"/>
      <c r="V811" s="5"/>
      <c r="W811" s="62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101"/>
      <c r="Q812" s="5"/>
      <c r="R812" s="5"/>
      <c r="S812" s="5"/>
      <c r="T812" s="5"/>
      <c r="U812" s="5"/>
      <c r="V812" s="5"/>
      <c r="W812" s="62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101"/>
      <c r="Q813" s="5"/>
      <c r="R813" s="5"/>
      <c r="S813" s="5"/>
      <c r="T813" s="5"/>
      <c r="U813" s="5"/>
      <c r="V813" s="5"/>
      <c r="W813" s="62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101"/>
      <c r="Q814" s="5"/>
      <c r="R814" s="5"/>
      <c r="S814" s="5"/>
      <c r="T814" s="5"/>
      <c r="U814" s="5"/>
      <c r="V814" s="5"/>
      <c r="W814" s="62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101"/>
      <c r="Q815" s="5"/>
      <c r="R815" s="5"/>
      <c r="S815" s="5"/>
      <c r="T815" s="5"/>
      <c r="U815" s="5"/>
      <c r="V815" s="5"/>
      <c r="W815" s="62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101"/>
      <c r="Q816" s="5"/>
      <c r="R816" s="5"/>
      <c r="S816" s="5"/>
      <c r="T816" s="5"/>
      <c r="U816" s="5"/>
      <c r="V816" s="5"/>
      <c r="W816" s="62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101"/>
      <c r="Q817" s="5"/>
      <c r="R817" s="5"/>
      <c r="S817" s="5"/>
      <c r="T817" s="5"/>
      <c r="U817" s="5"/>
      <c r="V817" s="5"/>
      <c r="W817" s="62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101"/>
      <c r="Q818" s="5"/>
      <c r="R818" s="5"/>
      <c r="S818" s="5"/>
      <c r="T818" s="5"/>
      <c r="U818" s="5"/>
      <c r="V818" s="5"/>
      <c r="W818" s="62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101"/>
      <c r="Q819" s="5"/>
      <c r="R819" s="5"/>
      <c r="S819" s="5"/>
      <c r="T819" s="5"/>
      <c r="U819" s="5"/>
      <c r="V819" s="5"/>
      <c r="W819" s="62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101"/>
      <c r="Q820" s="5"/>
      <c r="R820" s="5"/>
      <c r="S820" s="5"/>
      <c r="T820" s="5"/>
      <c r="U820" s="5"/>
      <c r="V820" s="5"/>
      <c r="W820" s="62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101"/>
      <c r="Q821" s="5"/>
      <c r="R821" s="5"/>
      <c r="S821" s="5"/>
      <c r="T821" s="5"/>
      <c r="U821" s="5"/>
      <c r="V821" s="5"/>
      <c r="W821" s="62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101"/>
      <c r="Q822" s="5"/>
      <c r="R822" s="5"/>
      <c r="S822" s="5"/>
      <c r="T822" s="5"/>
      <c r="U822" s="5"/>
      <c r="V822" s="5"/>
      <c r="W822" s="62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101"/>
      <c r="Q823" s="5"/>
      <c r="R823" s="5"/>
      <c r="S823" s="5"/>
      <c r="T823" s="5"/>
      <c r="U823" s="5"/>
      <c r="V823" s="5"/>
      <c r="W823" s="62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101"/>
      <c r="Q824" s="5"/>
      <c r="R824" s="5"/>
      <c r="S824" s="5"/>
      <c r="T824" s="5"/>
      <c r="U824" s="5"/>
      <c r="V824" s="5"/>
      <c r="W824" s="62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101"/>
      <c r="Q825" s="5"/>
      <c r="R825" s="5"/>
      <c r="S825" s="5"/>
      <c r="T825" s="5"/>
      <c r="U825" s="5"/>
      <c r="V825" s="5"/>
      <c r="W825" s="62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101"/>
      <c r="Q826" s="5"/>
      <c r="R826" s="5"/>
      <c r="S826" s="5"/>
      <c r="T826" s="5"/>
      <c r="U826" s="5"/>
      <c r="V826" s="5"/>
      <c r="W826" s="62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101"/>
      <c r="Q827" s="5"/>
      <c r="R827" s="5"/>
      <c r="S827" s="5"/>
      <c r="T827" s="5"/>
      <c r="U827" s="5"/>
      <c r="V827" s="5"/>
      <c r="W827" s="62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101"/>
      <c r="Q828" s="5"/>
      <c r="R828" s="5"/>
      <c r="S828" s="5"/>
      <c r="T828" s="5"/>
      <c r="U828" s="5"/>
      <c r="V828" s="5"/>
      <c r="W828" s="62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101"/>
      <c r="Q829" s="5"/>
      <c r="R829" s="5"/>
      <c r="S829" s="5"/>
      <c r="T829" s="5"/>
      <c r="U829" s="5"/>
      <c r="V829" s="5"/>
      <c r="W829" s="62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101"/>
      <c r="Q830" s="5"/>
      <c r="R830" s="5"/>
      <c r="S830" s="5"/>
      <c r="T830" s="5"/>
      <c r="U830" s="5"/>
      <c r="V830" s="5"/>
      <c r="W830" s="62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101"/>
      <c r="Q831" s="5"/>
      <c r="R831" s="5"/>
      <c r="S831" s="5"/>
      <c r="T831" s="5"/>
      <c r="U831" s="5"/>
      <c r="V831" s="5"/>
      <c r="W831" s="62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101"/>
      <c r="Q832" s="5"/>
      <c r="R832" s="5"/>
      <c r="S832" s="5"/>
      <c r="T832" s="5"/>
      <c r="U832" s="5"/>
      <c r="V832" s="5"/>
      <c r="W832" s="62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101"/>
      <c r="Q833" s="5"/>
      <c r="R833" s="5"/>
      <c r="S833" s="5"/>
      <c r="T833" s="5"/>
      <c r="U833" s="5"/>
      <c r="V833" s="5"/>
      <c r="W833" s="62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101"/>
      <c r="Q834" s="5"/>
      <c r="R834" s="5"/>
      <c r="S834" s="5"/>
      <c r="T834" s="5"/>
      <c r="U834" s="5"/>
      <c r="V834" s="5"/>
      <c r="W834" s="62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101"/>
      <c r="Q835" s="5"/>
      <c r="R835" s="5"/>
      <c r="S835" s="5"/>
      <c r="T835" s="5"/>
      <c r="U835" s="5"/>
      <c r="V835" s="5"/>
      <c r="W835" s="62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101"/>
      <c r="Q836" s="5"/>
      <c r="R836" s="5"/>
      <c r="S836" s="5"/>
      <c r="T836" s="5"/>
      <c r="U836" s="5"/>
      <c r="V836" s="5"/>
      <c r="W836" s="62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101"/>
      <c r="Q837" s="5"/>
      <c r="R837" s="5"/>
      <c r="S837" s="5"/>
      <c r="T837" s="5"/>
      <c r="U837" s="5"/>
      <c r="V837" s="5"/>
      <c r="W837" s="62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101"/>
      <c r="Q838" s="5"/>
      <c r="R838" s="5"/>
      <c r="S838" s="5"/>
      <c r="T838" s="5"/>
      <c r="U838" s="5"/>
      <c r="V838" s="5"/>
      <c r="W838" s="62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101"/>
      <c r="Q839" s="5"/>
      <c r="R839" s="5"/>
      <c r="S839" s="5"/>
      <c r="T839" s="5"/>
      <c r="U839" s="5"/>
      <c r="V839" s="5"/>
      <c r="W839" s="62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101"/>
      <c r="Q840" s="5"/>
      <c r="R840" s="5"/>
      <c r="S840" s="5"/>
      <c r="T840" s="5"/>
      <c r="U840" s="5"/>
      <c r="V840" s="5"/>
      <c r="W840" s="62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101"/>
      <c r="Q841" s="5"/>
      <c r="R841" s="5"/>
      <c r="S841" s="5"/>
      <c r="T841" s="5"/>
      <c r="U841" s="5"/>
      <c r="V841" s="5"/>
      <c r="W841" s="62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101"/>
      <c r="Q842" s="5"/>
      <c r="R842" s="5"/>
      <c r="S842" s="5"/>
      <c r="T842" s="5"/>
      <c r="U842" s="5"/>
      <c r="V842" s="5"/>
      <c r="W842" s="62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101"/>
      <c r="Q843" s="5"/>
      <c r="R843" s="5"/>
      <c r="S843" s="5"/>
      <c r="T843" s="5"/>
      <c r="U843" s="5"/>
      <c r="V843" s="5"/>
      <c r="W843" s="62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101"/>
      <c r="Q844" s="5"/>
      <c r="R844" s="5"/>
      <c r="S844" s="5"/>
      <c r="T844" s="5"/>
      <c r="U844" s="5"/>
      <c r="V844" s="5"/>
      <c r="W844" s="62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101"/>
      <c r="Q845" s="5"/>
      <c r="R845" s="5"/>
      <c r="S845" s="5"/>
      <c r="T845" s="5"/>
      <c r="U845" s="5"/>
      <c r="V845" s="5"/>
      <c r="W845" s="62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101"/>
      <c r="Q846" s="5"/>
      <c r="R846" s="5"/>
      <c r="S846" s="5"/>
      <c r="T846" s="5"/>
      <c r="U846" s="5"/>
      <c r="V846" s="5"/>
      <c r="W846" s="62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101"/>
      <c r="Q847" s="5"/>
      <c r="R847" s="5"/>
      <c r="S847" s="5"/>
      <c r="T847" s="5"/>
      <c r="U847" s="5"/>
      <c r="V847" s="5"/>
      <c r="W847" s="62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101"/>
      <c r="Q848" s="5"/>
      <c r="R848" s="5"/>
      <c r="S848" s="5"/>
      <c r="T848" s="5"/>
      <c r="U848" s="5"/>
      <c r="V848" s="5"/>
      <c r="W848" s="62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101"/>
      <c r="Q849" s="5"/>
      <c r="R849" s="5"/>
      <c r="S849" s="5"/>
      <c r="T849" s="5"/>
      <c r="U849" s="5"/>
      <c r="V849" s="5"/>
      <c r="W849" s="62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101"/>
      <c r="Q850" s="5"/>
      <c r="R850" s="5"/>
      <c r="S850" s="5"/>
      <c r="T850" s="5"/>
      <c r="U850" s="5"/>
      <c r="V850" s="5"/>
      <c r="W850" s="62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101"/>
      <c r="Q851" s="5"/>
      <c r="R851" s="5"/>
      <c r="S851" s="5"/>
      <c r="T851" s="5"/>
      <c r="U851" s="5"/>
      <c r="V851" s="5"/>
      <c r="W851" s="62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101"/>
      <c r="Q852" s="5"/>
      <c r="R852" s="5"/>
      <c r="S852" s="5"/>
      <c r="T852" s="5"/>
      <c r="U852" s="5"/>
      <c r="V852" s="5"/>
      <c r="W852" s="62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101"/>
      <c r="Q853" s="5"/>
      <c r="R853" s="5"/>
      <c r="S853" s="5"/>
      <c r="T853" s="5"/>
      <c r="U853" s="5"/>
      <c r="V853" s="5"/>
      <c r="W853" s="62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101"/>
      <c r="Q854" s="5"/>
      <c r="R854" s="5"/>
      <c r="S854" s="5"/>
      <c r="T854" s="5"/>
      <c r="U854" s="5"/>
      <c r="V854" s="5"/>
      <c r="W854" s="62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101"/>
      <c r="Q855" s="5"/>
      <c r="R855" s="5"/>
      <c r="S855" s="5"/>
      <c r="T855" s="5"/>
      <c r="U855" s="5"/>
      <c r="V855" s="5"/>
      <c r="W855" s="62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101"/>
      <c r="Q856" s="5"/>
      <c r="R856" s="5"/>
      <c r="S856" s="5"/>
      <c r="T856" s="5"/>
      <c r="U856" s="5"/>
      <c r="V856" s="5"/>
      <c r="W856" s="62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101"/>
      <c r="Q857" s="5"/>
      <c r="R857" s="5"/>
      <c r="S857" s="5"/>
      <c r="T857" s="5"/>
      <c r="U857" s="5"/>
      <c r="V857" s="5"/>
      <c r="W857" s="62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101"/>
      <c r="Q858" s="5"/>
      <c r="R858" s="5"/>
      <c r="S858" s="5"/>
      <c r="T858" s="5"/>
      <c r="U858" s="5"/>
      <c r="V858" s="5"/>
      <c r="W858" s="62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101"/>
      <c r="Q859" s="5"/>
      <c r="R859" s="5"/>
      <c r="S859" s="5"/>
      <c r="T859" s="5"/>
      <c r="U859" s="5"/>
      <c r="V859" s="5"/>
      <c r="W859" s="62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101"/>
      <c r="Q860" s="5"/>
      <c r="R860" s="5"/>
      <c r="S860" s="5"/>
      <c r="T860" s="5"/>
      <c r="U860" s="5"/>
      <c r="V860" s="5"/>
      <c r="W860" s="62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101"/>
      <c r="Q861" s="5"/>
      <c r="R861" s="5"/>
      <c r="S861" s="5"/>
      <c r="T861" s="5"/>
      <c r="U861" s="5"/>
      <c r="V861" s="5"/>
      <c r="W861" s="62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101"/>
      <c r="Q862" s="5"/>
      <c r="R862" s="5"/>
      <c r="S862" s="5"/>
      <c r="T862" s="5"/>
      <c r="U862" s="5"/>
      <c r="V862" s="5"/>
      <c r="W862" s="62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101"/>
      <c r="Q863" s="5"/>
      <c r="R863" s="5"/>
      <c r="S863" s="5"/>
      <c r="T863" s="5"/>
      <c r="U863" s="5"/>
      <c r="V863" s="5"/>
      <c r="W863" s="62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101"/>
      <c r="Q864" s="5"/>
      <c r="R864" s="5"/>
      <c r="S864" s="5"/>
      <c r="T864" s="5"/>
      <c r="U864" s="5"/>
      <c r="V864" s="5"/>
      <c r="W864" s="62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101"/>
      <c r="Q865" s="5"/>
      <c r="R865" s="5"/>
      <c r="S865" s="5"/>
      <c r="T865" s="5"/>
      <c r="U865" s="5"/>
      <c r="V865" s="5"/>
      <c r="W865" s="62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101"/>
      <c r="Q866" s="5"/>
      <c r="R866" s="5"/>
      <c r="S866" s="5"/>
      <c r="T866" s="5"/>
      <c r="U866" s="5"/>
      <c r="V866" s="5"/>
      <c r="W866" s="62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101"/>
      <c r="Q867" s="5"/>
      <c r="R867" s="5"/>
      <c r="S867" s="5"/>
      <c r="T867" s="5"/>
      <c r="U867" s="5"/>
      <c r="V867" s="5"/>
      <c r="W867" s="62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101"/>
      <c r="Q868" s="5"/>
      <c r="R868" s="5"/>
      <c r="S868" s="5"/>
      <c r="T868" s="5"/>
      <c r="U868" s="5"/>
      <c r="V868" s="5"/>
      <c r="W868" s="62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101"/>
      <c r="Q869" s="5"/>
      <c r="R869" s="5"/>
      <c r="S869" s="5"/>
      <c r="T869" s="5"/>
      <c r="U869" s="5"/>
      <c r="V869" s="5"/>
      <c r="W869" s="62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101"/>
      <c r="Q870" s="5"/>
      <c r="R870" s="5"/>
      <c r="S870" s="5"/>
      <c r="T870" s="5"/>
      <c r="U870" s="5"/>
      <c r="V870" s="5"/>
      <c r="W870" s="62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101"/>
      <c r="Q871" s="5"/>
      <c r="R871" s="5"/>
      <c r="S871" s="5"/>
      <c r="T871" s="5"/>
      <c r="U871" s="5"/>
      <c r="V871" s="5"/>
      <c r="W871" s="62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101"/>
      <c r="Q872" s="5"/>
      <c r="R872" s="5"/>
      <c r="S872" s="5"/>
      <c r="T872" s="5"/>
      <c r="U872" s="5"/>
      <c r="V872" s="5"/>
      <c r="W872" s="62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101"/>
      <c r="Q873" s="5"/>
      <c r="R873" s="5"/>
      <c r="S873" s="5"/>
      <c r="T873" s="5"/>
      <c r="U873" s="5"/>
      <c r="V873" s="5"/>
      <c r="W873" s="62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101"/>
      <c r="Q874" s="5"/>
      <c r="R874" s="5"/>
      <c r="S874" s="5"/>
      <c r="T874" s="5"/>
      <c r="U874" s="5"/>
      <c r="V874" s="5"/>
      <c r="W874" s="62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101"/>
      <c r="Q875" s="5"/>
      <c r="R875" s="5"/>
      <c r="S875" s="5"/>
      <c r="T875" s="5"/>
      <c r="U875" s="5"/>
      <c r="V875" s="5"/>
      <c r="W875" s="62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101"/>
      <c r="Q876" s="5"/>
      <c r="R876" s="5"/>
      <c r="S876" s="5"/>
      <c r="T876" s="5"/>
      <c r="U876" s="5"/>
      <c r="V876" s="5"/>
      <c r="W876" s="62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101"/>
      <c r="Q877" s="5"/>
      <c r="R877" s="5"/>
      <c r="S877" s="5"/>
      <c r="T877" s="5"/>
      <c r="U877" s="5"/>
      <c r="V877" s="5"/>
      <c r="W877" s="62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101"/>
      <c r="Q878" s="5"/>
      <c r="R878" s="5"/>
      <c r="S878" s="5"/>
      <c r="T878" s="5"/>
      <c r="U878" s="5"/>
      <c r="V878" s="5"/>
      <c r="W878" s="62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101"/>
      <c r="Q879" s="5"/>
      <c r="R879" s="5"/>
      <c r="S879" s="5"/>
      <c r="T879" s="5"/>
      <c r="U879" s="5"/>
      <c r="V879" s="5"/>
      <c r="W879" s="62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101"/>
      <c r="Q880" s="5"/>
      <c r="R880" s="5"/>
      <c r="S880" s="5"/>
      <c r="T880" s="5"/>
      <c r="U880" s="5"/>
      <c r="V880" s="5"/>
      <c r="W880" s="62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101"/>
      <c r="Q881" s="5"/>
      <c r="R881" s="5"/>
      <c r="S881" s="5"/>
      <c r="T881" s="5"/>
      <c r="U881" s="5"/>
      <c r="V881" s="5"/>
      <c r="W881" s="62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101"/>
      <c r="Q882" s="5"/>
      <c r="R882" s="5"/>
      <c r="S882" s="5"/>
      <c r="T882" s="5"/>
      <c r="U882" s="5"/>
      <c r="V882" s="5"/>
      <c r="W882" s="62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101"/>
      <c r="Q883" s="5"/>
      <c r="R883" s="5"/>
      <c r="S883" s="5"/>
      <c r="T883" s="5"/>
      <c r="U883" s="5"/>
      <c r="V883" s="5"/>
      <c r="W883" s="62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101"/>
      <c r="Q884" s="5"/>
      <c r="R884" s="5"/>
      <c r="S884" s="5"/>
      <c r="T884" s="5"/>
      <c r="U884" s="5"/>
      <c r="V884" s="5"/>
      <c r="W884" s="62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101"/>
      <c r="Q885" s="5"/>
      <c r="R885" s="5"/>
      <c r="S885" s="5"/>
      <c r="T885" s="5"/>
      <c r="U885" s="5"/>
      <c r="V885" s="5"/>
      <c r="W885" s="62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101"/>
      <c r="Q886" s="5"/>
      <c r="R886" s="5"/>
      <c r="S886" s="5"/>
      <c r="T886" s="5"/>
      <c r="U886" s="5"/>
      <c r="V886" s="5"/>
      <c r="W886" s="62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101"/>
      <c r="Q887" s="5"/>
      <c r="R887" s="5"/>
      <c r="S887" s="5"/>
      <c r="T887" s="5"/>
      <c r="U887" s="5"/>
      <c r="V887" s="5"/>
      <c r="W887" s="62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101"/>
      <c r="Q888" s="5"/>
      <c r="R888" s="5"/>
      <c r="S888" s="5"/>
      <c r="T888" s="5"/>
      <c r="U888" s="5"/>
      <c r="V888" s="5"/>
      <c r="W888" s="62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101"/>
      <c r="Q889" s="5"/>
      <c r="R889" s="5"/>
      <c r="S889" s="5"/>
      <c r="T889" s="5"/>
      <c r="U889" s="5"/>
      <c r="V889" s="5"/>
      <c r="W889" s="62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101"/>
      <c r="Q890" s="5"/>
      <c r="R890" s="5"/>
      <c r="S890" s="5"/>
      <c r="T890" s="5"/>
      <c r="U890" s="5"/>
      <c r="V890" s="5"/>
      <c r="W890" s="62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101"/>
      <c r="Q891" s="5"/>
      <c r="R891" s="5"/>
      <c r="S891" s="5"/>
      <c r="T891" s="5"/>
      <c r="U891" s="5"/>
      <c r="V891" s="5"/>
      <c r="W891" s="62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</sheetData>
  <mergeCells count="1">
    <mergeCell ref="P13:U19"/>
  </mergeCells>
  <phoneticPr fontId="0" type="noConversion"/>
  <printOptions horizontalCentered="1"/>
  <pageMargins left="0.5" right="0.5" top="1" bottom="0.5" header="0.5" footer="0.5"/>
  <pageSetup scale="50" fitToWidth="2" fitToHeight="6" pageOrder="overThenDown" orientation="landscape" blackAndWhite="1" r:id="rId1"/>
  <headerFooter alignWithMargins="0"/>
  <rowBreaks count="5" manualBreakCount="5">
    <brk id="59" max="21" man="1"/>
    <brk id="136" max="21" man="1"/>
    <brk id="205" max="16383" man="1"/>
    <brk id="271" max="21" man="1"/>
    <brk id="330" max="21" man="1"/>
  </rowBreaks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0CA351-95F5-49F3-8A19-5B6BB02494C2}"/>
</file>

<file path=customXml/itemProps2.xml><?xml version="1.0" encoding="utf-8"?>
<ds:datastoreItem xmlns:ds="http://schemas.openxmlformats.org/officeDocument/2006/customXml" ds:itemID="{E881EF58-91AB-4CB0-946C-7F1771DB3283}"/>
</file>

<file path=customXml/itemProps3.xml><?xml version="1.0" encoding="utf-8"?>
<ds:datastoreItem xmlns:ds="http://schemas.openxmlformats.org/officeDocument/2006/customXml" ds:itemID="{D9DB2D1A-3EAB-46AD-A3EA-BC27AD5F9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SCHH-2</vt:lpstr>
      <vt:lpstr>Page1</vt:lpstr>
      <vt:lpstr>'SCHH-2'!Print_Area</vt:lpstr>
      <vt:lpstr>'SCHH-2'!Print_Area_MI</vt:lpstr>
      <vt:lpstr>'SCHH-2'!Print_Titles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2020-07-09T14:43:35Z</dcterms:created>
  <dcterms:modified xsi:type="dcterms:W3CDTF">2020-07-09T14:43:35Z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