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8EBCDBA5-335E-4426-B326-8D604CB9DFF5}" xr6:coauthVersionLast="47" xr6:coauthVersionMax="47" xr10:uidLastSave="{00000000-0000-0000-0000-000000000000}"/>
  <bookViews>
    <workbookView xWindow="6945" yWindow="1125" windowWidth="21600" windowHeight="11385" firstSheet="2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2 Rev Requirement-inputs" sheetId="15" r:id="rId5"/>
    <sheet name="P-1sb" sheetId="7" r:id="rId6"/>
    <sheet name="P-1sc" sheetId="10" r:id="rId7"/>
    <sheet name="P-1sd" sheetId="1" r:id="rId8"/>
    <sheet name="2022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25" i="1"/>
  <c r="J23" i="1"/>
  <c r="C35" i="15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E35" i="15" l="1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B22" i="8" s="1"/>
  <c r="C4" i="7" s="1"/>
  <c r="H4" i="7" l="1"/>
  <c r="H8" i="7" s="1"/>
  <c r="H14" i="7" s="1"/>
  <c r="H23" i="7" s="1"/>
  <c r="F23" i="10" s="1"/>
  <c r="F34" i="10" s="1"/>
  <c r="I4" i="7"/>
  <c r="I8" i="7" s="1"/>
  <c r="I14" i="7" s="1"/>
  <c r="I24" i="7" s="1"/>
  <c r="G24" i="10" s="1"/>
  <c r="G35" i="10" s="1"/>
  <c r="D4" i="7"/>
  <c r="E4" i="7"/>
  <c r="E8" i="7" s="1"/>
  <c r="E13" i="7" s="1"/>
  <c r="E17" i="7" s="1"/>
  <c r="C17" i="10" s="1"/>
  <c r="C28" i="10" s="1"/>
  <c r="J4" i="7"/>
  <c r="J8" i="7" s="1"/>
  <c r="J13" i="7" s="1"/>
  <c r="J17" i="7" s="1"/>
  <c r="H17" i="10" s="1"/>
  <c r="H28" i="10" s="1"/>
  <c r="K4" i="7"/>
  <c r="K8" i="7" s="1"/>
  <c r="G4" i="7"/>
  <c r="G8" i="7" s="1"/>
  <c r="G13" i="7" s="1"/>
  <c r="G17" i="7" s="1"/>
  <c r="C8" i="7"/>
  <c r="F4" i="7"/>
  <c r="F8" i="7" s="1"/>
  <c r="F14" i="7" s="1"/>
  <c r="F22" i="7" s="1"/>
  <c r="E17" i="10" l="1"/>
  <c r="E28" i="10" s="1"/>
  <c r="G18" i="7"/>
  <c r="E18" i="10" s="1"/>
  <c r="E29" i="10" s="1"/>
  <c r="G19" i="7"/>
  <c r="E19" i="10" s="1"/>
  <c r="E30" i="10" s="1"/>
  <c r="L4" i="7"/>
  <c r="D8" i="7"/>
  <c r="D22" i="10"/>
  <c r="D33" i="10" s="1"/>
  <c r="F24" i="7"/>
  <c r="D24" i="10" s="1"/>
  <c r="D35" i="10" s="1"/>
  <c r="F23" i="7"/>
  <c r="D23" i="10" s="1"/>
  <c r="D34" i="10" s="1"/>
  <c r="D13" i="7" l="1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<sst xmlns="http://schemas.openxmlformats.org/spreadsheetml/2006/main" count="318" uniqueCount="119">
  <si>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</si>
  <si>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</si>
  <si>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</si>
  <si>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</si>
  <si>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</si>
  <si>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</si>
  <si>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</si>
  <si>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</si>
  <si>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</si>
  <si>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</si>
  <si>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</si>
  <si>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</si>
  <si>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</si>
  <si>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</si>
  <si>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</si>
  <si>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Summary of 2022 SPP Revenue Requirements for Rate Calculation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</si>
  <si>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</si>
  <si>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</si>
  <si>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</si>
  <si>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</si>
  <si>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</si>
  <si>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</si>
  <si>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</si>
  <si>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</si>
  <si>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</si>
  <si>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</si>
  <si>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</si>
  <si>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</si>
  <si>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</si>
  <si>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</si>
  <si>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</si>
  <si>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</si>
  <si>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</si>
  <si>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</si>
  <si>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</si>
  <si>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</si>
  <si>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</si>
  <si>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</si>
  <si>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</si>
  <si>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</si>
  <si>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</si>
  <si>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</si>
  <si>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</si>
  <si>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</si>
  <si>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</si>
  <si>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</si>
  <si>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</si>
  <si>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</si>
  <si>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</si>
  <si>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</si>
  <si>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</si>
  <si>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</si>
  <si>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</si>
  <si>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</si>
  <si>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</si>
  <si>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</si>
  <si>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</si>
  <si>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Docket 20210034-EI, Calculation of 2022 SPPCRC Rates utilizing 2021 base year portion, 2021 Settlement Cost of Service Methodology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</si>
  <si>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</si>
  <si>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</si>
  <si>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</si>
  <si>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</si>
  <si>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</si>
  <si>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</si>
  <si>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</si>
  <si>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</si>
  <si>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</si>
  <si>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</si>
  <si>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</si>
  <si>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</si>
  <si>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</si>
  <si>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</si>
  <si>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</si>
  <si>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</si>
  <si>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2022 Revenue Requirements with 2021 Settlement methodology from Docket No. 20210034-EI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</si>
  <si>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</si>
  <si>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</si>
  <si>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</si>
  <si>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</si>
  <si>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</si>
  <si>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</si>
  <si>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</si>
  <si>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</si>
  <si>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</si>
  <si>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</si>
  <si>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</si>
  <si>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</si>
  <si>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</si>
  <si>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</si>
  <si>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</si>
  <si>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</si>
  <si>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</si>
  <si>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</si>
  <si>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</si>
  <si>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YEAR 2022 - SPP INCREMENTAL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</si>
  <si>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</si>
  <si>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</si>
  <si>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</si>
  <si>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</si>
  <si>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</si>
  <si>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</si>
  <si>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Docket 20210034-EI, Calculation of 2022 SPP Rates utilizing 2021 base year portion, 2021 Settlement Cost of Service Methodology</t>
  </si>
  <si>
    <t>Docket 20210034-EI, Calculation of Total 2022 SPP Rates utilizing 2021 base year portion and 2022 incremental portion, 2021 Settlement Cost of Service Methodology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</si>
  <si>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</si>
  <si>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</si>
  <si>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</si>
  <si>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Jurisdictionally Separated SPP O&amp;M Revenue Requirement for 2022</t>
  </si>
  <si>
    <t>Jurisdictionally Separated SPP Capital Revenue Requirement for 2022</t>
  </si>
  <si>
    <t xml:space="preserve">Total Jurisdictionally Separated SPP Revenue Requirement for 2022  </t>
  </si>
  <si>
    <t>Incremental Jurisdictionally Separated SPP Revenue Requirement</t>
  </si>
  <si>
    <t>SPP Period: January through December 2022</t>
  </si>
  <si>
    <t>Incremental Portion Total 2022 SPP Revenue Requirements with 2021 Settlement methodology from Docket No. 20210034-EI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</si>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</sst>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1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CR%20Electric\2021%20-%20ECCR\Clause%20Settlement%20rates\Final%20Items\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Docket%20No.%2020210010-EI%20(SPPCRC)\02_2021%20Projection%20(for%202022)\02_Corrected\5-10-21\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83</v>
      </c>
    </row>
    <row r="4" spans="2:7" x14ac:dyDescent="0.25">
      <c r="D4" s="96" t="s">
        <v>84</v>
      </c>
    </row>
    <row r="5" spans="2:7" x14ac:dyDescent="0.25">
      <c r="D5" s="96" t="s">
        <v>85</v>
      </c>
    </row>
    <row r="6" spans="2:7" x14ac:dyDescent="0.25">
      <c r="D6" s="114" t="s">
        <v>93</v>
      </c>
    </row>
    <row r="7" spans="2:7" x14ac:dyDescent="0.25">
      <c r="D7" s="96"/>
    </row>
    <row r="8" spans="2:7" x14ac:dyDescent="0.25">
      <c r="D8" s="98" t="s">
        <v>91</v>
      </c>
      <c r="F8" s="96"/>
    </row>
    <row r="9" spans="2:7" x14ac:dyDescent="0.25">
      <c r="C9" s="129"/>
      <c r="D9" s="129"/>
      <c r="F9" s="96"/>
    </row>
    <row r="10" spans="2:7" x14ac:dyDescent="0.25">
      <c r="C10" s="130" t="s">
        <v>86</v>
      </c>
      <c r="D10" s="130"/>
      <c r="F10" s="130" t="s">
        <v>87</v>
      </c>
      <c r="G10" s="130"/>
    </row>
    <row r="11" spans="2:7" x14ac:dyDescent="0.25">
      <c r="C11" s="97" t="s">
        <v>36</v>
      </c>
      <c r="D11" s="87" t="s">
        <v>37</v>
      </c>
      <c r="F11" s="87" t="s">
        <v>88</v>
      </c>
      <c r="G11" s="87" t="s">
        <v>89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C6" sqref="C6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83</v>
      </c>
    </row>
    <row r="4" spans="2:18" x14ac:dyDescent="0.25">
      <c r="D4" s="96" t="s">
        <v>84</v>
      </c>
    </row>
    <row r="5" spans="2:18" x14ac:dyDescent="0.25">
      <c r="D5" s="96" t="s">
        <v>85</v>
      </c>
    </row>
    <row r="6" spans="2:18" x14ac:dyDescent="0.25">
      <c r="D6" s="114" t="s">
        <v>94</v>
      </c>
    </row>
    <row r="7" spans="2:18" x14ac:dyDescent="0.25">
      <c r="D7" s="96"/>
    </row>
    <row r="8" spans="2:18" x14ac:dyDescent="0.25">
      <c r="D8" s="98" t="s">
        <v>92</v>
      </c>
      <c r="F8" s="96"/>
    </row>
    <row r="9" spans="2:18" x14ac:dyDescent="0.25">
      <c r="C9" s="129"/>
      <c r="D9" s="129"/>
      <c r="F9" s="96"/>
    </row>
    <row r="10" spans="2:18" x14ac:dyDescent="0.25">
      <c r="C10" s="130" t="s">
        <v>86</v>
      </c>
      <c r="D10" s="130"/>
      <c r="F10" s="105" t="s">
        <v>87</v>
      </c>
      <c r="G10" s="105"/>
    </row>
    <row r="11" spans="2:18" x14ac:dyDescent="0.25">
      <c r="C11" s="97" t="s">
        <v>36</v>
      </c>
      <c r="D11" s="87" t="s">
        <v>37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topLeftCell="A28" workbookViewId="0">
      <selection activeCell="B58" sqref="B58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31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32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7" t="s">
        <v>33</v>
      </c>
      <c r="B7" s="138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31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39" t="s">
        <v>34</v>
      </c>
    </row>
    <row r="9" spans="1:13" x14ac:dyDescent="0.25">
      <c r="A9" s="35" t="s">
        <v>32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39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35</v>
      </c>
      <c r="B12" s="34" t="s">
        <v>36</v>
      </c>
      <c r="C12" s="44" t="s">
        <v>37</v>
      </c>
      <c r="D12" s="41"/>
      <c r="E12" s="41"/>
      <c r="F12" s="41"/>
      <c r="G12" s="41"/>
      <c r="H12" s="41"/>
      <c r="I12" s="41"/>
    </row>
    <row r="13" spans="1:13" x14ac:dyDescent="0.25">
      <c r="A13" s="45" t="s">
        <v>23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24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25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26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27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28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29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30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38</v>
      </c>
      <c r="D24" s="38" t="s">
        <v>36</v>
      </c>
      <c r="E24" s="38" t="s">
        <v>37</v>
      </c>
      <c r="F24" s="38" t="s">
        <v>36</v>
      </c>
      <c r="G24" s="38" t="s">
        <v>37</v>
      </c>
      <c r="H24" s="38" t="s">
        <v>37</v>
      </c>
      <c r="I24" s="38" t="s">
        <v>36</v>
      </c>
      <c r="J24" s="38" t="s">
        <v>36</v>
      </c>
    </row>
    <row r="25" spans="1:13" x14ac:dyDescent="0.25">
      <c r="A25" s="31" t="s">
        <v>39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40</v>
      </c>
      <c r="B29" s="140"/>
      <c r="C29" s="140"/>
      <c r="D29" s="140"/>
      <c r="E29" s="55" t="s">
        <v>41</v>
      </c>
    </row>
    <row r="30" spans="1:13" x14ac:dyDescent="0.25">
      <c r="A30" s="45" t="s">
        <v>42</v>
      </c>
      <c r="B30" s="136">
        <f>'20130040 Demand Allocation'!C23</f>
        <v>0.925763</v>
      </c>
      <c r="C30" s="136"/>
      <c r="D30" s="136"/>
      <c r="E30" s="56">
        <f>B30/B32</f>
        <v>0.925763</v>
      </c>
    </row>
    <row r="31" spans="1:13" x14ac:dyDescent="0.25">
      <c r="A31" s="45" t="s">
        <v>43</v>
      </c>
      <c r="B31" s="136">
        <f>'20130040 Demand Allocation'!C24</f>
        <v>7.4236999999999997E-2</v>
      </c>
      <c r="C31" s="136"/>
      <c r="D31" s="136"/>
      <c r="E31" s="56">
        <f>B31/B32</f>
        <v>7.4236999999999997E-2</v>
      </c>
      <c r="G31" s="33" t="s">
        <v>44</v>
      </c>
    </row>
    <row r="32" spans="1:13" x14ac:dyDescent="0.25">
      <c r="A32" s="45" t="s">
        <v>45</v>
      </c>
      <c r="B32" s="132">
        <f>SUM(B30:B31)</f>
        <v>1</v>
      </c>
      <c r="C32" s="132"/>
      <c r="D32" s="132"/>
      <c r="E32" s="57">
        <f>SUM(E30:E31)</f>
        <v>1</v>
      </c>
      <c r="F32" s="33" t="s">
        <v>34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3" t="s">
        <v>46</v>
      </c>
      <c r="C34" s="133"/>
      <c r="D34" s="133"/>
    </row>
    <row r="35" spans="1:6" ht="15.75" x14ac:dyDescent="0.25">
      <c r="A35" s="60" t="s">
        <v>47</v>
      </c>
      <c r="B35" s="134"/>
      <c r="C35" s="134"/>
      <c r="D35" s="134"/>
    </row>
    <row r="36" spans="1:6" ht="15.75" x14ac:dyDescent="0.25">
      <c r="A36" s="61" t="s">
        <v>48</v>
      </c>
      <c r="B36" s="131">
        <v>4094306</v>
      </c>
      <c r="C36" s="131"/>
      <c r="D36" s="131"/>
    </row>
    <row r="37" spans="1:6" ht="15.75" x14ac:dyDescent="0.25">
      <c r="A37" s="61" t="s">
        <v>49</v>
      </c>
      <c r="B37" s="131">
        <v>1183139</v>
      </c>
      <c r="C37" s="131"/>
      <c r="D37" s="131"/>
    </row>
    <row r="38" spans="1:6" ht="15.75" x14ac:dyDescent="0.25">
      <c r="A38" s="61" t="s">
        <v>50</v>
      </c>
      <c r="B38" s="131">
        <v>0</v>
      </c>
      <c r="C38" s="131"/>
      <c r="D38" s="131"/>
    </row>
    <row r="39" spans="1:6" ht="15.75" x14ac:dyDescent="0.25">
      <c r="A39" s="61" t="s">
        <v>51</v>
      </c>
      <c r="B39" s="131">
        <v>1108196</v>
      </c>
      <c r="C39" s="131"/>
      <c r="D39" s="131"/>
    </row>
    <row r="40" spans="1:6" ht="15.75" x14ac:dyDescent="0.25">
      <c r="A40" s="61" t="s">
        <v>52</v>
      </c>
      <c r="B40" s="131">
        <v>31312</v>
      </c>
      <c r="C40" s="131"/>
      <c r="D40" s="131"/>
    </row>
    <row r="41" spans="1:6" ht="15.75" x14ac:dyDescent="0.25">
      <c r="A41" s="61" t="s">
        <v>95</v>
      </c>
      <c r="B41" s="131">
        <v>1409852</v>
      </c>
      <c r="C41" s="131"/>
      <c r="D41" s="131"/>
    </row>
    <row r="42" spans="1:6" ht="15.75" x14ac:dyDescent="0.25">
      <c r="A42" s="61"/>
    </row>
    <row r="43" spans="1:6" ht="15.75" x14ac:dyDescent="0.25">
      <c r="A43" s="62" t="s">
        <v>53</v>
      </c>
      <c r="B43" s="133" t="s">
        <v>46</v>
      </c>
      <c r="C43" s="133"/>
      <c r="D43" s="133"/>
    </row>
    <row r="44" spans="1:6" ht="15.75" x14ac:dyDescent="0.25">
      <c r="A44" s="61" t="s">
        <v>48</v>
      </c>
      <c r="B44" s="135">
        <v>0</v>
      </c>
      <c r="C44" s="135"/>
      <c r="D44" s="135"/>
    </row>
    <row r="45" spans="1:6" ht="15.75" customHeight="1" x14ac:dyDescent="0.25">
      <c r="A45" s="61" t="s">
        <v>97</v>
      </c>
      <c r="B45" s="131">
        <v>19793075</v>
      </c>
      <c r="C45" s="131"/>
      <c r="D45" s="131"/>
      <c r="F45" s="63"/>
    </row>
    <row r="46" spans="1:6" ht="15.75" customHeight="1" x14ac:dyDescent="0.25">
      <c r="A46" s="61" t="s">
        <v>98</v>
      </c>
      <c r="B46" s="131">
        <v>1300000</v>
      </c>
      <c r="C46" s="131"/>
      <c r="D46" s="131"/>
      <c r="F46" s="63"/>
    </row>
    <row r="47" spans="1:6" ht="15.75" customHeight="1" x14ac:dyDescent="0.25">
      <c r="A47" s="64" t="s">
        <v>99</v>
      </c>
      <c r="B47" s="131">
        <v>3745210</v>
      </c>
      <c r="C47" s="131"/>
      <c r="D47" s="131"/>
      <c r="F47" s="63"/>
    </row>
    <row r="48" spans="1:6" ht="15.75" customHeight="1" x14ac:dyDescent="0.25">
      <c r="A48" s="64" t="s">
        <v>100</v>
      </c>
      <c r="B48" s="131">
        <v>0</v>
      </c>
      <c r="C48" s="131"/>
      <c r="D48" s="131"/>
      <c r="F48" s="63"/>
    </row>
    <row r="49" spans="1:6" ht="15.75" customHeight="1" x14ac:dyDescent="0.25">
      <c r="A49" s="64" t="s">
        <v>49</v>
      </c>
      <c r="B49" s="131">
        <v>412913</v>
      </c>
      <c r="C49" s="131"/>
      <c r="D49" s="131"/>
    </row>
    <row r="50" spans="1:6" ht="15.75" customHeight="1" x14ac:dyDescent="0.25">
      <c r="A50" s="61" t="s">
        <v>50</v>
      </c>
      <c r="B50" s="131">
        <v>250000</v>
      </c>
      <c r="C50" s="131"/>
      <c r="D50" s="131"/>
      <c r="F50" s="63"/>
    </row>
    <row r="51" spans="1:6" ht="15.75" customHeight="1" x14ac:dyDescent="0.25">
      <c r="A51" s="64" t="s">
        <v>51</v>
      </c>
      <c r="B51" s="131">
        <v>465592</v>
      </c>
      <c r="C51" s="131"/>
      <c r="D51" s="131"/>
    </row>
    <row r="52" spans="1:6" ht="15.75" customHeight="1" x14ac:dyDescent="0.25">
      <c r="A52" s="64" t="s">
        <v>52</v>
      </c>
      <c r="B52" s="131">
        <v>5555</v>
      </c>
      <c r="C52" s="131"/>
      <c r="D52" s="131"/>
    </row>
    <row r="53" spans="1:6" ht="15.75" customHeight="1" x14ac:dyDescent="0.25">
      <c r="A53" s="64" t="s">
        <v>54</v>
      </c>
      <c r="B53" s="131">
        <v>593036</v>
      </c>
      <c r="C53" s="131"/>
      <c r="D53" s="131"/>
    </row>
    <row r="54" spans="1:6" ht="15.75" customHeight="1" x14ac:dyDescent="0.25">
      <c r="A54" s="64" t="s">
        <v>55</v>
      </c>
      <c r="B54" s="131">
        <v>581430</v>
      </c>
      <c r="C54" s="131"/>
      <c r="D54" s="131"/>
    </row>
    <row r="55" spans="1:6" ht="15.75" customHeight="1" x14ac:dyDescent="0.25">
      <c r="A55" s="64" t="s">
        <v>56</v>
      </c>
      <c r="B55" s="131">
        <v>1134769</v>
      </c>
      <c r="C55" s="131"/>
      <c r="D55" s="131"/>
    </row>
    <row r="56" spans="1:6" ht="15.75" customHeight="1" x14ac:dyDescent="0.25">
      <c r="A56" s="64" t="s">
        <v>96</v>
      </c>
      <c r="B56" s="131">
        <v>280500</v>
      </c>
      <c r="C56" s="131"/>
      <c r="D56" s="131"/>
    </row>
    <row r="57" spans="1:6" ht="15.75" customHeight="1" x14ac:dyDescent="0.25">
      <c r="A57" s="61" t="s">
        <v>95</v>
      </c>
      <c r="B57" s="131">
        <v>615080</v>
      </c>
      <c r="C57" s="131"/>
      <c r="D57" s="131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C27" sqref="C27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1" t="s">
        <v>57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65" t="s">
        <v>58</v>
      </c>
      <c r="B2" s="65" t="s">
        <v>59</v>
      </c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2" ht="15.75" x14ac:dyDescent="0.25">
      <c r="A3" s="60" t="s">
        <v>47</v>
      </c>
    </row>
    <row r="4" spans="1:12" ht="15.75" x14ac:dyDescent="0.25">
      <c r="A4" s="61" t="s">
        <v>48</v>
      </c>
      <c r="B4" s="66" t="s">
        <v>61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49</v>
      </c>
      <c r="B5" s="66" t="s">
        <v>62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50</v>
      </c>
      <c r="B6" s="66" t="s">
        <v>61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51</v>
      </c>
      <c r="B7" s="66" t="s">
        <v>61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52</v>
      </c>
      <c r="B8" s="66" t="s">
        <v>62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95</v>
      </c>
      <c r="B9" s="115" t="s">
        <v>61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53</v>
      </c>
      <c r="B11" s="69"/>
    </row>
    <row r="12" spans="1:12" ht="15.75" x14ac:dyDescent="0.25">
      <c r="A12" s="61" t="s">
        <v>48</v>
      </c>
      <c r="B12" s="115" t="s">
        <v>61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97</v>
      </c>
      <c r="B13" s="66" t="s">
        <v>61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98</v>
      </c>
      <c r="B14" s="115" t="s">
        <v>61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99</v>
      </c>
      <c r="B15" s="66" t="s">
        <v>62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100</v>
      </c>
      <c r="B16" s="115" t="s">
        <v>62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49</v>
      </c>
      <c r="B17" s="66" t="s">
        <v>62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50</v>
      </c>
      <c r="B18" s="66" t="s">
        <v>61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51</v>
      </c>
      <c r="B19" s="66" t="s">
        <v>61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54</v>
      </c>
      <c r="B20" s="66" t="s">
        <v>61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55</v>
      </c>
      <c r="B21" s="66" t="s">
        <v>62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56</v>
      </c>
      <c r="B22" s="66" t="s">
        <v>61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96</v>
      </c>
      <c r="B23" s="115" t="s">
        <v>61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95</v>
      </c>
      <c r="B24" s="115" t="s">
        <v>61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4" t="s">
        <v>45</v>
      </c>
      <c r="B27" s="144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4" t="s">
        <v>63</v>
      </c>
      <c r="B29" s="144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4" t="s">
        <v>64</v>
      </c>
      <c r="B31" s="144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5" t="s">
        <v>65</v>
      </c>
      <c r="B33" s="146"/>
      <c r="C33" s="147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66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2" t="s">
        <v>67</v>
      </c>
      <c r="B36" s="142"/>
      <c r="C36" s="143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2" t="s">
        <v>68</v>
      </c>
      <c r="B37" s="142"/>
      <c r="C37" s="143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69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70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71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72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73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70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71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72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10" workbookViewId="0">
      <selection activeCell="F24" sqref="F24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21</v>
      </c>
      <c r="B1" s="32">
        <v>2022</v>
      </c>
    </row>
    <row r="3" spans="1:7" x14ac:dyDescent="0.25">
      <c r="A3" s="31" t="s">
        <v>40</v>
      </c>
      <c r="B3" s="140"/>
      <c r="C3" s="140"/>
      <c r="D3" s="140"/>
      <c r="E3" s="55" t="s">
        <v>41</v>
      </c>
    </row>
    <row r="4" spans="1:7" x14ac:dyDescent="0.25">
      <c r="A4" s="124" t="s">
        <v>42</v>
      </c>
      <c r="B4" s="136">
        <f>'Settlement Demand Allocation'!C23</f>
        <v>0.932446</v>
      </c>
      <c r="C4" s="136"/>
      <c r="D4" s="136"/>
      <c r="E4" s="56">
        <f>B4/B6</f>
        <v>0.932446</v>
      </c>
    </row>
    <row r="5" spans="1:7" x14ac:dyDescent="0.25">
      <c r="A5" s="124" t="s">
        <v>43</v>
      </c>
      <c r="B5" s="136">
        <f>'Settlement Demand Allocation'!C24</f>
        <v>6.7554000000000003E-2</v>
      </c>
      <c r="C5" s="136"/>
      <c r="D5" s="136"/>
      <c r="E5" s="56">
        <f>B5/B6</f>
        <v>6.7554000000000003E-2</v>
      </c>
      <c r="G5" s="33" t="s">
        <v>44</v>
      </c>
    </row>
    <row r="6" spans="1:7" x14ac:dyDescent="0.25">
      <c r="A6" s="124" t="s">
        <v>45</v>
      </c>
      <c r="B6" s="132">
        <f>SUM(B4:B5)</f>
        <v>1</v>
      </c>
      <c r="C6" s="132"/>
      <c r="D6" s="132"/>
      <c r="E6" s="57">
        <f>SUM(E4:E5)</f>
        <v>1</v>
      </c>
      <c r="F6" s="33" t="s">
        <v>34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3" t="s">
        <v>46</v>
      </c>
      <c r="C8" s="133"/>
      <c r="D8" s="133"/>
      <c r="E8" s="123" t="s">
        <v>116</v>
      </c>
    </row>
    <row r="9" spans="1:7" ht="15.75" x14ac:dyDescent="0.25">
      <c r="A9" s="60" t="s">
        <v>47</v>
      </c>
      <c r="B9" s="134"/>
      <c r="C9" s="134"/>
      <c r="D9" s="134"/>
    </row>
    <row r="10" spans="1:7" ht="15.75" x14ac:dyDescent="0.25">
      <c r="A10" s="61" t="s">
        <v>48</v>
      </c>
      <c r="B10" s="131">
        <v>9215279</v>
      </c>
      <c r="C10" s="131"/>
      <c r="D10" s="131"/>
      <c r="E10" s="67">
        <f>B10</f>
        <v>9215279</v>
      </c>
    </row>
    <row r="11" spans="1:7" ht="15.75" x14ac:dyDescent="0.25">
      <c r="A11" s="61" t="s">
        <v>49</v>
      </c>
      <c r="B11" s="131">
        <v>3107206</v>
      </c>
      <c r="C11" s="131"/>
      <c r="D11" s="131"/>
      <c r="E11" s="67">
        <f>B11*B4</f>
        <v>2897301.8058759999</v>
      </c>
      <c r="G11" s="73"/>
    </row>
    <row r="12" spans="1:7" ht="15.75" x14ac:dyDescent="0.25">
      <c r="A12" s="61" t="s">
        <v>114</v>
      </c>
      <c r="B12" s="149">
        <v>0</v>
      </c>
      <c r="C12" s="150"/>
      <c r="D12" s="151"/>
      <c r="E12" s="67">
        <f>B12</f>
        <v>0</v>
      </c>
    </row>
    <row r="13" spans="1:7" ht="15.75" x14ac:dyDescent="0.25">
      <c r="A13" s="61" t="s">
        <v>115</v>
      </c>
      <c r="B13" s="131">
        <v>0</v>
      </c>
      <c r="C13" s="131"/>
      <c r="D13" s="131"/>
      <c r="E13" s="67">
        <f>B13*B4</f>
        <v>0</v>
      </c>
    </row>
    <row r="14" spans="1:7" ht="15.75" x14ac:dyDescent="0.25">
      <c r="A14" s="61" t="s">
        <v>51</v>
      </c>
      <c r="B14" s="131">
        <v>3309447</v>
      </c>
      <c r="C14" s="131"/>
      <c r="D14" s="131"/>
      <c r="E14" s="67">
        <f>B14</f>
        <v>3309447</v>
      </c>
    </row>
    <row r="15" spans="1:7" ht="15.75" x14ac:dyDescent="0.25">
      <c r="A15" s="61" t="s">
        <v>52</v>
      </c>
      <c r="B15" s="131">
        <v>165554</v>
      </c>
      <c r="C15" s="131"/>
      <c r="D15" s="131"/>
      <c r="E15" s="67">
        <f>B15*B4</f>
        <v>154370.16508400001</v>
      </c>
      <c r="G15" s="73"/>
    </row>
    <row r="16" spans="1:7" ht="15.75" x14ac:dyDescent="0.25">
      <c r="A16" s="61" t="s">
        <v>95</v>
      </c>
      <c r="B16" s="131">
        <v>1590485</v>
      </c>
      <c r="C16" s="131"/>
      <c r="D16" s="131"/>
      <c r="E16" s="67">
        <f>B16</f>
        <v>1590485</v>
      </c>
    </row>
    <row r="17" spans="1:6" ht="15.75" x14ac:dyDescent="0.25">
      <c r="A17" s="61"/>
      <c r="B17" s="152"/>
      <c r="C17" s="153"/>
      <c r="D17" s="153"/>
    </row>
    <row r="18" spans="1:6" ht="15.75" x14ac:dyDescent="0.25">
      <c r="A18" s="62" t="s">
        <v>53</v>
      </c>
      <c r="B18" s="133" t="s">
        <v>46</v>
      </c>
      <c r="C18" s="133"/>
      <c r="D18" s="133"/>
    </row>
    <row r="19" spans="1:6" ht="15.75" x14ac:dyDescent="0.25">
      <c r="A19" s="61" t="s">
        <v>48</v>
      </c>
      <c r="B19" s="135">
        <v>180716</v>
      </c>
      <c r="C19" s="135"/>
      <c r="D19" s="135"/>
      <c r="E19" s="67">
        <f>B19</f>
        <v>180716</v>
      </c>
    </row>
    <row r="20" spans="1:6" ht="15.75" customHeight="1" x14ac:dyDescent="0.25">
      <c r="A20" s="61" t="s">
        <v>97</v>
      </c>
      <c r="B20" s="131">
        <v>21160688</v>
      </c>
      <c r="C20" s="131"/>
      <c r="D20" s="131"/>
      <c r="E20" s="67">
        <f t="shared" ref="E20:E21" si="0">B20</f>
        <v>21160688</v>
      </c>
      <c r="F20" s="63"/>
    </row>
    <row r="21" spans="1:6" ht="15.75" customHeight="1" x14ac:dyDescent="0.25">
      <c r="A21" s="61" t="s">
        <v>98</v>
      </c>
      <c r="B21" s="131">
        <v>1400000</v>
      </c>
      <c r="C21" s="131"/>
      <c r="D21" s="131"/>
      <c r="E21" s="67">
        <f t="shared" si="0"/>
        <v>1400000</v>
      </c>
      <c r="F21" s="63"/>
    </row>
    <row r="22" spans="1:6" ht="15.75" customHeight="1" x14ac:dyDescent="0.25">
      <c r="A22" s="64" t="s">
        <v>99</v>
      </c>
      <c r="B22" s="131">
        <v>3612445</v>
      </c>
      <c r="C22" s="131"/>
      <c r="D22" s="131"/>
      <c r="E22" s="67">
        <f>B22*B4</f>
        <v>3368409.89047</v>
      </c>
      <c r="F22" s="63"/>
    </row>
    <row r="23" spans="1:6" ht="15.75" customHeight="1" x14ac:dyDescent="0.25">
      <c r="A23" s="64" t="s">
        <v>100</v>
      </c>
      <c r="B23" s="131">
        <v>0</v>
      </c>
      <c r="C23" s="131"/>
      <c r="D23" s="131"/>
      <c r="E23" s="67">
        <f>B23*B4</f>
        <v>0</v>
      </c>
      <c r="F23" s="63"/>
    </row>
    <row r="24" spans="1:6" ht="15.75" customHeight="1" x14ac:dyDescent="0.25">
      <c r="A24" s="64" t="s">
        <v>49</v>
      </c>
      <c r="B24" s="131">
        <v>494370</v>
      </c>
      <c r="C24" s="131"/>
      <c r="D24" s="131"/>
      <c r="E24" s="67">
        <f>B24*B4</f>
        <v>460973.32902</v>
      </c>
    </row>
    <row r="25" spans="1:6" ht="15.75" customHeight="1" x14ac:dyDescent="0.25">
      <c r="A25" s="61" t="s">
        <v>114</v>
      </c>
      <c r="B25" s="149">
        <v>0</v>
      </c>
      <c r="C25" s="150"/>
      <c r="D25" s="151"/>
      <c r="E25" s="67">
        <f>B25</f>
        <v>0</v>
      </c>
    </row>
    <row r="26" spans="1:6" ht="15.75" customHeight="1" x14ac:dyDescent="0.25">
      <c r="A26" s="61" t="s">
        <v>115</v>
      </c>
      <c r="B26" s="131">
        <v>0</v>
      </c>
      <c r="C26" s="131"/>
      <c r="D26" s="131"/>
      <c r="E26" s="67">
        <f>B26*B4</f>
        <v>0</v>
      </c>
      <c r="F26" s="63"/>
    </row>
    <row r="27" spans="1:6" ht="15.75" customHeight="1" x14ac:dyDescent="0.25">
      <c r="A27" s="64" t="s">
        <v>51</v>
      </c>
      <c r="B27" s="131">
        <v>556853</v>
      </c>
      <c r="C27" s="131"/>
      <c r="D27" s="131"/>
      <c r="E27" s="67">
        <f>B27</f>
        <v>556853</v>
      </c>
    </row>
    <row r="28" spans="1:6" ht="15.75" customHeight="1" x14ac:dyDescent="0.25">
      <c r="A28" s="64" t="s">
        <v>52</v>
      </c>
      <c r="B28" s="131">
        <v>0</v>
      </c>
      <c r="C28" s="131"/>
      <c r="D28" s="131"/>
      <c r="E28" s="67">
        <f>B28*B4</f>
        <v>0</v>
      </c>
    </row>
    <row r="29" spans="1:6" ht="15.75" customHeight="1" x14ac:dyDescent="0.25">
      <c r="A29" s="64" t="s">
        <v>54</v>
      </c>
      <c r="B29" s="131">
        <v>1020000</v>
      </c>
      <c r="C29" s="131"/>
      <c r="D29" s="131"/>
      <c r="E29" s="67">
        <f>B29</f>
        <v>1020000</v>
      </c>
    </row>
    <row r="30" spans="1:6" ht="15.75" customHeight="1" x14ac:dyDescent="0.25">
      <c r="A30" s="64" t="s">
        <v>55</v>
      </c>
      <c r="B30" s="131">
        <v>582985</v>
      </c>
      <c r="C30" s="131"/>
      <c r="D30" s="131"/>
      <c r="E30" s="67">
        <f>B30*B4</f>
        <v>543602.03130999999</v>
      </c>
    </row>
    <row r="31" spans="1:6" ht="15.75" customHeight="1" x14ac:dyDescent="0.25">
      <c r="A31" s="64" t="s">
        <v>56</v>
      </c>
      <c r="B31" s="131">
        <v>924300</v>
      </c>
      <c r="C31" s="131"/>
      <c r="D31" s="131"/>
      <c r="E31" s="67">
        <f>B31</f>
        <v>924300</v>
      </c>
    </row>
    <row r="32" spans="1:6" ht="15.75" customHeight="1" x14ac:dyDescent="0.25">
      <c r="A32" s="64" t="s">
        <v>96</v>
      </c>
      <c r="B32" s="131">
        <v>286110</v>
      </c>
      <c r="C32" s="131"/>
      <c r="D32" s="131"/>
      <c r="E32" s="67">
        <f t="shared" ref="E32:E33" si="1">B32</f>
        <v>286110</v>
      </c>
    </row>
    <row r="33" spans="1:7" ht="15.75" customHeight="1" x14ac:dyDescent="0.25">
      <c r="A33" s="61" t="s">
        <v>95</v>
      </c>
      <c r="B33" s="131">
        <v>809407</v>
      </c>
      <c r="C33" s="131"/>
      <c r="D33" s="131"/>
      <c r="E33" s="67">
        <f t="shared" si="1"/>
        <v>809407</v>
      </c>
    </row>
    <row r="34" spans="1:7" ht="15.75" customHeight="1" x14ac:dyDescent="0.25"/>
    <row r="35" spans="1:7" ht="15.75" customHeight="1" x14ac:dyDescent="0.25">
      <c r="B35" s="126" t="s">
        <v>118</v>
      </c>
      <c r="C35" s="67">
        <f>SUM(B10:D16)+SUM(B19:D33)</f>
        <v>48415845</v>
      </c>
      <c r="E35" s="67">
        <f>SUM(E10:E16)+SUM(E19:E33)</f>
        <v>47877942.221759997</v>
      </c>
      <c r="F35" s="148" t="s">
        <v>117</v>
      </c>
      <c r="G35" s="148"/>
    </row>
    <row r="36" spans="1:7" ht="15.75" customHeight="1" x14ac:dyDescent="0.25"/>
    <row r="37" spans="1:7" x14ac:dyDescent="0.25">
      <c r="E37" s="73">
        <f>E35*1.00072</f>
        <v>47912414.34015967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C4" sqref="C4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1" t="s">
        <v>101</v>
      </c>
      <c r="C1" s="141"/>
      <c r="D1" s="141"/>
      <c r="E1" s="141"/>
      <c r="F1" s="141"/>
      <c r="G1" s="141"/>
      <c r="H1" s="141"/>
      <c r="I1" s="141"/>
      <c r="J1" s="141"/>
      <c r="K1" s="141"/>
    </row>
    <row r="2" spans="1:13" ht="15.75" x14ac:dyDescent="0.25">
      <c r="A2" s="119" t="s">
        <v>58</v>
      </c>
      <c r="B2" s="65"/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3" ht="15.75" x14ac:dyDescent="0.25">
      <c r="A3" s="120"/>
    </row>
    <row r="4" spans="1:13" x14ac:dyDescent="0.25">
      <c r="A4" s="144" t="s">
        <v>45</v>
      </c>
      <c r="B4" s="144"/>
      <c r="C4" s="68">
        <f>'2022 incremental portion-inputs'!B22</f>
        <v>11321539.616707996</v>
      </c>
      <c r="D4" s="68">
        <f>$C$4*'2022 incremental portion-inputs'!C7</f>
        <v>8844308.9776682314</v>
      </c>
      <c r="E4" s="68">
        <f>$C$4*'2022 incremental portion-inputs'!D7</f>
        <v>1082138.0818404665</v>
      </c>
      <c r="F4" s="68">
        <f>$C$4*'2022 incremental portion-inputs'!E7</f>
        <v>501424.25038936926</v>
      </c>
      <c r="G4" s="68">
        <f>$C$4*'2022 incremental portion-inputs'!F7</f>
        <v>31178.560872083712</v>
      </c>
      <c r="H4" s="68">
        <f>$C$4*'2022 incremental portion-inputs'!G7</f>
        <v>72880.620349360674</v>
      </c>
      <c r="I4" s="68">
        <f>$C$4*'2022 incremental portion-inputs'!H7</f>
        <v>41087.85582652827</v>
      </c>
      <c r="J4" s="68">
        <f>$C$4*'2022 incremental portion-inputs'!I7</f>
        <v>748521.26976195537</v>
      </c>
      <c r="K4" s="68">
        <f>$C$4*'2022 incremental portion-inputs'!J7</f>
        <v>0</v>
      </c>
      <c r="L4" s="68">
        <f t="shared" ref="L4" si="0">SUM(D4:K4)</f>
        <v>11321539.616707996</v>
      </c>
    </row>
    <row r="6" spans="1:13" x14ac:dyDescent="0.25">
      <c r="A6" s="144" t="s">
        <v>63</v>
      </c>
      <c r="B6" s="144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4" t="s">
        <v>64</v>
      </c>
      <c r="B8" s="144"/>
      <c r="C8" s="68">
        <f>C4*C6</f>
        <v>11329691.125232026</v>
      </c>
      <c r="D8" s="68">
        <f t="shared" ref="D8:K8" si="1">D4*D6</f>
        <v>8850676.8801321536</v>
      </c>
      <c r="E8" s="68">
        <f t="shared" si="1"/>
        <v>1082917.2212593916</v>
      </c>
      <c r="F8" s="68">
        <f t="shared" si="1"/>
        <v>501785.27584964962</v>
      </c>
      <c r="G8" s="68">
        <f t="shared" si="1"/>
        <v>31201.009435911612</v>
      </c>
      <c r="H8" s="68">
        <f t="shared" si="1"/>
        <v>72933.094396012224</v>
      </c>
      <c r="I8" s="68">
        <f t="shared" si="1"/>
        <v>41117.439082723373</v>
      </c>
      <c r="J8" s="68">
        <f t="shared" si="1"/>
        <v>749060.20507618401</v>
      </c>
      <c r="K8" s="68">
        <f t="shared" si="1"/>
        <v>0</v>
      </c>
      <c r="L8" s="68">
        <f t="shared" ref="L8" si="2">SUM(D8:K8)</f>
        <v>11329691.125232024</v>
      </c>
    </row>
    <row r="10" spans="1:13" x14ac:dyDescent="0.25">
      <c r="A10" s="145" t="s">
        <v>65</v>
      </c>
      <c r="B10" s="146"/>
      <c r="C10" s="147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66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6" t="s">
        <v>67</v>
      </c>
      <c r="B13" s="146"/>
      <c r="C13" s="147"/>
      <c r="D13" s="72">
        <f>D8/(D10*1000)</f>
        <v>9.0979925032483213E-4</v>
      </c>
      <c r="E13" s="72">
        <f>E8/(E10*1000)</f>
        <v>1.1358567975759441E-3</v>
      </c>
      <c r="F13" s="72"/>
      <c r="G13" s="72">
        <f>G8/(G10*1000)</f>
        <v>7.5167165671550108E-5</v>
      </c>
      <c r="H13" s="72"/>
      <c r="I13" s="72"/>
      <c r="J13" s="72">
        <f t="shared" ref="J13" si="4">J8/(J10*1000)</f>
        <v>6.7663805724281238E-3</v>
      </c>
      <c r="K13" s="72">
        <v>0</v>
      </c>
    </row>
    <row r="14" spans="1:13" x14ac:dyDescent="0.25">
      <c r="A14" s="142" t="s">
        <v>68</v>
      </c>
      <c r="B14" s="142"/>
      <c r="C14" s="143"/>
      <c r="D14" s="108"/>
      <c r="E14" s="108"/>
      <c r="F14" s="108">
        <f>F8/F10</f>
        <v>3.1605559787798332E-2</v>
      </c>
      <c r="G14" s="108"/>
      <c r="H14" s="108">
        <f>H8/H10</f>
        <v>2.9901005875461219E-2</v>
      </c>
      <c r="I14" s="108">
        <f>I8/I10</f>
        <v>1.5647357664641749E-2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69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70</v>
      </c>
      <c r="D17" s="108">
        <f>D13</f>
        <v>9.0979925032483213E-4</v>
      </c>
      <c r="E17" s="108">
        <f>E13</f>
        <v>1.1358567975759441E-3</v>
      </c>
      <c r="F17" s="110"/>
      <c r="G17" s="108">
        <f>G13</f>
        <v>7.5167165671550108E-5</v>
      </c>
      <c r="H17" s="110"/>
      <c r="I17" s="110"/>
      <c r="J17" s="108">
        <f t="shared" si="5"/>
        <v>6.7663805724281238E-3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71</v>
      </c>
      <c r="D18" s="110"/>
      <c r="E18" s="110"/>
      <c r="F18" s="110"/>
      <c r="G18" s="108">
        <f>G17*0.99</f>
        <v>7.4415494014834613E-5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72</v>
      </c>
      <c r="D19" s="110"/>
      <c r="E19" s="110"/>
      <c r="F19" s="110"/>
      <c r="G19" s="108">
        <f>G17*0.98</f>
        <v>7.3663822358119104E-5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73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70</v>
      </c>
      <c r="D22" s="108"/>
      <c r="E22" s="108"/>
      <c r="F22" s="108">
        <f>F14</f>
        <v>3.1605559787798332E-2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71</v>
      </c>
      <c r="D23" s="110"/>
      <c r="E23" s="110"/>
      <c r="F23" s="108">
        <f>F22*0.99</f>
        <v>3.1289504189920346E-2</v>
      </c>
      <c r="G23" s="112"/>
      <c r="H23" s="108">
        <f>H14</f>
        <v>2.9901005875461219E-2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72</v>
      </c>
      <c r="D24" s="110"/>
      <c r="E24" s="110"/>
      <c r="F24" s="108">
        <f>F22*0.98</f>
        <v>3.0973448592042364E-2</v>
      </c>
      <c r="G24" s="112"/>
      <c r="H24" s="108"/>
      <c r="I24" s="108">
        <f>I14</f>
        <v>1.5647357664641749E-2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1" t="s">
        <v>102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80</v>
      </c>
    </row>
    <row r="5" spans="1:9" x14ac:dyDescent="0.25">
      <c r="A5" s="45" t="s">
        <v>69</v>
      </c>
      <c r="B5" s="83" t="s">
        <v>23</v>
      </c>
      <c r="C5" s="83" t="s">
        <v>24</v>
      </c>
      <c r="D5" s="83"/>
      <c r="E5" s="83" t="s">
        <v>26</v>
      </c>
      <c r="F5" s="83"/>
      <c r="G5" s="83"/>
      <c r="H5" s="83" t="s">
        <v>29</v>
      </c>
      <c r="I5" s="83" t="s">
        <v>30</v>
      </c>
    </row>
    <row r="6" spans="1:9" x14ac:dyDescent="0.25">
      <c r="A6" s="45" t="s">
        <v>70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71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72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73</v>
      </c>
      <c r="B10" s="84"/>
      <c r="C10" s="84"/>
      <c r="D10" s="84" t="s">
        <v>25</v>
      </c>
      <c r="E10" s="84"/>
      <c r="F10" s="84" t="s">
        <v>27</v>
      </c>
      <c r="G10" s="84" t="s">
        <v>28</v>
      </c>
      <c r="H10" s="84"/>
      <c r="I10" s="84"/>
    </row>
    <row r="11" spans="1:9" x14ac:dyDescent="0.25">
      <c r="A11" s="45" t="s">
        <v>70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71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72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78</v>
      </c>
    </row>
    <row r="16" spans="1:9" x14ac:dyDescent="0.25">
      <c r="A16" s="45" t="s">
        <v>69</v>
      </c>
      <c r="B16" s="83" t="s">
        <v>23</v>
      </c>
      <c r="C16" s="83" t="s">
        <v>24</v>
      </c>
      <c r="D16" s="83"/>
      <c r="E16" s="83" t="s">
        <v>26</v>
      </c>
      <c r="F16" s="83"/>
      <c r="G16" s="83"/>
      <c r="H16" s="83" t="s">
        <v>29</v>
      </c>
      <c r="I16" s="83" t="s">
        <v>30</v>
      </c>
    </row>
    <row r="17" spans="1:9" x14ac:dyDescent="0.25">
      <c r="A17" s="45" t="s">
        <v>70</v>
      </c>
      <c r="B17" s="84">
        <f>'P-1sb'!D17</f>
        <v>9.0979925032483213E-4</v>
      </c>
      <c r="C17" s="84">
        <f>'P-1sb'!E17</f>
        <v>1.1358567975759441E-3</v>
      </c>
      <c r="D17" s="84"/>
      <c r="E17" s="84">
        <f>'P-1sb'!G17</f>
        <v>7.5167165671550108E-5</v>
      </c>
      <c r="F17" s="84"/>
      <c r="G17" s="84"/>
      <c r="H17" s="84">
        <f>'P-1sb'!J17</f>
        <v>6.7663805724281238E-3</v>
      </c>
      <c r="I17" s="84">
        <f>'P-1sb'!K17</f>
        <v>0</v>
      </c>
    </row>
    <row r="18" spans="1:9" x14ac:dyDescent="0.25">
      <c r="A18" s="45" t="s">
        <v>71</v>
      </c>
      <c r="B18" s="84"/>
      <c r="C18" s="84"/>
      <c r="D18" s="84"/>
      <c r="E18" s="84">
        <f>'P-1sb'!G18</f>
        <v>7.4415494014834613E-5</v>
      </c>
      <c r="F18" s="84"/>
      <c r="G18" s="84"/>
      <c r="H18" s="84"/>
      <c r="I18" s="84"/>
    </row>
    <row r="19" spans="1:9" x14ac:dyDescent="0.25">
      <c r="A19" s="45" t="s">
        <v>72</v>
      </c>
      <c r="B19" s="84"/>
      <c r="C19" s="84"/>
      <c r="D19" s="84"/>
      <c r="E19" s="84">
        <f>'P-1sb'!G19</f>
        <v>7.3663822358119104E-5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73</v>
      </c>
      <c r="B21" s="84"/>
      <c r="C21" s="84"/>
      <c r="D21" s="84" t="s">
        <v>25</v>
      </c>
      <c r="E21" s="84"/>
      <c r="F21" s="84" t="s">
        <v>27</v>
      </c>
      <c r="G21" s="84" t="s">
        <v>28</v>
      </c>
      <c r="H21" s="84"/>
      <c r="I21" s="84"/>
    </row>
    <row r="22" spans="1:9" x14ac:dyDescent="0.25">
      <c r="A22" s="45" t="s">
        <v>70</v>
      </c>
      <c r="B22" s="86"/>
      <c r="C22" s="86"/>
      <c r="D22" s="84">
        <f>'P-1sb'!F22</f>
        <v>3.1605559787798332E-2</v>
      </c>
      <c r="E22" s="86"/>
      <c r="F22" s="86"/>
      <c r="G22" s="86"/>
      <c r="H22" s="86"/>
      <c r="I22" s="86"/>
    </row>
    <row r="23" spans="1:9" x14ac:dyDescent="0.25">
      <c r="A23" s="45" t="s">
        <v>71</v>
      </c>
      <c r="B23" s="86"/>
      <c r="C23" s="86"/>
      <c r="D23" s="84">
        <f>'P-1sb'!F23</f>
        <v>3.1289504189920346E-2</v>
      </c>
      <c r="E23" s="86"/>
      <c r="F23" s="84">
        <f>'P-1sb'!H23</f>
        <v>2.9901005875461219E-2</v>
      </c>
      <c r="G23" s="86"/>
      <c r="H23" s="86"/>
      <c r="I23" s="86"/>
    </row>
    <row r="24" spans="1:9" x14ac:dyDescent="0.25">
      <c r="A24" s="45" t="s">
        <v>72</v>
      </c>
      <c r="B24" s="86"/>
      <c r="C24" s="86"/>
      <c r="D24" s="84">
        <f>'P-1sb'!F24</f>
        <v>3.0973448592042364E-2</v>
      </c>
      <c r="E24" s="86"/>
      <c r="F24" s="86"/>
      <c r="G24" s="84">
        <f>'P-1sb'!I24</f>
        <v>1.5647357664641749E-2</v>
      </c>
      <c r="H24" s="86"/>
      <c r="I24" s="86"/>
    </row>
    <row r="26" spans="1:9" x14ac:dyDescent="0.25">
      <c r="A26" s="82" t="s">
        <v>82</v>
      </c>
    </row>
    <row r="27" spans="1:9" x14ac:dyDescent="0.25">
      <c r="A27" s="45" t="s">
        <v>69</v>
      </c>
      <c r="B27" s="83" t="s">
        <v>23</v>
      </c>
      <c r="C27" s="83" t="s">
        <v>24</v>
      </c>
      <c r="D27" s="83"/>
      <c r="E27" s="83" t="s">
        <v>26</v>
      </c>
      <c r="F27" s="83"/>
      <c r="G27" s="83"/>
      <c r="H27" s="83" t="s">
        <v>29</v>
      </c>
      <c r="I27" s="83" t="s">
        <v>30</v>
      </c>
    </row>
    <row r="28" spans="1:9" x14ac:dyDescent="0.25">
      <c r="A28" s="45" t="s">
        <v>70</v>
      </c>
      <c r="B28" s="84">
        <f>B6+B17</f>
        <v>3.2598003159895186E-3</v>
      </c>
      <c r="C28" s="84">
        <f t="shared" ref="C28:I28" si="0">C6+C17</f>
        <v>3.0134716865995448E-3</v>
      </c>
      <c r="D28" s="84"/>
      <c r="E28" s="84">
        <f t="shared" si="0"/>
        <v>1.5274359932127782E-3</v>
      </c>
      <c r="F28" s="84"/>
      <c r="G28" s="84"/>
      <c r="H28" s="84">
        <f t="shared" si="0"/>
        <v>8.5608409670467553E-3</v>
      </c>
      <c r="I28" s="84">
        <f t="shared" si="0"/>
        <v>0</v>
      </c>
    </row>
    <row r="29" spans="1:9" x14ac:dyDescent="0.25">
      <c r="A29" s="45" t="s">
        <v>71</v>
      </c>
      <c r="B29" s="84"/>
      <c r="C29" s="84"/>
      <c r="D29" s="84"/>
      <c r="E29" s="84">
        <f t="shared" ref="E29" si="1">E7+E18</f>
        <v>1.5121616332806505E-3</v>
      </c>
      <c r="F29" s="84"/>
      <c r="G29" s="84"/>
      <c r="H29" s="84"/>
      <c r="I29" s="84"/>
    </row>
    <row r="30" spans="1:9" x14ac:dyDescent="0.25">
      <c r="A30" s="45" t="s">
        <v>72</v>
      </c>
      <c r="B30" s="84"/>
      <c r="C30" s="84"/>
      <c r="D30" s="84"/>
      <c r="E30" s="84">
        <f t="shared" ref="E30" si="2">E8+E19</f>
        <v>1.4968872733485228E-3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73</v>
      </c>
      <c r="B32" s="84"/>
      <c r="C32" s="84"/>
      <c r="D32" s="84" t="s">
        <v>25</v>
      </c>
      <c r="E32" s="84"/>
      <c r="F32" s="84" t="s">
        <v>27</v>
      </c>
      <c r="G32" s="84" t="s">
        <v>28</v>
      </c>
      <c r="H32" s="84"/>
      <c r="I32" s="84"/>
    </row>
    <row r="33" spans="1:9" x14ac:dyDescent="0.25">
      <c r="A33" s="45" t="s">
        <v>70</v>
      </c>
      <c r="B33" s="86"/>
      <c r="C33" s="86"/>
      <c r="D33" s="84">
        <f t="shared" ref="D33" si="3">D11+D22</f>
        <v>0.64224145175921254</v>
      </c>
      <c r="E33" s="86"/>
      <c r="F33" s="86"/>
      <c r="G33" s="86"/>
      <c r="H33" s="86"/>
      <c r="I33" s="86"/>
    </row>
    <row r="34" spans="1:9" x14ac:dyDescent="0.25">
      <c r="A34" s="45" t="s">
        <v>71</v>
      </c>
      <c r="B34" s="86"/>
      <c r="C34" s="86"/>
      <c r="D34" s="84">
        <f t="shared" ref="D34" si="4">D12+D23</f>
        <v>0.63581903724162048</v>
      </c>
      <c r="E34" s="86"/>
      <c r="F34" s="84">
        <f t="shared" ref="F34" si="5">F12+F23</f>
        <v>0.57122491486140303</v>
      </c>
      <c r="G34" s="86"/>
      <c r="H34" s="86"/>
      <c r="I34" s="86"/>
    </row>
    <row r="35" spans="1:9" x14ac:dyDescent="0.25">
      <c r="A35" s="45" t="s">
        <v>72</v>
      </c>
      <c r="B35" s="86"/>
      <c r="C35" s="86"/>
      <c r="D35" s="84">
        <f t="shared" ref="D35" si="6">D13+D24</f>
        <v>0.62939662272402819</v>
      </c>
      <c r="E35" s="86"/>
      <c r="F35" s="86"/>
      <c r="G35" s="84">
        <f t="shared" ref="G35" si="7">G13+G24</f>
        <v>5.9344550810461569E-2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4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" t="s">
        <v>20</v>
      </c>
    </row>
    <row r="2" spans="1:17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3" t="s">
        <v>2</v>
      </c>
    </row>
    <row r="3" spans="1:17" x14ac:dyDescent="0.2">
      <c r="A3" s="157" t="s">
        <v>12</v>
      </c>
      <c r="B3" s="157"/>
      <c r="C3" s="157"/>
      <c r="D3" s="157"/>
      <c r="E3" s="157"/>
      <c r="F3" s="157"/>
      <c r="G3" s="157"/>
      <c r="H3" s="157"/>
      <c r="I3" s="157"/>
    </row>
    <row r="4" spans="1:17" x14ac:dyDescent="0.2">
      <c r="A4" s="157" t="s">
        <v>13</v>
      </c>
      <c r="B4" s="157"/>
      <c r="C4" s="157"/>
      <c r="D4" s="157"/>
      <c r="E4" s="157"/>
      <c r="F4" s="157"/>
      <c r="G4" s="157"/>
      <c r="H4" s="157"/>
      <c r="I4" s="157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58" t="s">
        <v>110</v>
      </c>
      <c r="B6" s="158"/>
      <c r="C6" s="158"/>
      <c r="D6" s="158"/>
      <c r="E6" s="158"/>
      <c r="F6" s="158"/>
      <c r="G6" s="158"/>
      <c r="H6" s="158"/>
      <c r="I6" s="158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58" t="s">
        <v>15</v>
      </c>
      <c r="B8" s="158"/>
      <c r="C8" s="158"/>
      <c r="D8" s="158"/>
      <c r="E8" s="158"/>
      <c r="F8" s="158"/>
      <c r="G8" s="158"/>
      <c r="H8" s="158"/>
      <c r="I8" s="158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4"/>
      <c r="C15" s="154"/>
      <c r="D15" s="154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103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104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105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5"/>
      <c r="C22" s="155"/>
      <c r="D22" s="155"/>
      <c r="J22" s="27"/>
    </row>
    <row r="23" spans="1:10" x14ac:dyDescent="0.2">
      <c r="A23" s="19" t="s">
        <v>10</v>
      </c>
      <c r="B23" s="16" t="s">
        <v>106</v>
      </c>
      <c r="D23" s="16"/>
      <c r="J23" s="121">
        <f>SUM('2022 Rev Requirement-inputs'!E19:E33)</f>
        <v>30711059.250799999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107</v>
      </c>
      <c r="J25" s="122">
        <f>SUM('2022 Rev Requirement-inputs'!E10:E16)</f>
        <v>17166882.970959999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108</v>
      </c>
      <c r="C27" s="20"/>
      <c r="J27" s="28">
        <f>J23+J25</f>
        <v>47877942.221759997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16</v>
      </c>
      <c r="B30" s="16" t="s">
        <v>109</v>
      </c>
      <c r="J30" s="29">
        <f>J27-J20</f>
        <v>11321539.616707996</v>
      </c>
    </row>
    <row r="31" spans="1:10" x14ac:dyDescent="0.2">
      <c r="C31" s="18" t="s">
        <v>17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18</v>
      </c>
      <c r="B34" s="127" t="s">
        <v>112</v>
      </c>
      <c r="C34" s="127"/>
      <c r="D34" s="127"/>
      <c r="E34" s="127"/>
      <c r="F34" s="127"/>
      <c r="G34" s="127"/>
      <c r="H34" s="127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19</v>
      </c>
      <c r="B36" s="4" t="s">
        <v>113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77</v>
      </c>
      <c r="B38" s="128" t="s">
        <v>111</v>
      </c>
      <c r="C38" s="128"/>
      <c r="D38" s="128"/>
      <c r="E38" s="128"/>
      <c r="F38" s="128"/>
      <c r="G38" s="128"/>
      <c r="H38" s="128"/>
      <c r="J38" s="23">
        <f>J30-J36</f>
        <v>11321539.616707996</v>
      </c>
      <c r="L38" s="24"/>
    </row>
    <row r="39" spans="1:12" x14ac:dyDescent="0.2">
      <c r="A39" s="19"/>
      <c r="C39" s="75" t="s">
        <v>81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2" sqref="B2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76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7" t="s">
        <v>33</v>
      </c>
      <c r="B6" s="138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75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34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35</v>
      </c>
      <c r="B10" s="34" t="s">
        <v>36</v>
      </c>
      <c r="C10" s="44" t="s">
        <v>37</v>
      </c>
      <c r="D10" s="41"/>
      <c r="E10" s="41"/>
      <c r="F10" s="41"/>
      <c r="G10" s="41"/>
      <c r="H10" s="41"/>
      <c r="I10" s="41"/>
    </row>
    <row r="11" spans="1:13" x14ac:dyDescent="0.25">
      <c r="A11" s="45" t="s">
        <v>23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24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25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26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27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28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29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30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59" t="s">
        <v>74</v>
      </c>
      <c r="C21" s="160"/>
      <c r="D21" s="81"/>
      <c r="E21" s="77"/>
      <c r="F21" s="77"/>
    </row>
    <row r="22" spans="1:13" ht="15.75" x14ac:dyDescent="0.25">
      <c r="A22" s="79" t="s">
        <v>79</v>
      </c>
      <c r="B22" s="125">
        <f>'P-1sd'!J38</f>
        <v>11321539.616707996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4FB6AE46-7233-4AC7-94E1-934DA6FBF767}"/>
</file>

<file path=customXml/itemProps2.xml><?xml version="1.0" encoding="utf-8"?>
<ds:datastoreItem xmlns:ds="http://schemas.openxmlformats.org/officeDocument/2006/customXml" ds:itemID="{AFE52183-E830-4995-BD88-6FA0351D2516}"/>
</file>

<file path=customXml/itemProps3.xml><?xml version="1.0" encoding="utf-8"?>
<ds:datastoreItem xmlns:ds="http://schemas.openxmlformats.org/officeDocument/2006/customXml" ds:itemID="{9F27E978-3E65-4C20-A7C9-33F3B1E08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2022 Rev Requirement-inputs</vt:lpstr>
      <vt:lpstr>P-1sb</vt:lpstr>
      <vt:lpstr>P-1sc</vt:lpstr>
      <vt:lpstr>P-1sd</vt:lpstr>
      <vt:lpstr>2022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2022-04-08T17:15:11Z</dcterms:created>
  <dcterms:modified xsi:type="dcterms:W3CDTF">2022-04-08T17:15:12Z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2022-04-08T17:15:11Z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fe402282-8581-4790-9a48-30b87977818b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